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-495" windowWidth="20640" windowHeight="8445" tabRatio="956" firstSheet="27" activeTab="41"/>
  </bookViews>
  <sheets>
    <sheet name="SAHAM" sheetId="3" r:id="rId1"/>
    <sheet name="ADRO" sheetId="7" r:id="rId2"/>
    <sheet name="AKRA" sheetId="9" r:id="rId3"/>
    <sheet name="ASII" sheetId="10" r:id="rId4"/>
    <sheet name="BBCA" sheetId="1" r:id="rId5"/>
    <sheet name="BBNI" sheetId="11" r:id="rId6"/>
    <sheet name="BBRI" sheetId="12" r:id="rId7"/>
    <sheet name="BMRI" sheetId="13" r:id="rId8"/>
    <sheet name="BSDE" sheetId="14" r:id="rId9"/>
    <sheet name="GGRM" sheetId="15" r:id="rId10"/>
    <sheet name="ICBP" sheetId="16" r:id="rId11"/>
    <sheet name="INDF" sheetId="17" r:id="rId12"/>
    <sheet name="INTP" sheetId="19" r:id="rId13"/>
    <sheet name="JSMR" sheetId="18" r:id="rId14"/>
    <sheet name="KLBF" sheetId="21" r:id="rId15"/>
    <sheet name="LPKR" sheetId="20" r:id="rId16"/>
    <sheet name="MNCN" sheetId="22" r:id="rId17"/>
    <sheet name="PGAS" sheetId="23" r:id="rId18"/>
    <sheet name="PTBA" sheetId="2" r:id="rId19"/>
    <sheet name="SMGR" sheetId="24" r:id="rId20"/>
    <sheet name="TLKM" sheetId="25" r:id="rId21"/>
    <sheet name="UNTR" sheetId="26" r:id="rId22"/>
    <sheet name="UNVR" sheetId="27" r:id="rId23"/>
    <sheet name="Bi rate" sheetId="28" r:id="rId24"/>
    <sheet name="Ri" sheetId="50" r:id="rId25"/>
    <sheet name="BETA" sheetId="32" r:id="rId26"/>
    <sheet name="ALPHA" sheetId="34" r:id="rId27"/>
    <sheet name="ERB" sheetId="36" r:id="rId28"/>
    <sheet name="σi2" sheetId="35" r:id="rId29"/>
    <sheet name="A&amp;B" sheetId="37" r:id="rId30"/>
    <sheet name="C" sheetId="38" r:id="rId31"/>
    <sheet name="Wi 2014" sheetId="40" r:id="rId32"/>
    <sheet name="Wi 2013" sheetId="39" r:id="rId33"/>
    <sheet name="Wi 2015" sheetId="41" r:id="rId34"/>
    <sheet name="Wi 2016" sheetId="42" r:id="rId35"/>
    <sheet name="Wi 2017" sheetId="43" r:id="rId36"/>
    <sheet name="Wi 2018" sheetId="44" r:id="rId37"/>
    <sheet name="SHARPE" sheetId="29" r:id="rId38"/>
    <sheet name="TREYNOR" sheetId="30" r:id="rId39"/>
    <sheet name="JENSEN" sheetId="31" r:id="rId40"/>
    <sheet name="ILQ45" sheetId="6" r:id="rId41"/>
    <sheet name="S,T,J" sheetId="51" r:id="rId42"/>
  </sheets>
  <calcPr calcId="144525"/>
</workbook>
</file>

<file path=xl/calcChain.xml><?xml version="1.0" encoding="utf-8"?>
<calcChain xmlns="http://schemas.openxmlformats.org/spreadsheetml/2006/main">
  <c r="U3" i="31" l="1"/>
  <c r="U4" i="31"/>
  <c r="U5" i="31"/>
  <c r="U6" i="31"/>
  <c r="U7" i="31"/>
  <c r="X7" i="31" s="1"/>
  <c r="U2" i="31"/>
  <c r="T3" i="31"/>
  <c r="T4" i="31"/>
  <c r="T5" i="31"/>
  <c r="T6" i="31"/>
  <c r="T7" i="31"/>
  <c r="T2" i="31"/>
  <c r="V2" i="31"/>
  <c r="W3" i="31"/>
  <c r="W5" i="31"/>
  <c r="W7" i="31"/>
  <c r="V5" i="31"/>
  <c r="T8" i="31"/>
  <c r="U8" i="31"/>
  <c r="X6" i="31"/>
  <c r="W6" i="31"/>
  <c r="X5" i="31"/>
  <c r="X4" i="31"/>
  <c r="W4" i="31"/>
  <c r="X3" i="31"/>
  <c r="X2" i="31"/>
  <c r="W2" i="31"/>
  <c r="X8" i="31" l="1"/>
  <c r="V3" i="31"/>
  <c r="V7" i="31"/>
  <c r="W8" i="31"/>
  <c r="W11" i="31" s="1"/>
  <c r="V4" i="31"/>
  <c r="V6" i="31"/>
  <c r="T11" i="31"/>
  <c r="M151" i="6"/>
  <c r="M152" i="6"/>
  <c r="M150" i="6"/>
  <c r="M149" i="6"/>
  <c r="M148" i="6"/>
  <c r="M147" i="6"/>
  <c r="M146" i="6"/>
  <c r="M145" i="6"/>
  <c r="M144" i="6"/>
  <c r="M143" i="6"/>
  <c r="M142" i="6"/>
  <c r="M141" i="6"/>
  <c r="K152" i="6"/>
  <c r="K151" i="6"/>
  <c r="K150" i="6"/>
  <c r="K149" i="6"/>
  <c r="K148" i="6"/>
  <c r="K147" i="6"/>
  <c r="K146" i="6"/>
  <c r="K145" i="6"/>
  <c r="K144" i="6"/>
  <c r="K143" i="6"/>
  <c r="K142" i="6"/>
  <c r="I151" i="6"/>
  <c r="I150" i="6"/>
  <c r="I149" i="6"/>
  <c r="I148" i="6"/>
  <c r="I147" i="6"/>
  <c r="I146" i="6"/>
  <c r="I145" i="6"/>
  <c r="I144" i="6"/>
  <c r="I143" i="6"/>
  <c r="I142" i="6"/>
  <c r="G156" i="6"/>
  <c r="G155" i="6"/>
  <c r="E156" i="6"/>
  <c r="K141" i="6"/>
  <c r="I152" i="6"/>
  <c r="I141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E155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G18" i="29"/>
  <c r="F18" i="29"/>
  <c r="J17" i="29"/>
  <c r="I17" i="29"/>
  <c r="H17" i="29"/>
  <c r="J16" i="29"/>
  <c r="I16" i="29"/>
  <c r="H16" i="29"/>
  <c r="J15" i="29"/>
  <c r="I15" i="29"/>
  <c r="H15" i="29"/>
  <c r="J14" i="29"/>
  <c r="I14" i="29"/>
  <c r="H14" i="29"/>
  <c r="J13" i="29"/>
  <c r="I13" i="29"/>
  <c r="H13" i="29"/>
  <c r="J12" i="29"/>
  <c r="J18" i="29" s="1"/>
  <c r="I12" i="29"/>
  <c r="H12" i="29"/>
  <c r="H18" i="29" s="1"/>
  <c r="F20" i="29" s="1"/>
  <c r="G18" i="30"/>
  <c r="F18" i="30"/>
  <c r="J17" i="30"/>
  <c r="I17" i="30"/>
  <c r="H17" i="30"/>
  <c r="J16" i="30"/>
  <c r="I16" i="30"/>
  <c r="H16" i="30"/>
  <c r="J15" i="30"/>
  <c r="I15" i="30"/>
  <c r="H15" i="30"/>
  <c r="J14" i="30"/>
  <c r="I14" i="30"/>
  <c r="H14" i="30"/>
  <c r="J13" i="30"/>
  <c r="I13" i="30"/>
  <c r="H13" i="30"/>
  <c r="J12" i="30"/>
  <c r="I12" i="30"/>
  <c r="H12" i="30"/>
  <c r="V8" i="31" l="1"/>
  <c r="T10" i="31" s="1"/>
  <c r="T12" i="31" s="1"/>
  <c r="I155" i="6"/>
  <c r="I156" i="6" s="1"/>
  <c r="K155" i="6"/>
  <c r="K156" i="6" s="1"/>
  <c r="M155" i="6"/>
  <c r="M156" i="6" s="1"/>
  <c r="I18" i="29"/>
  <c r="I21" i="29" s="1"/>
  <c r="F21" i="29"/>
  <c r="F22" i="29" s="1"/>
  <c r="H18" i="30"/>
  <c r="F20" i="30" s="1"/>
  <c r="J18" i="30"/>
  <c r="I18" i="30"/>
  <c r="I21" i="30"/>
  <c r="F21" i="30"/>
  <c r="F22" i="30" s="1"/>
  <c r="W10" i="31" l="1"/>
  <c r="W12" i="31" s="1"/>
  <c r="I20" i="29"/>
  <c r="I22" i="29" s="1"/>
  <c r="I20" i="30"/>
  <c r="I22" i="30" s="1"/>
  <c r="C156" i="6"/>
  <c r="C155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D142" i="6"/>
  <c r="L152" i="6"/>
  <c r="J152" i="6"/>
  <c r="H152" i="6"/>
  <c r="F152" i="6"/>
  <c r="D152" i="6"/>
  <c r="B152" i="6"/>
  <c r="L151" i="6"/>
  <c r="J151" i="6"/>
  <c r="H151" i="6"/>
  <c r="F151" i="6"/>
  <c r="D151" i="6"/>
  <c r="B151" i="6"/>
  <c r="L150" i="6"/>
  <c r="J150" i="6"/>
  <c r="H150" i="6"/>
  <c r="F150" i="6"/>
  <c r="D150" i="6"/>
  <c r="B150" i="6"/>
  <c r="L149" i="6"/>
  <c r="J149" i="6"/>
  <c r="H149" i="6"/>
  <c r="F149" i="6"/>
  <c r="D149" i="6"/>
  <c r="B149" i="6"/>
  <c r="L148" i="6"/>
  <c r="J148" i="6"/>
  <c r="H148" i="6"/>
  <c r="F148" i="6"/>
  <c r="D148" i="6"/>
  <c r="B148" i="6"/>
  <c r="L147" i="6"/>
  <c r="J147" i="6"/>
  <c r="H147" i="6"/>
  <c r="F147" i="6"/>
  <c r="D147" i="6"/>
  <c r="B147" i="6"/>
  <c r="L146" i="6"/>
  <c r="J146" i="6"/>
  <c r="H146" i="6"/>
  <c r="F146" i="6"/>
  <c r="D146" i="6"/>
  <c r="B146" i="6"/>
  <c r="L145" i="6"/>
  <c r="J145" i="6"/>
  <c r="H145" i="6"/>
  <c r="F145" i="6"/>
  <c r="D145" i="6"/>
  <c r="B145" i="6"/>
  <c r="L144" i="6"/>
  <c r="J144" i="6"/>
  <c r="H144" i="6"/>
  <c r="F144" i="6"/>
  <c r="D144" i="6"/>
  <c r="B144" i="6"/>
  <c r="L143" i="6"/>
  <c r="J143" i="6"/>
  <c r="H143" i="6"/>
  <c r="F143" i="6"/>
  <c r="D143" i="6"/>
  <c r="B143" i="6"/>
  <c r="L142" i="6"/>
  <c r="J142" i="6"/>
  <c r="H142" i="6"/>
  <c r="F142" i="6"/>
  <c r="B142" i="6"/>
  <c r="L141" i="6"/>
  <c r="L153" i="6" s="1"/>
  <c r="L154" i="6" s="1"/>
  <c r="J141" i="6"/>
  <c r="J153" i="6" s="1"/>
  <c r="J154" i="6" s="1"/>
  <c r="H141" i="6"/>
  <c r="H153" i="6" s="1"/>
  <c r="H154" i="6" s="1"/>
  <c r="F141" i="6"/>
  <c r="F153" i="6" s="1"/>
  <c r="F154" i="6" s="1"/>
  <c r="D141" i="6"/>
  <c r="D153" i="6" s="1"/>
  <c r="D154" i="6" s="1"/>
  <c r="B141" i="6"/>
  <c r="B153" i="6" s="1"/>
  <c r="B154" i="6" s="1"/>
  <c r="K8" i="51" l="1"/>
  <c r="J8" i="51"/>
  <c r="I8" i="51"/>
  <c r="E39" i="44" l="1"/>
  <c r="E48" i="42"/>
  <c r="E44" i="43"/>
  <c r="E35" i="41"/>
  <c r="E41" i="40"/>
  <c r="E15" i="39"/>
  <c r="D15" i="39"/>
  <c r="M63" i="44" l="1"/>
  <c r="M64" i="44" s="1"/>
  <c r="K63" i="44"/>
  <c r="K64" i="44" s="1"/>
  <c r="I63" i="44"/>
  <c r="I64" i="44" s="1"/>
  <c r="G63" i="44"/>
  <c r="G64" i="44" s="1"/>
  <c r="E63" i="44"/>
  <c r="E64" i="44" s="1"/>
  <c r="C63" i="44"/>
  <c r="C64" i="44" s="1"/>
  <c r="D44" i="43"/>
  <c r="D48" i="42"/>
  <c r="D35" i="41"/>
  <c r="D38" i="44"/>
  <c r="D39" i="44" s="1"/>
  <c r="J12" i="40" l="1"/>
  <c r="H153" i="36"/>
  <c r="H152" i="36"/>
  <c r="H151" i="36"/>
  <c r="H150" i="36"/>
  <c r="H149" i="36"/>
  <c r="H148" i="36"/>
  <c r="H147" i="36"/>
  <c r="M144" i="36"/>
  <c r="H146" i="36"/>
  <c r="M143" i="36"/>
  <c r="H145" i="36"/>
  <c r="M142" i="36"/>
  <c r="H144" i="36"/>
  <c r="M141" i="36"/>
  <c r="H143" i="36"/>
  <c r="M140" i="36"/>
  <c r="H142" i="36"/>
  <c r="M139" i="36"/>
  <c r="H141" i="36"/>
  <c r="M138" i="36"/>
  <c r="H140" i="36"/>
  <c r="M137" i="36"/>
  <c r="H139" i="36"/>
  <c r="H138" i="36"/>
  <c r="H137" i="36"/>
  <c r="K132" i="36"/>
  <c r="K131" i="36"/>
  <c r="K130" i="36"/>
  <c r="K129" i="36"/>
  <c r="K128" i="36"/>
  <c r="K127" i="36"/>
  <c r="K126" i="36"/>
  <c r="K125" i="36"/>
  <c r="K124" i="36"/>
  <c r="K123" i="36"/>
  <c r="K122" i="36"/>
  <c r="K121" i="36"/>
  <c r="K120" i="36"/>
  <c r="K119" i="36"/>
  <c r="K118" i="36"/>
  <c r="K117" i="36"/>
  <c r="K116" i="36"/>
  <c r="F126" i="36"/>
  <c r="F125" i="36"/>
  <c r="F124" i="36"/>
  <c r="F123" i="36"/>
  <c r="F122" i="36"/>
  <c r="F121" i="36"/>
  <c r="F120" i="36"/>
  <c r="F119" i="36"/>
  <c r="F118" i="36"/>
  <c r="F117" i="36"/>
  <c r="F116" i="36"/>
  <c r="N112" i="36"/>
  <c r="N111" i="36"/>
  <c r="N110" i="36"/>
  <c r="N109" i="36"/>
  <c r="N108" i="36"/>
  <c r="N107" i="36"/>
  <c r="N106" i="36"/>
  <c r="N105" i="36"/>
  <c r="N104" i="36"/>
  <c r="N103" i="36"/>
  <c r="N102" i="36"/>
  <c r="N101" i="36"/>
  <c r="N100" i="36"/>
  <c r="N99" i="36"/>
  <c r="N98" i="36"/>
  <c r="N97" i="36"/>
  <c r="N96" i="36"/>
  <c r="G106" i="36"/>
  <c r="G105" i="36"/>
  <c r="G104" i="36"/>
  <c r="G103" i="36"/>
  <c r="G102" i="36"/>
  <c r="G101" i="36"/>
  <c r="G100" i="36"/>
  <c r="G99" i="36"/>
  <c r="G98" i="36"/>
  <c r="G97" i="36"/>
  <c r="G96" i="36"/>
  <c r="K92" i="36"/>
  <c r="K91" i="36"/>
  <c r="K90" i="36"/>
  <c r="K89" i="36"/>
  <c r="K88" i="36"/>
  <c r="K87" i="36"/>
  <c r="F87" i="36"/>
  <c r="K86" i="36"/>
  <c r="F86" i="36"/>
  <c r="K85" i="36"/>
  <c r="F85" i="36"/>
  <c r="K84" i="36"/>
  <c r="F84" i="36"/>
  <c r="K83" i="36"/>
  <c r="F83" i="36"/>
  <c r="K82" i="36"/>
  <c r="F82" i="36"/>
  <c r="K81" i="36"/>
  <c r="F81" i="36"/>
  <c r="K80" i="36"/>
  <c r="F80" i="36"/>
  <c r="K79" i="36"/>
  <c r="F79" i="36"/>
  <c r="K78" i="36"/>
  <c r="F78" i="36"/>
  <c r="K77" i="36"/>
  <c r="F77" i="36"/>
  <c r="K76" i="36"/>
  <c r="F76" i="36"/>
  <c r="K75" i="36"/>
  <c r="F75" i="36"/>
  <c r="K74" i="36"/>
  <c r="F74" i="36"/>
  <c r="K73" i="36"/>
  <c r="F73" i="36"/>
  <c r="F159" i="35"/>
  <c r="F158" i="35"/>
  <c r="F157" i="35"/>
  <c r="F156" i="35"/>
  <c r="F155" i="35"/>
  <c r="F154" i="35"/>
  <c r="F153" i="35"/>
  <c r="K150" i="35"/>
  <c r="F152" i="35"/>
  <c r="K149" i="35"/>
  <c r="F151" i="35"/>
  <c r="K148" i="35"/>
  <c r="F150" i="35"/>
  <c r="K147" i="35"/>
  <c r="F149" i="35"/>
  <c r="K146" i="35"/>
  <c r="F148" i="35"/>
  <c r="K145" i="35"/>
  <c r="F147" i="35"/>
  <c r="K144" i="35"/>
  <c r="F146" i="35"/>
  <c r="K143" i="35"/>
  <c r="F145" i="35"/>
  <c r="F144" i="35"/>
  <c r="F143" i="35"/>
  <c r="K138" i="35"/>
  <c r="K137" i="35"/>
  <c r="K136" i="35"/>
  <c r="K135" i="35"/>
  <c r="K134" i="35"/>
  <c r="K133" i="35"/>
  <c r="K132" i="35"/>
  <c r="K131" i="35"/>
  <c r="K130" i="35"/>
  <c r="K129" i="35"/>
  <c r="K128" i="35"/>
  <c r="K127" i="35"/>
  <c r="K126" i="35"/>
  <c r="K125" i="35"/>
  <c r="K124" i="35"/>
  <c r="K123" i="35"/>
  <c r="K122" i="35"/>
  <c r="F132" i="35"/>
  <c r="F131" i="35"/>
  <c r="F130" i="35"/>
  <c r="F129" i="35"/>
  <c r="F128" i="35"/>
  <c r="F127" i="35"/>
  <c r="F126" i="35"/>
  <c r="F125" i="35"/>
  <c r="F124" i="35"/>
  <c r="F123" i="35"/>
  <c r="F122" i="35"/>
  <c r="K118" i="35"/>
  <c r="K117" i="35"/>
  <c r="K116" i="35"/>
  <c r="K115" i="35"/>
  <c r="K114" i="35"/>
  <c r="K113" i="35"/>
  <c r="F113" i="35"/>
  <c r="K112" i="35"/>
  <c r="F112" i="35"/>
  <c r="K111" i="35"/>
  <c r="F111" i="35"/>
  <c r="K110" i="35"/>
  <c r="F110" i="35"/>
  <c r="K109" i="35"/>
  <c r="F109" i="35"/>
  <c r="K108" i="35"/>
  <c r="F108" i="35"/>
  <c r="K107" i="35"/>
  <c r="F107" i="35"/>
  <c r="K106" i="35"/>
  <c r="F106" i="35"/>
  <c r="K105" i="35"/>
  <c r="F105" i="35"/>
  <c r="K104" i="35"/>
  <c r="F104" i="35"/>
  <c r="K103" i="35"/>
  <c r="F103" i="35"/>
  <c r="K102" i="35"/>
  <c r="F102" i="35"/>
  <c r="K101" i="35"/>
  <c r="F101" i="35"/>
  <c r="K100" i="35"/>
  <c r="F100" i="35"/>
  <c r="K99" i="35"/>
  <c r="F99" i="35"/>
  <c r="X68" i="2"/>
  <c r="X83" i="21"/>
  <c r="W60" i="15" l="1"/>
  <c r="C19" i="7" l="1"/>
  <c r="AI85" i="7" l="1"/>
  <c r="AJ85" i="7" s="1"/>
  <c r="AI84" i="7"/>
  <c r="AJ84" i="7" s="1"/>
  <c r="AI83" i="7"/>
  <c r="AJ83" i="7" s="1"/>
  <c r="AI82" i="7"/>
  <c r="AJ82" i="7" s="1"/>
  <c r="AI81" i="7"/>
  <c r="AJ81" i="7" s="1"/>
  <c r="AI80" i="7"/>
  <c r="AJ80" i="7" s="1"/>
  <c r="AI79" i="7"/>
  <c r="AJ79" i="7" s="1"/>
  <c r="AI78" i="7"/>
  <c r="AJ78" i="7" s="1"/>
  <c r="AI77" i="7"/>
  <c r="AJ77" i="7" s="1"/>
  <c r="AI76" i="7"/>
  <c r="AJ76" i="7" s="1"/>
  <c r="AI75" i="7"/>
  <c r="AJ75" i="7" s="1"/>
  <c r="AI74" i="7"/>
  <c r="AJ74" i="7" s="1"/>
  <c r="AJ86" i="7" s="1"/>
  <c r="AJ87" i="7" s="1"/>
  <c r="AB85" i="7"/>
  <c r="AC85" i="7" s="1"/>
  <c r="AB84" i="7"/>
  <c r="AC84" i="7" s="1"/>
  <c r="AB83" i="7"/>
  <c r="AC83" i="7" s="1"/>
  <c r="AB82" i="7"/>
  <c r="AC82" i="7" s="1"/>
  <c r="AB81" i="7"/>
  <c r="AC81" i="7" s="1"/>
  <c r="AB80" i="7"/>
  <c r="AC80" i="7" s="1"/>
  <c r="AB79" i="7"/>
  <c r="AC79" i="7" s="1"/>
  <c r="AB78" i="7"/>
  <c r="AC78" i="7" s="1"/>
  <c r="AB77" i="7"/>
  <c r="AC77" i="7" s="1"/>
  <c r="AB76" i="7"/>
  <c r="AC76" i="7" s="1"/>
  <c r="AB75" i="7"/>
  <c r="AC75" i="7" s="1"/>
  <c r="AB74" i="7"/>
  <c r="AC74" i="7" s="1"/>
  <c r="AI67" i="7"/>
  <c r="AJ67" i="7" s="1"/>
  <c r="AI66" i="7"/>
  <c r="AJ66" i="7" s="1"/>
  <c r="AI65" i="7"/>
  <c r="AJ65" i="7" s="1"/>
  <c r="AI64" i="7"/>
  <c r="AJ64" i="7" s="1"/>
  <c r="AI63" i="7"/>
  <c r="AJ63" i="7" s="1"/>
  <c r="AI62" i="7"/>
  <c r="AJ62" i="7" s="1"/>
  <c r="AI61" i="7"/>
  <c r="AJ61" i="7" s="1"/>
  <c r="AI60" i="7"/>
  <c r="AJ60" i="7" s="1"/>
  <c r="AI59" i="7"/>
  <c r="AJ59" i="7" s="1"/>
  <c r="AI58" i="7"/>
  <c r="AJ58" i="7" s="1"/>
  <c r="AI57" i="7"/>
  <c r="AJ57" i="7" s="1"/>
  <c r="AI56" i="7"/>
  <c r="AJ56" i="7" s="1"/>
  <c r="AB67" i="7"/>
  <c r="AC67" i="7" s="1"/>
  <c r="AB66" i="7"/>
  <c r="AC66" i="7" s="1"/>
  <c r="AB65" i="7"/>
  <c r="AC65" i="7" s="1"/>
  <c r="AB64" i="7"/>
  <c r="AC64" i="7" s="1"/>
  <c r="AB63" i="7"/>
  <c r="AC63" i="7" s="1"/>
  <c r="AB62" i="7"/>
  <c r="AC62" i="7" s="1"/>
  <c r="AB61" i="7"/>
  <c r="AC61" i="7" s="1"/>
  <c r="AB60" i="7"/>
  <c r="AC60" i="7" s="1"/>
  <c r="AB59" i="7"/>
  <c r="AC59" i="7" s="1"/>
  <c r="AB58" i="7"/>
  <c r="AC58" i="7" s="1"/>
  <c r="AB57" i="7"/>
  <c r="AC57" i="7" s="1"/>
  <c r="AB56" i="7"/>
  <c r="AC56" i="7" s="1"/>
  <c r="AC86" i="7" l="1"/>
  <c r="AC87" i="7" s="1"/>
  <c r="AJ68" i="7"/>
  <c r="AJ69" i="7" s="1"/>
  <c r="AC68" i="7"/>
  <c r="AC69" i="7" s="1"/>
  <c r="AG49" i="13"/>
  <c r="AD49" i="13"/>
  <c r="M135" i="34" l="1"/>
  <c r="M134" i="34"/>
  <c r="M133" i="34"/>
  <c r="M132" i="34"/>
  <c r="M131" i="34"/>
  <c r="M130" i="34"/>
  <c r="M129" i="34"/>
  <c r="M128" i="34"/>
  <c r="H142" i="34"/>
  <c r="H143" i="34"/>
  <c r="H144" i="34"/>
  <c r="H138" i="34"/>
  <c r="H135" i="34"/>
  <c r="H141" i="34"/>
  <c r="H140" i="34"/>
  <c r="H139" i="34"/>
  <c r="H137" i="34"/>
  <c r="H136" i="34"/>
  <c r="H134" i="34"/>
  <c r="H133" i="34"/>
  <c r="H132" i="34"/>
  <c r="H131" i="34"/>
  <c r="H130" i="34"/>
  <c r="H129" i="34"/>
  <c r="H128" i="34"/>
  <c r="M122" i="34"/>
  <c r="M121" i="34"/>
  <c r="M120" i="34"/>
  <c r="M119" i="34"/>
  <c r="M118" i="34"/>
  <c r="M117" i="34"/>
  <c r="M116" i="34"/>
  <c r="M115" i="34"/>
  <c r="M114" i="34"/>
  <c r="M113" i="34"/>
  <c r="M112" i="34"/>
  <c r="M111" i="34"/>
  <c r="M110" i="34"/>
  <c r="M109" i="34"/>
  <c r="M108" i="34"/>
  <c r="M107" i="34"/>
  <c r="M106" i="34"/>
  <c r="H116" i="34"/>
  <c r="H115" i="34"/>
  <c r="H114" i="34"/>
  <c r="H113" i="34"/>
  <c r="H112" i="34"/>
  <c r="H111" i="34"/>
  <c r="H110" i="34"/>
  <c r="H109" i="34"/>
  <c r="H108" i="34"/>
  <c r="H107" i="34"/>
  <c r="H106" i="34"/>
  <c r="M101" i="34"/>
  <c r="H96" i="34"/>
  <c r="H95" i="34"/>
  <c r="M100" i="34"/>
  <c r="H94" i="34"/>
  <c r="M99" i="34"/>
  <c r="M98" i="34"/>
  <c r="M97" i="34"/>
  <c r="H93" i="34"/>
  <c r="M96" i="34"/>
  <c r="H92" i="34"/>
  <c r="M95" i="34"/>
  <c r="H91" i="34"/>
  <c r="M94" i="34"/>
  <c r="H90" i="34"/>
  <c r="M93" i="34"/>
  <c r="M92" i="34"/>
  <c r="M91" i="34"/>
  <c r="H89" i="34"/>
  <c r="M90" i="34"/>
  <c r="H88" i="34"/>
  <c r="M89" i="34"/>
  <c r="M88" i="34"/>
  <c r="H87" i="34"/>
  <c r="M87" i="34"/>
  <c r="H86" i="34"/>
  <c r="M86" i="34"/>
  <c r="H85" i="34"/>
  <c r="M85" i="34"/>
  <c r="H84" i="34"/>
  <c r="M84" i="34"/>
  <c r="H83" i="34"/>
  <c r="M83" i="34"/>
  <c r="H82" i="34"/>
  <c r="M82" i="34"/>
  <c r="Z60" i="32" l="1"/>
  <c r="Z59" i="32"/>
  <c r="Z58" i="32"/>
  <c r="Z57" i="32"/>
  <c r="Z56" i="32"/>
  <c r="Z55" i="32"/>
  <c r="Z54" i="32"/>
  <c r="Z53" i="32"/>
  <c r="V69" i="32"/>
  <c r="V68" i="32"/>
  <c r="V67" i="32"/>
  <c r="V66" i="32"/>
  <c r="V65" i="32"/>
  <c r="V64" i="32"/>
  <c r="V63" i="32"/>
  <c r="V62" i="32"/>
  <c r="V61" i="32"/>
  <c r="V60" i="32"/>
  <c r="V59" i="32"/>
  <c r="V58" i="32"/>
  <c r="V57" i="32"/>
  <c r="V56" i="32"/>
  <c r="V55" i="32"/>
  <c r="V54" i="32"/>
  <c r="V53" i="32"/>
  <c r="R69" i="32"/>
  <c r="R68" i="32"/>
  <c r="R67" i="32"/>
  <c r="R66" i="32"/>
  <c r="R65" i="32"/>
  <c r="R64" i="32"/>
  <c r="R63" i="32"/>
  <c r="R62" i="32"/>
  <c r="R61" i="32"/>
  <c r="R60" i="32"/>
  <c r="R59" i="32"/>
  <c r="R58" i="32"/>
  <c r="R57" i="32"/>
  <c r="R56" i="32"/>
  <c r="R55" i="32"/>
  <c r="R54" i="32"/>
  <c r="R53" i="32"/>
  <c r="T83" i="32" l="1"/>
  <c r="T82" i="32"/>
  <c r="T81" i="32"/>
  <c r="T80" i="32"/>
  <c r="T79" i="32"/>
  <c r="T78" i="32"/>
  <c r="T77" i="32"/>
  <c r="T76" i="32"/>
  <c r="M92" i="32"/>
  <c r="M91" i="32"/>
  <c r="M90" i="32"/>
  <c r="M89" i="32"/>
  <c r="M88" i="32"/>
  <c r="M87" i="32"/>
  <c r="M86" i="32"/>
  <c r="M85" i="32"/>
  <c r="M84" i="32"/>
  <c r="M83" i="32"/>
  <c r="M82" i="32"/>
  <c r="M81" i="32"/>
  <c r="M80" i="32"/>
  <c r="M79" i="32"/>
  <c r="M78" i="32"/>
  <c r="M77" i="32"/>
  <c r="M76" i="32"/>
  <c r="F92" i="32"/>
  <c r="F91" i="32"/>
  <c r="F90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M63" i="32"/>
  <c r="M62" i="32"/>
  <c r="M61" i="32"/>
  <c r="M60" i="32"/>
  <c r="M59" i="32"/>
  <c r="M58" i="32"/>
  <c r="M57" i="32"/>
  <c r="M56" i="32"/>
  <c r="M55" i="32"/>
  <c r="M54" i="32"/>
  <c r="M53" i="32"/>
  <c r="I72" i="32"/>
  <c r="I71" i="32"/>
  <c r="I70" i="32"/>
  <c r="I69" i="32"/>
  <c r="I68" i="32"/>
  <c r="I67" i="32"/>
  <c r="I66" i="32"/>
  <c r="I65" i="32"/>
  <c r="I64" i="32"/>
  <c r="I63" i="32"/>
  <c r="I62" i="32"/>
  <c r="I61" i="32"/>
  <c r="I60" i="32"/>
  <c r="I59" i="32"/>
  <c r="I58" i="32"/>
  <c r="I57" i="32"/>
  <c r="I56" i="32"/>
  <c r="I55" i="32"/>
  <c r="I54" i="32"/>
  <c r="I53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O101" i="6" l="1"/>
  <c r="O100" i="6"/>
  <c r="O99" i="6"/>
  <c r="O98" i="6"/>
  <c r="O97" i="6"/>
  <c r="O96" i="6"/>
  <c r="O95" i="6"/>
  <c r="O94" i="6"/>
  <c r="O93" i="6"/>
  <c r="O92" i="6"/>
  <c r="O91" i="6"/>
  <c r="O90" i="6"/>
  <c r="O102" i="6" s="1"/>
  <c r="O103" i="6" s="1"/>
  <c r="L101" i="6"/>
  <c r="L100" i="6"/>
  <c r="L99" i="6"/>
  <c r="L98" i="6"/>
  <c r="L97" i="6"/>
  <c r="L96" i="6"/>
  <c r="L95" i="6"/>
  <c r="L94" i="6"/>
  <c r="L93" i="6"/>
  <c r="L92" i="6"/>
  <c r="L91" i="6"/>
  <c r="L90" i="6"/>
  <c r="L102" i="6" s="1"/>
  <c r="L103" i="6" s="1"/>
  <c r="O85" i="6"/>
  <c r="O84" i="6"/>
  <c r="O83" i="6"/>
  <c r="O82" i="6"/>
  <c r="O81" i="6"/>
  <c r="O80" i="6"/>
  <c r="O79" i="6"/>
  <c r="O78" i="6"/>
  <c r="O77" i="6"/>
  <c r="O76" i="6"/>
  <c r="O75" i="6"/>
  <c r="O74" i="6"/>
  <c r="O86" i="6" s="1"/>
  <c r="O87" i="6" s="1"/>
  <c r="L85" i="6"/>
  <c r="L84" i="6"/>
  <c r="L83" i="6"/>
  <c r="L82" i="6"/>
  <c r="L81" i="6"/>
  <c r="L80" i="6"/>
  <c r="L79" i="6"/>
  <c r="L78" i="6"/>
  <c r="L77" i="6"/>
  <c r="L76" i="6"/>
  <c r="L75" i="6"/>
  <c r="L74" i="6"/>
  <c r="O69" i="6"/>
  <c r="O68" i="6"/>
  <c r="O67" i="6"/>
  <c r="O66" i="6"/>
  <c r="O65" i="6"/>
  <c r="O64" i="6"/>
  <c r="O63" i="6"/>
  <c r="O62" i="6"/>
  <c r="O61" i="6"/>
  <c r="O60" i="6"/>
  <c r="O59" i="6"/>
  <c r="O58" i="6"/>
  <c r="L69" i="6"/>
  <c r="L68" i="6"/>
  <c r="L67" i="6"/>
  <c r="L66" i="6"/>
  <c r="L65" i="6"/>
  <c r="L64" i="6"/>
  <c r="L63" i="6"/>
  <c r="L62" i="6"/>
  <c r="L61" i="6"/>
  <c r="L60" i="6"/>
  <c r="L59" i="6"/>
  <c r="L58" i="6"/>
  <c r="L86" i="6" l="1"/>
  <c r="L87" i="6" s="1"/>
  <c r="L70" i="6"/>
  <c r="L71" i="6" s="1"/>
  <c r="O70" i="6"/>
  <c r="O71" i="6" s="1"/>
  <c r="J23" i="9"/>
  <c r="G38" i="39" l="1"/>
  <c r="G41" i="39"/>
  <c r="G40" i="39"/>
  <c r="G39" i="39"/>
  <c r="G37" i="39"/>
  <c r="G36" i="39"/>
  <c r="E95" i="39"/>
  <c r="I94" i="39"/>
  <c r="E94" i="39"/>
  <c r="M93" i="39"/>
  <c r="I93" i="39"/>
  <c r="E93" i="39"/>
  <c r="M92" i="39"/>
  <c r="I92" i="39"/>
  <c r="E92" i="39"/>
  <c r="M91" i="39"/>
  <c r="I91" i="39"/>
  <c r="E91" i="39"/>
  <c r="M90" i="39"/>
  <c r="I90" i="39"/>
  <c r="E90" i="39"/>
  <c r="M89" i="39"/>
  <c r="M96" i="39" s="1"/>
  <c r="I89" i="39"/>
  <c r="E89" i="39"/>
  <c r="I84" i="39"/>
  <c r="I83" i="39"/>
  <c r="I82" i="39"/>
  <c r="I81" i="39"/>
  <c r="I80" i="39"/>
  <c r="I79" i="39"/>
  <c r="M78" i="39"/>
  <c r="I78" i="39"/>
  <c r="M77" i="39"/>
  <c r="I77" i="39"/>
  <c r="E77" i="39"/>
  <c r="M76" i="39"/>
  <c r="I76" i="39"/>
  <c r="E76" i="39"/>
  <c r="M75" i="39"/>
  <c r="I75" i="39"/>
  <c r="E75" i="39"/>
  <c r="I64" i="39"/>
  <c r="E65" i="39"/>
  <c r="E66" i="39"/>
  <c r="E67" i="39"/>
  <c r="E68" i="39"/>
  <c r="E69" i="39"/>
  <c r="E70" i="39"/>
  <c r="E64" i="39"/>
  <c r="I50" i="39"/>
  <c r="E51" i="39"/>
  <c r="E52" i="39"/>
  <c r="E50" i="39"/>
  <c r="M68" i="39"/>
  <c r="I69" i="39"/>
  <c r="I68" i="39"/>
  <c r="M67" i="39"/>
  <c r="I67" i="39"/>
  <c r="M66" i="39"/>
  <c r="I66" i="39"/>
  <c r="M65" i="39"/>
  <c r="I65" i="39"/>
  <c r="I71" i="39" s="1"/>
  <c r="M64" i="39"/>
  <c r="M51" i="39"/>
  <c r="M52" i="39"/>
  <c r="M53" i="39"/>
  <c r="M50" i="39"/>
  <c r="I51" i="39"/>
  <c r="I52" i="39"/>
  <c r="I53" i="39"/>
  <c r="I54" i="39"/>
  <c r="I55" i="39"/>
  <c r="I56" i="39"/>
  <c r="I57" i="39"/>
  <c r="I58" i="39"/>
  <c r="I59" i="39"/>
  <c r="F26" i="39"/>
  <c r="M60" i="39" l="1"/>
  <c r="M71" i="39"/>
  <c r="E60" i="39"/>
  <c r="E85" i="39"/>
  <c r="I60" i="39"/>
  <c r="E71" i="39"/>
  <c r="I85" i="39"/>
  <c r="M85" i="39"/>
  <c r="I96" i="39"/>
  <c r="E96" i="39"/>
  <c r="W45" i="39"/>
  <c r="T45" i="39"/>
  <c r="Q45" i="39"/>
  <c r="W30" i="39"/>
  <c r="T30" i="39"/>
  <c r="Q30" i="39"/>
  <c r="R15" i="39" l="1"/>
  <c r="Z15" i="39"/>
  <c r="X15" i="39"/>
  <c r="V15" i="39"/>
  <c r="T15" i="39"/>
  <c r="P15" i="39"/>
  <c r="X68" i="38" l="1"/>
  <c r="U69" i="38"/>
  <c r="V69" i="38"/>
  <c r="V70" i="38" s="1"/>
  <c r="V71" i="38" s="1"/>
  <c r="V72" i="38" s="1"/>
  <c r="V73" i="38" s="1"/>
  <c r="V74" i="38" s="1"/>
  <c r="V75" i="38" s="1"/>
  <c r="T27" i="38"/>
  <c r="T28" i="38" s="1"/>
  <c r="T29" i="38" s="1"/>
  <c r="T30" i="38" s="1"/>
  <c r="T31" i="38" s="1"/>
  <c r="T32" i="38" s="1"/>
  <c r="T33" i="38" s="1"/>
  <c r="T34" i="38" s="1"/>
  <c r="T35" i="38" s="1"/>
  <c r="T36" i="38" s="1"/>
  <c r="T37" i="38" s="1"/>
  <c r="T38" i="38" s="1"/>
  <c r="T39" i="38" s="1"/>
  <c r="T40" i="38" s="1"/>
  <c r="T41" i="38" s="1"/>
  <c r="T26" i="38"/>
  <c r="S26" i="38"/>
  <c r="V26" i="38" s="1"/>
  <c r="V25" i="38"/>
  <c r="X69" i="38" l="1"/>
  <c r="S27" i="38"/>
  <c r="U70" i="38"/>
  <c r="W25" i="37"/>
  <c r="V27" i="38" l="1"/>
  <c r="S28" i="38"/>
  <c r="U71" i="38"/>
  <c r="X70" i="38"/>
  <c r="U25" i="37"/>
  <c r="T25" i="37"/>
  <c r="AA49" i="37"/>
  <c r="Z49" i="37"/>
  <c r="X49" i="37"/>
  <c r="W49" i="37"/>
  <c r="U49" i="37"/>
  <c r="T49" i="37"/>
  <c r="AA25" i="37"/>
  <c r="Z25" i="37"/>
  <c r="X25" i="37"/>
  <c r="E69" i="36"/>
  <c r="C69" i="36"/>
  <c r="S29" i="38" l="1"/>
  <c r="V28" i="38"/>
  <c r="X71" i="38"/>
  <c r="U72" i="38"/>
  <c r="X35" i="36"/>
  <c r="O36" i="36"/>
  <c r="O37" i="36"/>
  <c r="G69" i="36"/>
  <c r="M69" i="36"/>
  <c r="K69" i="36"/>
  <c r="I69" i="36"/>
  <c r="S30" i="38" l="1"/>
  <c r="V29" i="38"/>
  <c r="U73" i="38"/>
  <c r="X72" i="38"/>
  <c r="F95" i="35"/>
  <c r="J95" i="35"/>
  <c r="D95" i="35"/>
  <c r="L95" i="35"/>
  <c r="O35" i="35"/>
  <c r="O36" i="35"/>
  <c r="N95" i="35"/>
  <c r="H95" i="35"/>
  <c r="N68" i="35"/>
  <c r="L68" i="35"/>
  <c r="J68" i="35"/>
  <c r="F68" i="35"/>
  <c r="H68" i="35"/>
  <c r="D68" i="35"/>
  <c r="W34" i="35"/>
  <c r="S31" i="38" l="1"/>
  <c r="V30" i="38"/>
  <c r="X73" i="38"/>
  <c r="U74" i="38"/>
  <c r="X78" i="34"/>
  <c r="W78" i="34"/>
  <c r="U78" i="34"/>
  <c r="T78" i="34"/>
  <c r="R78" i="34"/>
  <c r="Q78" i="34"/>
  <c r="O78" i="34"/>
  <c r="N78" i="34"/>
  <c r="L78" i="34"/>
  <c r="K78" i="34"/>
  <c r="H78" i="34"/>
  <c r="I78" i="34"/>
  <c r="S32" i="38" l="1"/>
  <c r="V31" i="38"/>
  <c r="U75" i="38"/>
  <c r="X75" i="38" s="1"/>
  <c r="X74" i="38"/>
  <c r="H25" i="38"/>
  <c r="G25" i="38"/>
  <c r="S33" i="38" l="1"/>
  <c r="V32" i="38"/>
  <c r="S34" i="38" l="1"/>
  <c r="V33" i="38"/>
  <c r="M25" i="50"/>
  <c r="N25" i="50"/>
  <c r="O25" i="50"/>
  <c r="P25" i="50"/>
  <c r="Q25" i="50"/>
  <c r="L25" i="50"/>
  <c r="S35" i="38" l="1"/>
  <c r="V34" i="38"/>
  <c r="D25" i="50"/>
  <c r="S36" i="38" l="1"/>
  <c r="V35" i="38"/>
  <c r="E25" i="50"/>
  <c r="F25" i="50"/>
  <c r="G25" i="50"/>
  <c r="H25" i="50"/>
  <c r="C25" i="50"/>
  <c r="S37" i="38" l="1"/>
  <c r="V36" i="38"/>
  <c r="O3" i="35"/>
  <c r="O4" i="35"/>
  <c r="O5" i="35"/>
  <c r="O6" i="35"/>
  <c r="O7" i="35"/>
  <c r="O8" i="35"/>
  <c r="G4" i="29"/>
  <c r="D34" i="41"/>
  <c r="D26" i="41"/>
  <c r="F18" i="41"/>
  <c r="W5" i="34"/>
  <c r="F10" i="41"/>
  <c r="J6" i="41"/>
  <c r="H2" i="41"/>
  <c r="AH2" i="38"/>
  <c r="AF4" i="38"/>
  <c r="AF5" i="38"/>
  <c r="AF6" i="38"/>
  <c r="AF7" i="38"/>
  <c r="AF8" i="38"/>
  <c r="AF9" i="38"/>
  <c r="AF10" i="38"/>
  <c r="AF11" i="38"/>
  <c r="AF12" i="38"/>
  <c r="AF3" i="38"/>
  <c r="AE4" i="38"/>
  <c r="AE5" i="38"/>
  <c r="AE6" i="38"/>
  <c r="AE7" i="38"/>
  <c r="AE8" i="38"/>
  <c r="AE9" i="38"/>
  <c r="AE10" i="38"/>
  <c r="AE11" i="38"/>
  <c r="AE12" i="38"/>
  <c r="AE3" i="38"/>
  <c r="J42" i="37"/>
  <c r="I42" i="37"/>
  <c r="X2" i="36"/>
  <c r="X3" i="36"/>
  <c r="X4" i="36"/>
  <c r="W2" i="35"/>
  <c r="S38" i="38" l="1"/>
  <c r="V37" i="38"/>
  <c r="J52" i="37"/>
  <c r="I52" i="37"/>
  <c r="M114" i="37"/>
  <c r="M123" i="37"/>
  <c r="M118" i="37"/>
  <c r="M120" i="37"/>
  <c r="M122" i="37"/>
  <c r="M115" i="37"/>
  <c r="M117" i="37"/>
  <c r="M116" i="37"/>
  <c r="M119" i="37"/>
  <c r="M121" i="37"/>
  <c r="X11" i="36"/>
  <c r="X12" i="36"/>
  <c r="W11" i="35"/>
  <c r="W12" i="35"/>
  <c r="W113" i="26"/>
  <c r="X113" i="26" s="1"/>
  <c r="W124" i="26"/>
  <c r="X124" i="26" s="1"/>
  <c r="W123" i="26"/>
  <c r="X123" i="26" s="1"/>
  <c r="W122" i="26"/>
  <c r="X122" i="26" s="1"/>
  <c r="W121" i="26"/>
  <c r="X121" i="26" s="1"/>
  <c r="W120" i="26"/>
  <c r="X120" i="26" s="1"/>
  <c r="W119" i="26"/>
  <c r="X119" i="26" s="1"/>
  <c r="W118" i="26"/>
  <c r="X118" i="26" s="1"/>
  <c r="W117" i="26"/>
  <c r="X117" i="26" s="1"/>
  <c r="W116" i="26"/>
  <c r="X116" i="26" s="1"/>
  <c r="W115" i="26"/>
  <c r="X115" i="26" s="1"/>
  <c r="W114" i="26"/>
  <c r="X114" i="26" s="1"/>
  <c r="S39" i="38" l="1"/>
  <c r="V38" i="38"/>
  <c r="X125" i="26"/>
  <c r="X126" i="26" s="1"/>
  <c r="B17" i="6"/>
  <c r="S40" i="38" l="1"/>
  <c r="V39" i="38"/>
  <c r="G38" i="7"/>
  <c r="S41" i="38" l="1"/>
  <c r="V41" i="38" s="1"/>
  <c r="V40" i="38"/>
  <c r="D29" i="44" l="1"/>
  <c r="F21" i="44"/>
  <c r="F22" i="44"/>
  <c r="F23" i="44"/>
  <c r="F24" i="44"/>
  <c r="F20" i="44"/>
  <c r="W32" i="34"/>
  <c r="F12" i="44"/>
  <c r="F13" i="44"/>
  <c r="F14" i="44"/>
  <c r="F15" i="44"/>
  <c r="F11" i="44"/>
  <c r="H3" i="44"/>
  <c r="H4" i="44"/>
  <c r="H5" i="44"/>
  <c r="H6" i="44"/>
  <c r="H2" i="44"/>
  <c r="AH25" i="38"/>
  <c r="AF26" i="38"/>
  <c r="AF27" i="38" s="1"/>
  <c r="AF28" i="38" s="1"/>
  <c r="AF29" i="38" s="1"/>
  <c r="AF30" i="38" s="1"/>
  <c r="AF31" i="38" s="1"/>
  <c r="AF32" i="38" s="1"/>
  <c r="AE26" i="38"/>
  <c r="J98" i="37"/>
  <c r="J99" i="37"/>
  <c r="J100" i="37"/>
  <c r="J101" i="37"/>
  <c r="J102" i="37"/>
  <c r="J103" i="37"/>
  <c r="J104" i="37"/>
  <c r="J97" i="37"/>
  <c r="I98" i="37"/>
  <c r="I99" i="37"/>
  <c r="I100" i="37"/>
  <c r="I101" i="37"/>
  <c r="I102" i="37"/>
  <c r="I103" i="37"/>
  <c r="I104" i="37"/>
  <c r="I97" i="37"/>
  <c r="X28" i="36"/>
  <c r="X29" i="36"/>
  <c r="X30" i="36"/>
  <c r="X31" i="36"/>
  <c r="X32" i="36"/>
  <c r="X33" i="36"/>
  <c r="X34" i="36"/>
  <c r="F25" i="44" l="1"/>
  <c r="F16" i="44"/>
  <c r="H7" i="44"/>
  <c r="I6" i="44" s="1"/>
  <c r="AH26" i="38"/>
  <c r="AE27" i="38"/>
  <c r="I3" i="44"/>
  <c r="I4" i="44"/>
  <c r="W124" i="24"/>
  <c r="X124" i="24" s="1"/>
  <c r="W123" i="24"/>
  <c r="X123" i="24" s="1"/>
  <c r="W122" i="24"/>
  <c r="X122" i="24" s="1"/>
  <c r="W121" i="24"/>
  <c r="X121" i="24" s="1"/>
  <c r="W120" i="24"/>
  <c r="X120" i="24" s="1"/>
  <c r="W119" i="24"/>
  <c r="X119" i="24" s="1"/>
  <c r="W118" i="24"/>
  <c r="X118" i="24" s="1"/>
  <c r="W117" i="24"/>
  <c r="X117" i="24" s="1"/>
  <c r="W116" i="24"/>
  <c r="X116" i="24" s="1"/>
  <c r="W115" i="24"/>
  <c r="X115" i="24" s="1"/>
  <c r="W114" i="24"/>
  <c r="X114" i="24" s="1"/>
  <c r="W113" i="24"/>
  <c r="X113" i="24" s="1"/>
  <c r="X125" i="24" s="1"/>
  <c r="X126" i="24" s="1"/>
  <c r="W113" i="2"/>
  <c r="X113" i="2" s="1"/>
  <c r="W124" i="2"/>
  <c r="X124" i="2" s="1"/>
  <c r="W123" i="2"/>
  <c r="X123" i="2" s="1"/>
  <c r="W122" i="2"/>
  <c r="X122" i="2" s="1"/>
  <c r="W121" i="2"/>
  <c r="X121" i="2" s="1"/>
  <c r="W120" i="2"/>
  <c r="X120" i="2" s="1"/>
  <c r="W119" i="2"/>
  <c r="X119" i="2" s="1"/>
  <c r="W118" i="2"/>
  <c r="X118" i="2" s="1"/>
  <c r="W117" i="2"/>
  <c r="X117" i="2" s="1"/>
  <c r="W116" i="2"/>
  <c r="X116" i="2" s="1"/>
  <c r="W115" i="2"/>
  <c r="X115" i="2" s="1"/>
  <c r="W114" i="2"/>
  <c r="X114" i="2" s="1"/>
  <c r="W113" i="23"/>
  <c r="X113" i="23" s="1"/>
  <c r="W124" i="23"/>
  <c r="X124" i="23" s="1"/>
  <c r="W123" i="23"/>
  <c r="X123" i="23" s="1"/>
  <c r="W122" i="23"/>
  <c r="X122" i="23" s="1"/>
  <c r="W121" i="23"/>
  <c r="X121" i="23" s="1"/>
  <c r="W120" i="23"/>
  <c r="X120" i="23" s="1"/>
  <c r="W119" i="23"/>
  <c r="X119" i="23" s="1"/>
  <c r="W118" i="23"/>
  <c r="X118" i="23" s="1"/>
  <c r="W117" i="23"/>
  <c r="X117" i="23" s="1"/>
  <c r="W116" i="23"/>
  <c r="X116" i="23" s="1"/>
  <c r="W115" i="23"/>
  <c r="X115" i="23" s="1"/>
  <c r="W114" i="23"/>
  <c r="X114" i="23" s="1"/>
  <c r="W113" i="17"/>
  <c r="X113" i="17" s="1"/>
  <c r="W124" i="17"/>
  <c r="X124" i="17" s="1"/>
  <c r="W123" i="17"/>
  <c r="X123" i="17" s="1"/>
  <c r="W122" i="17"/>
  <c r="X122" i="17" s="1"/>
  <c r="W121" i="17"/>
  <c r="X121" i="17" s="1"/>
  <c r="W120" i="17"/>
  <c r="X120" i="17" s="1"/>
  <c r="W119" i="17"/>
  <c r="X119" i="17" s="1"/>
  <c r="W118" i="17"/>
  <c r="X118" i="17" s="1"/>
  <c r="W117" i="17"/>
  <c r="X117" i="17" s="1"/>
  <c r="W116" i="17"/>
  <c r="X116" i="17" s="1"/>
  <c r="W115" i="17"/>
  <c r="X115" i="17" s="1"/>
  <c r="W114" i="17"/>
  <c r="X114" i="17" s="1"/>
  <c r="W113" i="16"/>
  <c r="X113" i="16" s="1"/>
  <c r="W124" i="16"/>
  <c r="X124" i="16" s="1"/>
  <c r="W123" i="16"/>
  <c r="X123" i="16" s="1"/>
  <c r="W122" i="16"/>
  <c r="X122" i="16" s="1"/>
  <c r="W121" i="16"/>
  <c r="X121" i="16" s="1"/>
  <c r="W120" i="16"/>
  <c r="X120" i="16" s="1"/>
  <c r="W119" i="16"/>
  <c r="X119" i="16" s="1"/>
  <c r="W118" i="16"/>
  <c r="X118" i="16" s="1"/>
  <c r="W117" i="16"/>
  <c r="X117" i="16" s="1"/>
  <c r="W116" i="16"/>
  <c r="X116" i="16" s="1"/>
  <c r="W115" i="16"/>
  <c r="X115" i="16" s="1"/>
  <c r="W114" i="16"/>
  <c r="X114" i="16" s="1"/>
  <c r="W29" i="35"/>
  <c r="W124" i="12"/>
  <c r="X124" i="12" s="1"/>
  <c r="W123" i="12"/>
  <c r="X123" i="12" s="1"/>
  <c r="W122" i="12"/>
  <c r="X122" i="12" s="1"/>
  <c r="W121" i="12"/>
  <c r="X121" i="12" s="1"/>
  <c r="W120" i="12"/>
  <c r="X120" i="12" s="1"/>
  <c r="W119" i="12"/>
  <c r="X119" i="12" s="1"/>
  <c r="W118" i="12"/>
  <c r="X118" i="12" s="1"/>
  <c r="W117" i="12"/>
  <c r="X117" i="12" s="1"/>
  <c r="W116" i="12"/>
  <c r="X116" i="12" s="1"/>
  <c r="W115" i="12"/>
  <c r="X115" i="12" s="1"/>
  <c r="W114" i="12"/>
  <c r="X114" i="12" s="1"/>
  <c r="W113" i="12"/>
  <c r="X113" i="12" s="1"/>
  <c r="W27" i="35"/>
  <c r="W33" i="35"/>
  <c r="W32" i="35"/>
  <c r="W31" i="35"/>
  <c r="W30" i="35"/>
  <c r="W28" i="35"/>
  <c r="O113" i="27"/>
  <c r="U30" i="27"/>
  <c r="U29" i="27"/>
  <c r="U28" i="27"/>
  <c r="U27" i="27"/>
  <c r="U26" i="27"/>
  <c r="T26" i="27"/>
  <c r="T27" i="27"/>
  <c r="T28" i="27"/>
  <c r="T29" i="27"/>
  <c r="T30" i="27"/>
  <c r="O124" i="27"/>
  <c r="O123" i="27"/>
  <c r="O122" i="27"/>
  <c r="O121" i="27"/>
  <c r="O120" i="27"/>
  <c r="O119" i="27"/>
  <c r="O118" i="27"/>
  <c r="O117" i="27"/>
  <c r="O116" i="27"/>
  <c r="O115" i="27"/>
  <c r="O114" i="27"/>
  <c r="O113" i="26"/>
  <c r="U30" i="26"/>
  <c r="U29" i="26"/>
  <c r="U28" i="26"/>
  <c r="U27" i="26"/>
  <c r="U26" i="26"/>
  <c r="T26" i="26"/>
  <c r="T27" i="26"/>
  <c r="T28" i="26"/>
  <c r="T29" i="26"/>
  <c r="T30" i="26"/>
  <c r="O124" i="26"/>
  <c r="O123" i="26"/>
  <c r="O122" i="26"/>
  <c r="O121" i="26"/>
  <c r="O120" i="26"/>
  <c r="O119" i="26"/>
  <c r="O118" i="26"/>
  <c r="O117" i="26"/>
  <c r="O116" i="26"/>
  <c r="O115" i="26"/>
  <c r="O114" i="26"/>
  <c r="O113" i="25"/>
  <c r="U30" i="25"/>
  <c r="U29" i="25"/>
  <c r="U28" i="25"/>
  <c r="U27" i="25"/>
  <c r="U26" i="25"/>
  <c r="T26" i="25"/>
  <c r="T27" i="25"/>
  <c r="T28" i="25"/>
  <c r="T29" i="25"/>
  <c r="T30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4"/>
  <c r="U30" i="24"/>
  <c r="U29" i="24"/>
  <c r="U28" i="24"/>
  <c r="U27" i="24"/>
  <c r="U26" i="24"/>
  <c r="T26" i="24"/>
  <c r="T27" i="24"/>
  <c r="T28" i="24"/>
  <c r="T29" i="24"/>
  <c r="T30" i="24"/>
  <c r="O124" i="24"/>
  <c r="O123" i="24"/>
  <c r="O122" i="24"/>
  <c r="O121" i="24"/>
  <c r="O120" i="24"/>
  <c r="O119" i="24"/>
  <c r="O118" i="24"/>
  <c r="O117" i="24"/>
  <c r="O116" i="24"/>
  <c r="O115" i="24"/>
  <c r="O114" i="24"/>
  <c r="O113" i="2"/>
  <c r="O124" i="2"/>
  <c r="O123" i="2"/>
  <c r="O122" i="2"/>
  <c r="O121" i="2"/>
  <c r="O120" i="2"/>
  <c r="O119" i="2"/>
  <c r="O118" i="2"/>
  <c r="O117" i="2"/>
  <c r="O116" i="2"/>
  <c r="O115" i="2"/>
  <c r="O114" i="2"/>
  <c r="U30" i="2"/>
  <c r="U29" i="2"/>
  <c r="U28" i="2"/>
  <c r="U27" i="2"/>
  <c r="U26" i="2"/>
  <c r="T26" i="2"/>
  <c r="T27" i="2"/>
  <c r="T28" i="2"/>
  <c r="T29" i="2"/>
  <c r="T30" i="2"/>
  <c r="O113" i="23"/>
  <c r="U30" i="23"/>
  <c r="U29" i="23"/>
  <c r="U28" i="23"/>
  <c r="U27" i="23"/>
  <c r="U26" i="23"/>
  <c r="T26" i="23"/>
  <c r="T27" i="23"/>
  <c r="T28" i="23"/>
  <c r="T29" i="23"/>
  <c r="T30" i="23"/>
  <c r="O124" i="23"/>
  <c r="O123" i="23"/>
  <c r="O122" i="23"/>
  <c r="O121" i="23"/>
  <c r="O120" i="23"/>
  <c r="O119" i="23"/>
  <c r="O118" i="23"/>
  <c r="O117" i="23"/>
  <c r="O116" i="23"/>
  <c r="O115" i="23"/>
  <c r="O114" i="23"/>
  <c r="T31" i="22"/>
  <c r="T32" i="22" s="1"/>
  <c r="U30" i="22" s="1"/>
  <c r="T26" i="22"/>
  <c r="T27" i="22"/>
  <c r="T28" i="22"/>
  <c r="T29" i="22"/>
  <c r="T30" i="22"/>
  <c r="T24" i="22"/>
  <c r="I2" i="44" l="1"/>
  <c r="I5" i="44"/>
  <c r="I7" i="44" s="1"/>
  <c r="AE28" i="38"/>
  <c r="AE29" i="38" s="1"/>
  <c r="AE30" i="38" s="1"/>
  <c r="AE31" i="38" s="1"/>
  <c r="AE32" i="38" s="1"/>
  <c r="AH32" i="38" s="1"/>
  <c r="AH27" i="38"/>
  <c r="X125" i="2"/>
  <c r="X126" i="2" s="1"/>
  <c r="X125" i="23"/>
  <c r="X126" i="23" s="1"/>
  <c r="X125" i="17"/>
  <c r="X126" i="17" s="1"/>
  <c r="X125" i="16"/>
  <c r="X126" i="16" s="1"/>
  <c r="X125" i="12"/>
  <c r="X126" i="12" s="1"/>
  <c r="O125" i="27"/>
  <c r="O126" i="27" s="1"/>
  <c r="O125" i="26"/>
  <c r="O126" i="26" s="1"/>
  <c r="O125" i="25"/>
  <c r="O126" i="25" s="1"/>
  <c r="O125" i="24"/>
  <c r="O126" i="24" s="1"/>
  <c r="O125" i="2"/>
  <c r="O126" i="2" s="1"/>
  <c r="O125" i="23"/>
  <c r="O126" i="23" s="1"/>
  <c r="U27" i="22"/>
  <c r="U29" i="22"/>
  <c r="U26" i="22"/>
  <c r="U28" i="22"/>
  <c r="O124" i="22"/>
  <c r="O123" i="22"/>
  <c r="O122" i="22"/>
  <c r="O121" i="22"/>
  <c r="O120" i="22"/>
  <c r="O119" i="22"/>
  <c r="O118" i="22"/>
  <c r="O117" i="22"/>
  <c r="O116" i="22"/>
  <c r="O115" i="22"/>
  <c r="O114" i="22"/>
  <c r="O113" i="22"/>
  <c r="O113" i="20"/>
  <c r="O124" i="20"/>
  <c r="O123" i="20"/>
  <c r="O122" i="20"/>
  <c r="O121" i="20"/>
  <c r="O120" i="20"/>
  <c r="O119" i="20"/>
  <c r="O118" i="20"/>
  <c r="O117" i="20"/>
  <c r="O116" i="20"/>
  <c r="O115" i="20"/>
  <c r="O114" i="20"/>
  <c r="T40" i="32"/>
  <c r="O124" i="21"/>
  <c r="O123" i="21"/>
  <c r="O122" i="21"/>
  <c r="O121" i="21"/>
  <c r="O120" i="21"/>
  <c r="O119" i="21"/>
  <c r="O118" i="21"/>
  <c r="O117" i="21"/>
  <c r="O116" i="21"/>
  <c r="O115" i="21"/>
  <c r="O114" i="21"/>
  <c r="O113" i="21"/>
  <c r="O113" i="18"/>
  <c r="O124" i="18"/>
  <c r="O123" i="18"/>
  <c r="O122" i="18"/>
  <c r="O121" i="18"/>
  <c r="O120" i="18"/>
  <c r="O119" i="18"/>
  <c r="O118" i="18"/>
  <c r="O117" i="18"/>
  <c r="O116" i="18"/>
  <c r="O115" i="18"/>
  <c r="O114" i="18"/>
  <c r="T38" i="32"/>
  <c r="O113" i="19"/>
  <c r="O124" i="19"/>
  <c r="O123" i="19"/>
  <c r="O122" i="19"/>
  <c r="O121" i="19"/>
  <c r="O120" i="19"/>
  <c r="O119" i="19"/>
  <c r="O118" i="19"/>
  <c r="O117" i="19"/>
  <c r="O116" i="19"/>
  <c r="O115" i="19"/>
  <c r="O114" i="19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25" i="16" s="1"/>
  <c r="O126" i="16" s="1"/>
  <c r="O113" i="15"/>
  <c r="O124" i="15"/>
  <c r="O123" i="15"/>
  <c r="O122" i="15"/>
  <c r="O121" i="15"/>
  <c r="O120" i="15"/>
  <c r="O119" i="15"/>
  <c r="O118" i="15"/>
  <c r="O117" i="15"/>
  <c r="O116" i="15"/>
  <c r="O115" i="15"/>
  <c r="O114" i="15"/>
  <c r="T34" i="32"/>
  <c r="T33" i="32"/>
  <c r="O113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2"/>
  <c r="O124" i="12"/>
  <c r="O123" i="12"/>
  <c r="O122" i="12"/>
  <c r="O121" i="12"/>
  <c r="O120" i="12"/>
  <c r="O119" i="12"/>
  <c r="O118" i="12"/>
  <c r="O117" i="12"/>
  <c r="O116" i="12"/>
  <c r="O115" i="12"/>
  <c r="O114" i="12"/>
  <c r="O126" i="11"/>
  <c r="O114" i="11"/>
  <c r="O115" i="11"/>
  <c r="O116" i="11"/>
  <c r="O117" i="11"/>
  <c r="O118" i="11"/>
  <c r="O119" i="11"/>
  <c r="O120" i="11"/>
  <c r="O121" i="11"/>
  <c r="O122" i="11"/>
  <c r="O123" i="11"/>
  <c r="O124" i="11"/>
  <c r="T29" i="32"/>
  <c r="T28" i="32"/>
  <c r="T30" i="32"/>
  <c r="T31" i="32"/>
  <c r="T32" i="32"/>
  <c r="T35" i="32"/>
  <c r="T36" i="32"/>
  <c r="T37" i="32"/>
  <c r="T39" i="32"/>
  <c r="T41" i="32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O126" i="10"/>
  <c r="O126" i="1"/>
  <c r="O125" i="1"/>
  <c r="O114" i="1"/>
  <c r="O115" i="1"/>
  <c r="O116" i="1"/>
  <c r="O117" i="1"/>
  <c r="O118" i="1"/>
  <c r="O119" i="1"/>
  <c r="O120" i="1"/>
  <c r="O121" i="1"/>
  <c r="O122" i="1"/>
  <c r="O123" i="1"/>
  <c r="O124" i="1"/>
  <c r="J6" i="44" l="1"/>
  <c r="J3" i="44"/>
  <c r="J5" i="44"/>
  <c r="J4" i="44"/>
  <c r="J2" i="44"/>
  <c r="AH28" i="38"/>
  <c r="O125" i="22"/>
  <c r="O126" i="22" s="1"/>
  <c r="O125" i="20"/>
  <c r="O126" i="20" s="1"/>
  <c r="O125" i="21"/>
  <c r="O126" i="21" s="1"/>
  <c r="O125" i="18"/>
  <c r="O126" i="18" s="1"/>
  <c r="O125" i="19"/>
  <c r="O126" i="19" s="1"/>
  <c r="O125" i="17"/>
  <c r="O126" i="17" s="1"/>
  <c r="O125" i="15"/>
  <c r="O126" i="15" s="1"/>
  <c r="O125" i="14"/>
  <c r="O126" i="14" s="1"/>
  <c r="O125" i="13"/>
  <c r="O126" i="13" s="1"/>
  <c r="O125" i="12"/>
  <c r="O126" i="12" s="1"/>
  <c r="X125" i="1"/>
  <c r="X126" i="1" s="1"/>
  <c r="J7" i="44" l="1"/>
  <c r="AH29" i="38"/>
  <c r="W125" i="9" l="1"/>
  <c r="X125" i="9" s="1"/>
  <c r="W124" i="9"/>
  <c r="X124" i="9" s="1"/>
  <c r="W123" i="9"/>
  <c r="X123" i="9" s="1"/>
  <c r="W122" i="9"/>
  <c r="X122" i="9" s="1"/>
  <c r="W121" i="9"/>
  <c r="X121" i="9" s="1"/>
  <c r="W120" i="9"/>
  <c r="X120" i="9" s="1"/>
  <c r="W119" i="9"/>
  <c r="X119" i="9" s="1"/>
  <c r="W118" i="9"/>
  <c r="X118" i="9" s="1"/>
  <c r="W117" i="9"/>
  <c r="X117" i="9" s="1"/>
  <c r="W116" i="9"/>
  <c r="X116" i="9" s="1"/>
  <c r="W115" i="9"/>
  <c r="X115" i="9" s="1"/>
  <c r="W114" i="9"/>
  <c r="X114" i="9" s="1"/>
  <c r="W113" i="10"/>
  <c r="X113" i="10" s="1"/>
  <c r="W124" i="10"/>
  <c r="X124" i="10" s="1"/>
  <c r="W123" i="10"/>
  <c r="X123" i="10" s="1"/>
  <c r="W122" i="10"/>
  <c r="X122" i="10" s="1"/>
  <c r="W121" i="10"/>
  <c r="X121" i="10" s="1"/>
  <c r="W120" i="10"/>
  <c r="X120" i="10" s="1"/>
  <c r="W119" i="10"/>
  <c r="X119" i="10" s="1"/>
  <c r="W118" i="10"/>
  <c r="X118" i="10" s="1"/>
  <c r="W117" i="10"/>
  <c r="X117" i="10" s="1"/>
  <c r="W116" i="10"/>
  <c r="X116" i="10" s="1"/>
  <c r="W115" i="10"/>
  <c r="X115" i="10" s="1"/>
  <c r="W114" i="10"/>
  <c r="X114" i="10" s="1"/>
  <c r="X126" i="9" l="1"/>
  <c r="X127" i="9" s="1"/>
  <c r="AH30" i="38"/>
  <c r="X125" i="10"/>
  <c r="X126" i="10" s="1"/>
  <c r="P114" i="7"/>
  <c r="P115" i="7"/>
  <c r="P116" i="7"/>
  <c r="P117" i="7"/>
  <c r="P118" i="7"/>
  <c r="P119" i="7"/>
  <c r="P120" i="7"/>
  <c r="P121" i="7"/>
  <c r="P122" i="7"/>
  <c r="P123" i="7"/>
  <c r="P124" i="7"/>
  <c r="P113" i="7"/>
  <c r="AH31" i="38" l="1"/>
  <c r="H7" i="31"/>
  <c r="H6" i="31"/>
  <c r="H5" i="31"/>
  <c r="H4" i="31"/>
  <c r="H3" i="31"/>
  <c r="G3" i="30"/>
  <c r="G4" i="30"/>
  <c r="G5" i="30"/>
  <c r="G6" i="30"/>
  <c r="G7" i="30"/>
  <c r="G2" i="30"/>
  <c r="G6" i="29" l="1"/>
  <c r="D43" i="43"/>
  <c r="G5" i="29"/>
  <c r="D47" i="42"/>
  <c r="Q34" i="17"/>
  <c r="G3" i="29"/>
  <c r="G7" i="29"/>
  <c r="G2" i="29"/>
  <c r="D32" i="43"/>
  <c r="F23" i="43" l="1"/>
  <c r="F24" i="43"/>
  <c r="F25" i="43"/>
  <c r="F26" i="43"/>
  <c r="F27" i="43"/>
  <c r="F22" i="43"/>
  <c r="F13" i="43"/>
  <c r="F14" i="43"/>
  <c r="F15" i="43"/>
  <c r="F16" i="43"/>
  <c r="F17" i="43"/>
  <c r="F12" i="43"/>
  <c r="F18" i="43" s="1"/>
  <c r="H3" i="43"/>
  <c r="H4" i="43"/>
  <c r="H5" i="43"/>
  <c r="H6" i="43"/>
  <c r="H7" i="43"/>
  <c r="H2" i="43"/>
  <c r="H8" i="43" s="1"/>
  <c r="D35" i="42"/>
  <c r="F25" i="42"/>
  <c r="F26" i="42"/>
  <c r="F27" i="42"/>
  <c r="F28" i="42"/>
  <c r="F29" i="42"/>
  <c r="F30" i="42"/>
  <c r="F24" i="42"/>
  <c r="F14" i="42"/>
  <c r="F15" i="42"/>
  <c r="F16" i="42"/>
  <c r="F17" i="42"/>
  <c r="F18" i="42"/>
  <c r="F19" i="42"/>
  <c r="F13" i="42"/>
  <c r="J9" i="42"/>
  <c r="H3" i="42"/>
  <c r="H4" i="42"/>
  <c r="H5" i="42"/>
  <c r="H6" i="42"/>
  <c r="H7" i="42"/>
  <c r="H8" i="42"/>
  <c r="H2" i="42"/>
  <c r="H9" i="42" s="1"/>
  <c r="F20" i="41"/>
  <c r="F21" i="41"/>
  <c r="F19" i="41"/>
  <c r="F12" i="41"/>
  <c r="F13" i="41"/>
  <c r="F11" i="41"/>
  <c r="H4" i="41"/>
  <c r="H5" i="41"/>
  <c r="H3" i="41"/>
  <c r="D73" i="40"/>
  <c r="F60" i="40"/>
  <c r="F61" i="40"/>
  <c r="F62" i="40"/>
  <c r="F63" i="40"/>
  <c r="F64" i="40"/>
  <c r="F65" i="40"/>
  <c r="F66" i="40"/>
  <c r="F67" i="40"/>
  <c r="F68" i="40"/>
  <c r="F59" i="40"/>
  <c r="F31" i="42" l="1"/>
  <c r="F22" i="41"/>
  <c r="F14" i="41"/>
  <c r="H6" i="41"/>
  <c r="I2" i="41" s="1"/>
  <c r="F20" i="42"/>
  <c r="I6" i="43"/>
  <c r="I4" i="43"/>
  <c r="I2" i="43"/>
  <c r="I7" i="43"/>
  <c r="I5" i="43"/>
  <c r="I3" i="43"/>
  <c r="F28" i="43"/>
  <c r="I8" i="42"/>
  <c r="I6" i="42"/>
  <c r="I4" i="42"/>
  <c r="I7" i="42"/>
  <c r="I5" i="42"/>
  <c r="I3" i="42"/>
  <c r="I2" i="42"/>
  <c r="F69" i="40"/>
  <c r="D33" i="39"/>
  <c r="F46" i="40"/>
  <c r="F47" i="40"/>
  <c r="F48" i="40"/>
  <c r="F49" i="40"/>
  <c r="F50" i="40"/>
  <c r="F51" i="40"/>
  <c r="F52" i="40"/>
  <c r="F53" i="40"/>
  <c r="F54" i="40"/>
  <c r="F45" i="40"/>
  <c r="F55" i="40" s="1"/>
  <c r="D40" i="40"/>
  <c r="D41" i="40" s="1"/>
  <c r="I5" i="41" l="1"/>
  <c r="I3" i="41"/>
  <c r="I4" i="41"/>
  <c r="I9" i="42"/>
  <c r="I8" i="43"/>
  <c r="J5" i="43" s="1"/>
  <c r="J3" i="43"/>
  <c r="J7" i="43"/>
  <c r="J4" i="43"/>
  <c r="H9" i="39"/>
  <c r="H3" i="40"/>
  <c r="H4" i="40"/>
  <c r="H5" i="40"/>
  <c r="H6" i="40"/>
  <c r="H7" i="40"/>
  <c r="H8" i="40"/>
  <c r="H9" i="40"/>
  <c r="H10" i="40"/>
  <c r="H11" i="40"/>
  <c r="H2" i="40"/>
  <c r="O115" i="9"/>
  <c r="O116" i="9"/>
  <c r="O117" i="9"/>
  <c r="O118" i="9"/>
  <c r="O119" i="9"/>
  <c r="O120" i="9"/>
  <c r="O121" i="9"/>
  <c r="O122" i="9"/>
  <c r="O123" i="9"/>
  <c r="O124" i="9"/>
  <c r="O125" i="9"/>
  <c r="O114" i="9"/>
  <c r="O114" i="10"/>
  <c r="O115" i="10"/>
  <c r="O116" i="10"/>
  <c r="O117" i="10"/>
  <c r="O118" i="10"/>
  <c r="O119" i="10"/>
  <c r="O120" i="10"/>
  <c r="O121" i="10"/>
  <c r="O122" i="10"/>
  <c r="O123" i="10"/>
  <c r="O124" i="10"/>
  <c r="O113" i="10"/>
  <c r="T20" i="10"/>
  <c r="T21" i="10"/>
  <c r="T22" i="10"/>
  <c r="T23" i="10"/>
  <c r="T24" i="10"/>
  <c r="T25" i="10"/>
  <c r="T26" i="10"/>
  <c r="T27" i="10"/>
  <c r="T28" i="10"/>
  <c r="T29" i="10"/>
  <c r="T30" i="10"/>
  <c r="T19" i="10"/>
  <c r="T48" i="32"/>
  <c r="T47" i="32"/>
  <c r="T46" i="32"/>
  <c r="T45" i="32"/>
  <c r="T44" i="32"/>
  <c r="T43" i="32"/>
  <c r="T42" i="32"/>
  <c r="T27" i="32"/>
  <c r="W29" i="34"/>
  <c r="W50" i="34"/>
  <c r="W49" i="34"/>
  <c r="W48" i="34"/>
  <c r="W47" i="34"/>
  <c r="W46" i="34"/>
  <c r="W45" i="34"/>
  <c r="W44" i="34"/>
  <c r="W43" i="34"/>
  <c r="W42" i="34"/>
  <c r="W41" i="34"/>
  <c r="W40" i="34"/>
  <c r="W39" i="34"/>
  <c r="W38" i="34"/>
  <c r="W37" i="34"/>
  <c r="W36" i="34"/>
  <c r="W35" i="34"/>
  <c r="W34" i="34"/>
  <c r="W33" i="34"/>
  <c r="W31" i="34"/>
  <c r="W30" i="34"/>
  <c r="Q124" i="7"/>
  <c r="Q123" i="7"/>
  <c r="Q122" i="7"/>
  <c r="Q121" i="7"/>
  <c r="Q120" i="7"/>
  <c r="Q119" i="7"/>
  <c r="Q118" i="7"/>
  <c r="Q117" i="7"/>
  <c r="Q116" i="7"/>
  <c r="Q115" i="7"/>
  <c r="Q114" i="7"/>
  <c r="Q113" i="7"/>
  <c r="E110" i="6"/>
  <c r="E111" i="6"/>
  <c r="E112" i="6"/>
  <c r="E113" i="6"/>
  <c r="E114" i="6"/>
  <c r="E115" i="6"/>
  <c r="E116" i="6"/>
  <c r="E117" i="6"/>
  <c r="E118" i="6"/>
  <c r="E119" i="6"/>
  <c r="E120" i="6"/>
  <c r="I6" i="41" l="1"/>
  <c r="J6" i="43"/>
  <c r="J2" i="43"/>
  <c r="J8" i="43" s="1"/>
  <c r="H12" i="40"/>
  <c r="Q125" i="7"/>
  <c r="Q126" i="7" s="1"/>
  <c r="G24" i="6"/>
  <c r="G25" i="6"/>
  <c r="G26" i="6"/>
  <c r="G27" i="6"/>
  <c r="G28" i="6"/>
  <c r="I3" i="40" l="1"/>
  <c r="I5" i="40"/>
  <c r="I7" i="40"/>
  <c r="I9" i="40"/>
  <c r="I11" i="40"/>
  <c r="I4" i="40"/>
  <c r="I10" i="40"/>
  <c r="I6" i="40"/>
  <c r="I8" i="40"/>
  <c r="I2" i="40"/>
  <c r="U30" i="20"/>
  <c r="U29" i="20"/>
  <c r="U28" i="20"/>
  <c r="U27" i="20"/>
  <c r="U26" i="20"/>
  <c r="T32" i="20"/>
  <c r="T26" i="20"/>
  <c r="T27" i="20"/>
  <c r="T28" i="20"/>
  <c r="T29" i="20"/>
  <c r="T30" i="20"/>
  <c r="U30" i="21"/>
  <c r="U29" i="21"/>
  <c r="U28" i="21"/>
  <c r="U27" i="21"/>
  <c r="U26" i="21"/>
  <c r="T32" i="21"/>
  <c r="T26" i="21"/>
  <c r="T27" i="21"/>
  <c r="T28" i="21"/>
  <c r="T29" i="21"/>
  <c r="T30" i="21"/>
  <c r="U30" i="18"/>
  <c r="U29" i="18"/>
  <c r="U28" i="18"/>
  <c r="U27" i="18"/>
  <c r="U26" i="18"/>
  <c r="U25" i="18"/>
  <c r="U24" i="18"/>
  <c r="T32" i="18"/>
  <c r="T26" i="18"/>
  <c r="T27" i="18"/>
  <c r="T28" i="18"/>
  <c r="T29" i="18"/>
  <c r="T30" i="18"/>
  <c r="U30" i="19"/>
  <c r="U29" i="19"/>
  <c r="U28" i="19"/>
  <c r="U27" i="19"/>
  <c r="U26" i="19"/>
  <c r="T32" i="19"/>
  <c r="T26" i="19"/>
  <c r="T27" i="19"/>
  <c r="T28" i="19"/>
  <c r="T29" i="19"/>
  <c r="T30" i="19"/>
  <c r="U30" i="17"/>
  <c r="U29" i="17"/>
  <c r="U28" i="17"/>
  <c r="U27" i="17"/>
  <c r="U26" i="17"/>
  <c r="T32" i="17"/>
  <c r="T26" i="17"/>
  <c r="T27" i="17"/>
  <c r="T28" i="17"/>
  <c r="T29" i="17"/>
  <c r="T30" i="17"/>
  <c r="U30" i="16"/>
  <c r="U29" i="16"/>
  <c r="U28" i="16"/>
  <c r="U27" i="16"/>
  <c r="U26" i="16"/>
  <c r="T32" i="16"/>
  <c r="T26" i="16"/>
  <c r="T27" i="16"/>
  <c r="T28" i="16"/>
  <c r="T29" i="16"/>
  <c r="T30" i="16"/>
  <c r="T26" i="15"/>
  <c r="T27" i="15"/>
  <c r="T28" i="15"/>
  <c r="T29" i="15"/>
  <c r="T30" i="15"/>
  <c r="T26" i="14"/>
  <c r="U26" i="14" s="1"/>
  <c r="T27" i="14"/>
  <c r="T28" i="14"/>
  <c r="T29" i="14"/>
  <c r="T30" i="14"/>
  <c r="T26" i="13"/>
  <c r="T27" i="13"/>
  <c r="T28" i="13"/>
  <c r="T29" i="13"/>
  <c r="T30" i="13"/>
  <c r="U30" i="12"/>
  <c r="U29" i="12"/>
  <c r="U28" i="12"/>
  <c r="U27" i="12"/>
  <c r="U26" i="12"/>
  <c r="T32" i="12"/>
  <c r="T26" i="12"/>
  <c r="T27" i="12"/>
  <c r="T28" i="12"/>
  <c r="T29" i="12"/>
  <c r="T30" i="12"/>
  <c r="T26" i="11"/>
  <c r="T27" i="11"/>
  <c r="T28" i="11"/>
  <c r="T29" i="11"/>
  <c r="T30" i="11"/>
  <c r="T25" i="11"/>
  <c r="T26" i="1"/>
  <c r="T27" i="1"/>
  <c r="T28" i="1"/>
  <c r="T29" i="1"/>
  <c r="T30" i="1"/>
  <c r="T25" i="1"/>
  <c r="T20" i="9"/>
  <c r="T21" i="9"/>
  <c r="T22" i="9"/>
  <c r="T23" i="9"/>
  <c r="T24" i="9"/>
  <c r="T25" i="9"/>
  <c r="T26" i="9"/>
  <c r="T27" i="9"/>
  <c r="T28" i="9"/>
  <c r="T29" i="9"/>
  <c r="T30" i="9"/>
  <c r="T31" i="9"/>
  <c r="T31" i="10"/>
  <c r="T32" i="10" s="1"/>
  <c r="U30" i="10" s="1"/>
  <c r="G124" i="7"/>
  <c r="G123" i="7"/>
  <c r="G122" i="7"/>
  <c r="G121" i="7"/>
  <c r="G120" i="7"/>
  <c r="G119" i="7"/>
  <c r="G118" i="7"/>
  <c r="G117" i="7"/>
  <c r="G116" i="7"/>
  <c r="G115" i="7"/>
  <c r="G114" i="7"/>
  <c r="G113" i="7"/>
  <c r="L20" i="7"/>
  <c r="L21" i="7"/>
  <c r="L22" i="7"/>
  <c r="L23" i="7"/>
  <c r="L24" i="7"/>
  <c r="L25" i="7"/>
  <c r="L26" i="7"/>
  <c r="L27" i="7"/>
  <c r="L28" i="7"/>
  <c r="L29" i="7"/>
  <c r="L30" i="7"/>
  <c r="L19" i="7"/>
  <c r="I12" i="40" l="1"/>
  <c r="J8" i="40" s="1"/>
  <c r="J9" i="40"/>
  <c r="U27" i="10"/>
  <c r="U29" i="10"/>
  <c r="U26" i="10"/>
  <c r="U28" i="10"/>
  <c r="G125" i="7"/>
  <c r="G126" i="7" s="1"/>
  <c r="H15" i="28"/>
  <c r="H16" i="28" s="1"/>
  <c r="L31" i="7"/>
  <c r="L32" i="7" s="1"/>
  <c r="J6" i="40" l="1"/>
  <c r="J5" i="40"/>
  <c r="J4" i="40"/>
  <c r="J2" i="40"/>
  <c r="J3" i="40"/>
  <c r="M30" i="7"/>
  <c r="M28" i="7"/>
  <c r="M29" i="7"/>
  <c r="J11" i="40"/>
  <c r="J7" i="40"/>
  <c r="J10" i="40"/>
  <c r="J20" i="10"/>
  <c r="J21" i="10"/>
  <c r="J22" i="10"/>
  <c r="J23" i="10"/>
  <c r="J24" i="10"/>
  <c r="J25" i="10"/>
  <c r="J26" i="10"/>
  <c r="J27" i="10"/>
  <c r="J28" i="10"/>
  <c r="J29" i="10"/>
  <c r="J30" i="10"/>
  <c r="J19" i="10"/>
  <c r="H26" i="38" l="1"/>
  <c r="H27" i="38" s="1"/>
  <c r="H28" i="38" s="1"/>
  <c r="H29" i="38" s="1"/>
  <c r="H30" i="38" s="1"/>
  <c r="H31" i="38" s="1"/>
  <c r="H32" i="38" s="1"/>
  <c r="H33" i="38" s="1"/>
  <c r="H34" i="38" s="1"/>
  <c r="H35" i="38" s="1"/>
  <c r="H36" i="38" s="1"/>
  <c r="H37" i="38" s="1"/>
  <c r="H38" i="38" s="1"/>
  <c r="H39" i="38" s="1"/>
  <c r="H40" i="38" s="1"/>
  <c r="H41" i="38" s="1"/>
  <c r="AH3" i="38"/>
  <c r="V2" i="38"/>
  <c r="T3" i="38"/>
  <c r="T4" i="38" s="1"/>
  <c r="T5" i="38" s="1"/>
  <c r="T6" i="38" s="1"/>
  <c r="T7" i="38" s="1"/>
  <c r="T8" i="38" s="1"/>
  <c r="T9" i="38" s="1"/>
  <c r="T10" i="38" s="1"/>
  <c r="T11" i="38" s="1"/>
  <c r="T12" i="38" s="1"/>
  <c r="T13" i="38" s="1"/>
  <c r="T14" i="38" s="1"/>
  <c r="T15" i="38" s="1"/>
  <c r="T16" i="38" s="1"/>
  <c r="T17" i="38" s="1"/>
  <c r="T18" i="38" s="1"/>
  <c r="T19" i="38" s="1"/>
  <c r="T20" i="38" s="1"/>
  <c r="T21" i="38" s="1"/>
  <c r="S3" i="38"/>
  <c r="J92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89" i="37"/>
  <c r="J90" i="37"/>
  <c r="J91" i="37"/>
  <c r="J76" i="37"/>
  <c r="I77" i="37"/>
  <c r="I78" i="37"/>
  <c r="I79" i="37"/>
  <c r="I80" i="37"/>
  <c r="I81" i="37"/>
  <c r="I82" i="37"/>
  <c r="I83" i="37"/>
  <c r="I84" i="37"/>
  <c r="I85" i="37"/>
  <c r="I86" i="37"/>
  <c r="I87" i="37"/>
  <c r="I88" i="37"/>
  <c r="I89" i="37"/>
  <c r="I90" i="37"/>
  <c r="I91" i="37"/>
  <c r="I92" i="37"/>
  <c r="I76" i="37"/>
  <c r="D81" i="37"/>
  <c r="D77" i="37"/>
  <c r="D85" i="37"/>
  <c r="D87" i="37"/>
  <c r="D88" i="37"/>
  <c r="D84" i="37"/>
  <c r="D92" i="37"/>
  <c r="D83" i="37"/>
  <c r="D89" i="37"/>
  <c r="D82" i="37"/>
  <c r="D76" i="37"/>
  <c r="D80" i="37"/>
  <c r="D79" i="37"/>
  <c r="D78" i="37"/>
  <c r="D90" i="37"/>
  <c r="D91" i="37"/>
  <c r="D86" i="37"/>
  <c r="J56" i="37"/>
  <c r="J57" i="37"/>
  <c r="J58" i="37"/>
  <c r="J59" i="37"/>
  <c r="J60" i="37"/>
  <c r="J61" i="37"/>
  <c r="J62" i="37"/>
  <c r="J63" i="37"/>
  <c r="J64" i="37"/>
  <c r="J65" i="37"/>
  <c r="J66" i="37"/>
  <c r="J67" i="37"/>
  <c r="J68" i="37"/>
  <c r="J69" i="37"/>
  <c r="J70" i="37"/>
  <c r="J71" i="37"/>
  <c r="J72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D71" i="37"/>
  <c r="D58" i="37"/>
  <c r="D60" i="37"/>
  <c r="D57" i="37"/>
  <c r="D65" i="37"/>
  <c r="D70" i="37"/>
  <c r="D68" i="37"/>
  <c r="D61" i="37"/>
  <c r="D63" i="37"/>
  <c r="D59" i="37"/>
  <c r="D72" i="37"/>
  <c r="D64" i="37"/>
  <c r="D66" i="37"/>
  <c r="D69" i="37"/>
  <c r="D67" i="37"/>
  <c r="D62" i="37"/>
  <c r="D56" i="37"/>
  <c r="J44" i="37"/>
  <c r="J45" i="37"/>
  <c r="J46" i="37"/>
  <c r="J47" i="37"/>
  <c r="J48" i="37"/>
  <c r="J49" i="37"/>
  <c r="J50" i="37"/>
  <c r="J51" i="37"/>
  <c r="J43" i="37"/>
  <c r="I44" i="37"/>
  <c r="I45" i="37"/>
  <c r="I46" i="37"/>
  <c r="I47" i="37"/>
  <c r="I48" i="37"/>
  <c r="I49" i="37"/>
  <c r="I50" i="37"/>
  <c r="I51" i="37"/>
  <c r="I43" i="37"/>
  <c r="D43" i="37"/>
  <c r="D47" i="37"/>
  <c r="D49" i="37"/>
  <c r="D51" i="37"/>
  <c r="D44" i="37"/>
  <c r="D46" i="37"/>
  <c r="D45" i="37"/>
  <c r="D48" i="37"/>
  <c r="D50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19" i="37"/>
  <c r="V3" i="38" l="1"/>
  <c r="AH4" i="38"/>
  <c r="J25" i="38"/>
  <c r="G26" i="38"/>
  <c r="S4" i="38"/>
  <c r="D23" i="37"/>
  <c r="D24" i="37"/>
  <c r="D25" i="37"/>
  <c r="D31" i="37"/>
  <c r="D32" i="37"/>
  <c r="D33" i="37"/>
  <c r="D35" i="37"/>
  <c r="D27" i="37"/>
  <c r="D36" i="37"/>
  <c r="D28" i="37"/>
  <c r="D34" i="37"/>
  <c r="D37" i="37"/>
  <c r="D29" i="37"/>
  <c r="D20" i="37"/>
  <c r="D30" i="37"/>
  <c r="D19" i="37"/>
  <c r="D22" i="37"/>
  <c r="D21" i="37"/>
  <c r="D38" i="37"/>
  <c r="D26" i="37"/>
  <c r="O27" i="36"/>
  <c r="O28" i="36"/>
  <c r="O29" i="36"/>
  <c r="O30" i="36"/>
  <c r="O31" i="36"/>
  <c r="O32" i="36"/>
  <c r="O33" i="36"/>
  <c r="O34" i="36"/>
  <c r="O35" i="36"/>
  <c r="O38" i="36"/>
  <c r="O39" i="36"/>
  <c r="O40" i="36"/>
  <c r="O41" i="36"/>
  <c r="O42" i="36"/>
  <c r="O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26" i="36"/>
  <c r="X5" i="36"/>
  <c r="X6" i="36"/>
  <c r="X7" i="36"/>
  <c r="X8" i="36"/>
  <c r="X9" i="36"/>
  <c r="X10" i="36"/>
  <c r="O3" i="36"/>
  <c r="O4" i="36"/>
  <c r="O5" i="36"/>
  <c r="O6" i="36"/>
  <c r="O7" i="36"/>
  <c r="O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" i="36"/>
  <c r="J26" i="38" l="1"/>
  <c r="G27" i="38"/>
  <c r="AH5" i="38"/>
  <c r="S5" i="38"/>
  <c r="V4" i="38"/>
  <c r="O31" i="35"/>
  <c r="W6" i="35"/>
  <c r="G31" i="35"/>
  <c r="O9" i="35"/>
  <c r="O33" i="35"/>
  <c r="O10" i="35"/>
  <c r="W8" i="35"/>
  <c r="O12" i="35"/>
  <c r="O14" i="35"/>
  <c r="G35" i="35"/>
  <c r="O15" i="35"/>
  <c r="W9" i="35"/>
  <c r="O16" i="35"/>
  <c r="O17" i="35"/>
  <c r="G37" i="35"/>
  <c r="O18" i="35"/>
  <c r="W10" i="35"/>
  <c r="G39" i="35"/>
  <c r="O39" i="35"/>
  <c r="W4" i="35"/>
  <c r="W5" i="35"/>
  <c r="W7" i="35"/>
  <c r="O21" i="35"/>
  <c r="W3" i="35"/>
  <c r="G25" i="35"/>
  <c r="G26" i="35"/>
  <c r="G27" i="35"/>
  <c r="G28" i="35"/>
  <c r="G29" i="35"/>
  <c r="G30" i="35"/>
  <c r="G32" i="35"/>
  <c r="G33" i="35"/>
  <c r="G34" i="35"/>
  <c r="G36" i="35"/>
  <c r="G38" i="35"/>
  <c r="G40" i="35"/>
  <c r="G41" i="35"/>
  <c r="O25" i="35"/>
  <c r="O26" i="35"/>
  <c r="O27" i="35"/>
  <c r="O28" i="35"/>
  <c r="O29" i="35"/>
  <c r="O30" i="35"/>
  <c r="O32" i="35"/>
  <c r="O34" i="35"/>
  <c r="O37" i="35"/>
  <c r="O38" i="35"/>
  <c r="O40" i="35"/>
  <c r="O41" i="35"/>
  <c r="O11" i="35"/>
  <c r="O13" i="35"/>
  <c r="O19" i="35"/>
  <c r="O20" i="35"/>
  <c r="O2" i="35"/>
  <c r="W83" i="27"/>
  <c r="X83" i="27" s="1"/>
  <c r="W68" i="27"/>
  <c r="X68" i="27" s="1"/>
  <c r="W53" i="27"/>
  <c r="X53" i="27" s="1"/>
  <c r="O25" i="34"/>
  <c r="O29" i="34"/>
  <c r="O30" i="34"/>
  <c r="O31" i="34"/>
  <c r="O32" i="34"/>
  <c r="O33" i="34"/>
  <c r="O34" i="34"/>
  <c r="O35" i="34"/>
  <c r="O36" i="34"/>
  <c r="W109" i="27"/>
  <c r="X109" i="27" s="1"/>
  <c r="W108" i="27"/>
  <c r="X108" i="27" s="1"/>
  <c r="W107" i="27"/>
  <c r="X107" i="27" s="1"/>
  <c r="W106" i="27"/>
  <c r="X106" i="27" s="1"/>
  <c r="W105" i="27"/>
  <c r="X105" i="27" s="1"/>
  <c r="W104" i="27"/>
  <c r="X104" i="27" s="1"/>
  <c r="W103" i="27"/>
  <c r="X103" i="27" s="1"/>
  <c r="W102" i="27"/>
  <c r="X102" i="27" s="1"/>
  <c r="W101" i="27"/>
  <c r="X101" i="27" s="1"/>
  <c r="W100" i="27"/>
  <c r="X100" i="27" s="1"/>
  <c r="W99" i="27"/>
  <c r="X99" i="27" s="1"/>
  <c r="W98" i="27"/>
  <c r="X98" i="27" s="1"/>
  <c r="W94" i="27"/>
  <c r="X94" i="27" s="1"/>
  <c r="W93" i="27"/>
  <c r="X93" i="27" s="1"/>
  <c r="W92" i="27"/>
  <c r="X92" i="27" s="1"/>
  <c r="W91" i="27"/>
  <c r="X91" i="27" s="1"/>
  <c r="W90" i="27"/>
  <c r="X90" i="27" s="1"/>
  <c r="W89" i="27"/>
  <c r="X89" i="27" s="1"/>
  <c r="W88" i="27"/>
  <c r="X88" i="27" s="1"/>
  <c r="W87" i="27"/>
  <c r="X87" i="27" s="1"/>
  <c r="W86" i="27"/>
  <c r="X86" i="27" s="1"/>
  <c r="W85" i="27"/>
  <c r="X85" i="27" s="1"/>
  <c r="W84" i="27"/>
  <c r="X84" i="27" s="1"/>
  <c r="W79" i="27"/>
  <c r="X79" i="27" s="1"/>
  <c r="W78" i="27"/>
  <c r="X78" i="27" s="1"/>
  <c r="W77" i="27"/>
  <c r="X77" i="27" s="1"/>
  <c r="W76" i="27"/>
  <c r="X76" i="27" s="1"/>
  <c r="W75" i="27"/>
  <c r="X75" i="27" s="1"/>
  <c r="W74" i="27"/>
  <c r="X74" i="27" s="1"/>
  <c r="W73" i="27"/>
  <c r="X73" i="27" s="1"/>
  <c r="W72" i="27"/>
  <c r="X72" i="27" s="1"/>
  <c r="W71" i="27"/>
  <c r="X71" i="27" s="1"/>
  <c r="W70" i="27"/>
  <c r="X70" i="27" s="1"/>
  <c r="W69" i="27"/>
  <c r="X69" i="27" s="1"/>
  <c r="W64" i="27"/>
  <c r="X64" i="27" s="1"/>
  <c r="W63" i="27"/>
  <c r="X63" i="27" s="1"/>
  <c r="W62" i="27"/>
  <c r="X62" i="27" s="1"/>
  <c r="W61" i="27"/>
  <c r="X61" i="27" s="1"/>
  <c r="W60" i="27"/>
  <c r="X60" i="27" s="1"/>
  <c r="W59" i="27"/>
  <c r="X59" i="27" s="1"/>
  <c r="W58" i="27"/>
  <c r="X58" i="27" s="1"/>
  <c r="W57" i="27"/>
  <c r="X57" i="27" s="1"/>
  <c r="W56" i="27"/>
  <c r="X56" i="27" s="1"/>
  <c r="W55" i="27"/>
  <c r="X55" i="27" s="1"/>
  <c r="W54" i="27"/>
  <c r="X54" i="27" s="1"/>
  <c r="W98" i="26"/>
  <c r="X98" i="26" s="1"/>
  <c r="W83" i="26"/>
  <c r="X83" i="26" s="1"/>
  <c r="W68" i="26"/>
  <c r="X68" i="26" s="1"/>
  <c r="W53" i="26"/>
  <c r="X53" i="26" s="1"/>
  <c r="W109" i="26"/>
  <c r="X109" i="26" s="1"/>
  <c r="W108" i="26"/>
  <c r="X108" i="26" s="1"/>
  <c r="W107" i="26"/>
  <c r="X107" i="26" s="1"/>
  <c r="W106" i="26"/>
  <c r="X106" i="26" s="1"/>
  <c r="W105" i="26"/>
  <c r="X105" i="26" s="1"/>
  <c r="W104" i="26"/>
  <c r="X104" i="26" s="1"/>
  <c r="W103" i="26"/>
  <c r="X103" i="26" s="1"/>
  <c r="W102" i="26"/>
  <c r="X102" i="26" s="1"/>
  <c r="W101" i="26"/>
  <c r="X101" i="26" s="1"/>
  <c r="W100" i="26"/>
  <c r="X100" i="26" s="1"/>
  <c r="W99" i="26"/>
  <c r="X99" i="26" s="1"/>
  <c r="W94" i="26"/>
  <c r="X94" i="26" s="1"/>
  <c r="W93" i="26"/>
  <c r="X93" i="26" s="1"/>
  <c r="W92" i="26"/>
  <c r="X92" i="26" s="1"/>
  <c r="W91" i="26"/>
  <c r="X91" i="26" s="1"/>
  <c r="W90" i="26"/>
  <c r="X90" i="26" s="1"/>
  <c r="W89" i="26"/>
  <c r="X89" i="26" s="1"/>
  <c r="W88" i="26"/>
  <c r="X88" i="26" s="1"/>
  <c r="W87" i="26"/>
  <c r="X87" i="26" s="1"/>
  <c r="W86" i="26"/>
  <c r="X86" i="26" s="1"/>
  <c r="W85" i="26"/>
  <c r="X85" i="26" s="1"/>
  <c r="W84" i="26"/>
  <c r="X84" i="26" s="1"/>
  <c r="W79" i="26"/>
  <c r="X79" i="26" s="1"/>
  <c r="X78" i="26"/>
  <c r="W78" i="26"/>
  <c r="X77" i="26"/>
  <c r="W77" i="26"/>
  <c r="X76" i="26"/>
  <c r="W76" i="26"/>
  <c r="X75" i="26"/>
  <c r="W75" i="26"/>
  <c r="X74" i="26"/>
  <c r="W74" i="26"/>
  <c r="X73" i="26"/>
  <c r="W73" i="26"/>
  <c r="X72" i="26"/>
  <c r="W72" i="26"/>
  <c r="X71" i="26"/>
  <c r="W71" i="26"/>
  <c r="X70" i="26"/>
  <c r="W70" i="26"/>
  <c r="X69" i="26"/>
  <c r="W69" i="26"/>
  <c r="W64" i="26"/>
  <c r="X64" i="26" s="1"/>
  <c r="W63" i="26"/>
  <c r="X63" i="26" s="1"/>
  <c r="W62" i="26"/>
  <c r="X62" i="26" s="1"/>
  <c r="W61" i="26"/>
  <c r="X61" i="26" s="1"/>
  <c r="W60" i="26"/>
  <c r="X60" i="26" s="1"/>
  <c r="W59" i="26"/>
  <c r="X59" i="26" s="1"/>
  <c r="W58" i="26"/>
  <c r="X58" i="26" s="1"/>
  <c r="W57" i="26"/>
  <c r="X57" i="26" s="1"/>
  <c r="W56" i="26"/>
  <c r="X56" i="26" s="1"/>
  <c r="W55" i="26"/>
  <c r="X55" i="26" s="1"/>
  <c r="W54" i="26"/>
  <c r="X54" i="26" s="1"/>
  <c r="W98" i="24"/>
  <c r="X98" i="24" s="1"/>
  <c r="W98" i="25"/>
  <c r="X98" i="25" s="1"/>
  <c r="W68" i="25"/>
  <c r="X68" i="25" s="1"/>
  <c r="W53" i="25"/>
  <c r="X53" i="25" s="1"/>
  <c r="W109" i="25"/>
  <c r="X109" i="25" s="1"/>
  <c r="W108" i="25"/>
  <c r="X108" i="25" s="1"/>
  <c r="W107" i="25"/>
  <c r="X107" i="25" s="1"/>
  <c r="W106" i="25"/>
  <c r="X106" i="25" s="1"/>
  <c r="W105" i="25"/>
  <c r="X105" i="25" s="1"/>
  <c r="W104" i="25"/>
  <c r="X104" i="25" s="1"/>
  <c r="W103" i="25"/>
  <c r="X103" i="25" s="1"/>
  <c r="W102" i="25"/>
  <c r="X102" i="25" s="1"/>
  <c r="W101" i="25"/>
  <c r="X101" i="25" s="1"/>
  <c r="W100" i="25"/>
  <c r="X100" i="25" s="1"/>
  <c r="W99" i="25"/>
  <c r="X99" i="25" s="1"/>
  <c r="W94" i="25"/>
  <c r="X94" i="25" s="1"/>
  <c r="W93" i="25"/>
  <c r="X93" i="25" s="1"/>
  <c r="W92" i="25"/>
  <c r="X92" i="25" s="1"/>
  <c r="W91" i="25"/>
  <c r="X91" i="25" s="1"/>
  <c r="W90" i="25"/>
  <c r="X90" i="25" s="1"/>
  <c r="W89" i="25"/>
  <c r="X89" i="25" s="1"/>
  <c r="W88" i="25"/>
  <c r="X88" i="25" s="1"/>
  <c r="W87" i="25"/>
  <c r="X87" i="25" s="1"/>
  <c r="W86" i="25"/>
  <c r="X86" i="25" s="1"/>
  <c r="W85" i="25"/>
  <c r="X85" i="25" s="1"/>
  <c r="W84" i="25"/>
  <c r="X84" i="25" s="1"/>
  <c r="W83" i="25"/>
  <c r="X83" i="25" s="1"/>
  <c r="W79" i="25"/>
  <c r="X79" i="25" s="1"/>
  <c r="W78" i="25"/>
  <c r="X78" i="25" s="1"/>
  <c r="W77" i="25"/>
  <c r="X77" i="25" s="1"/>
  <c r="W76" i="25"/>
  <c r="X76" i="25" s="1"/>
  <c r="W75" i="25"/>
  <c r="X75" i="25" s="1"/>
  <c r="W74" i="25"/>
  <c r="X74" i="25" s="1"/>
  <c r="W73" i="25"/>
  <c r="X73" i="25" s="1"/>
  <c r="W72" i="25"/>
  <c r="X72" i="25" s="1"/>
  <c r="W71" i="25"/>
  <c r="X71" i="25" s="1"/>
  <c r="W70" i="25"/>
  <c r="X70" i="25" s="1"/>
  <c r="W69" i="25"/>
  <c r="X69" i="25" s="1"/>
  <c r="W64" i="25"/>
  <c r="X64" i="25" s="1"/>
  <c r="W63" i="25"/>
  <c r="X63" i="25" s="1"/>
  <c r="W62" i="25"/>
  <c r="X62" i="25" s="1"/>
  <c r="W61" i="25"/>
  <c r="X61" i="25" s="1"/>
  <c r="W60" i="25"/>
  <c r="X60" i="25" s="1"/>
  <c r="W59" i="25"/>
  <c r="X59" i="25" s="1"/>
  <c r="W58" i="25"/>
  <c r="X58" i="25" s="1"/>
  <c r="W57" i="25"/>
  <c r="X57" i="25" s="1"/>
  <c r="W56" i="25"/>
  <c r="X56" i="25" s="1"/>
  <c r="W55" i="25"/>
  <c r="X55" i="25" s="1"/>
  <c r="W54" i="25"/>
  <c r="X54" i="25" s="1"/>
  <c r="W68" i="24"/>
  <c r="X68" i="24" s="1"/>
  <c r="W53" i="24"/>
  <c r="X53" i="24" s="1"/>
  <c r="W109" i="24"/>
  <c r="X109" i="24" s="1"/>
  <c r="W108" i="24"/>
  <c r="X108" i="24" s="1"/>
  <c r="W107" i="24"/>
  <c r="X107" i="24" s="1"/>
  <c r="W106" i="24"/>
  <c r="X106" i="24" s="1"/>
  <c r="W105" i="24"/>
  <c r="X105" i="24" s="1"/>
  <c r="W104" i="24"/>
  <c r="X104" i="24" s="1"/>
  <c r="W103" i="24"/>
  <c r="X103" i="24" s="1"/>
  <c r="W102" i="24"/>
  <c r="X102" i="24" s="1"/>
  <c r="W101" i="24"/>
  <c r="X101" i="24" s="1"/>
  <c r="W100" i="24"/>
  <c r="X100" i="24" s="1"/>
  <c r="W99" i="24"/>
  <c r="X99" i="24" s="1"/>
  <c r="W94" i="24"/>
  <c r="X94" i="24" s="1"/>
  <c r="W93" i="24"/>
  <c r="X93" i="24" s="1"/>
  <c r="W92" i="24"/>
  <c r="X92" i="24" s="1"/>
  <c r="W91" i="24"/>
  <c r="X91" i="24" s="1"/>
  <c r="W90" i="24"/>
  <c r="X90" i="24" s="1"/>
  <c r="W89" i="24"/>
  <c r="X89" i="24" s="1"/>
  <c r="W88" i="24"/>
  <c r="X88" i="24" s="1"/>
  <c r="W87" i="24"/>
  <c r="X87" i="24" s="1"/>
  <c r="W86" i="24"/>
  <c r="X86" i="24" s="1"/>
  <c r="W85" i="24"/>
  <c r="X85" i="24" s="1"/>
  <c r="W84" i="24"/>
  <c r="X84" i="24" s="1"/>
  <c r="W83" i="24"/>
  <c r="X83" i="24" s="1"/>
  <c r="W79" i="24"/>
  <c r="X79" i="24" s="1"/>
  <c r="W78" i="24"/>
  <c r="X78" i="24" s="1"/>
  <c r="W77" i="24"/>
  <c r="X77" i="24" s="1"/>
  <c r="W76" i="24"/>
  <c r="X76" i="24" s="1"/>
  <c r="W75" i="24"/>
  <c r="X75" i="24" s="1"/>
  <c r="W74" i="24"/>
  <c r="X74" i="24" s="1"/>
  <c r="W73" i="24"/>
  <c r="X73" i="24" s="1"/>
  <c r="W72" i="24"/>
  <c r="X72" i="24" s="1"/>
  <c r="W71" i="24"/>
  <c r="X71" i="24" s="1"/>
  <c r="W70" i="24"/>
  <c r="X70" i="24" s="1"/>
  <c r="W69" i="24"/>
  <c r="X69" i="24" s="1"/>
  <c r="W64" i="24"/>
  <c r="X64" i="24" s="1"/>
  <c r="W63" i="24"/>
  <c r="X63" i="24" s="1"/>
  <c r="W62" i="24"/>
  <c r="X62" i="24" s="1"/>
  <c r="W61" i="24"/>
  <c r="X61" i="24" s="1"/>
  <c r="W60" i="24"/>
  <c r="X60" i="24" s="1"/>
  <c r="W59" i="24"/>
  <c r="X59" i="24" s="1"/>
  <c r="W58" i="24"/>
  <c r="X58" i="24" s="1"/>
  <c r="W57" i="24"/>
  <c r="X57" i="24" s="1"/>
  <c r="W56" i="24"/>
  <c r="X56" i="24" s="1"/>
  <c r="W55" i="24"/>
  <c r="X55" i="24" s="1"/>
  <c r="W54" i="24"/>
  <c r="X54" i="24" s="1"/>
  <c r="G28" i="38" l="1"/>
  <c r="J27" i="38"/>
  <c r="AH6" i="38"/>
  <c r="S6" i="38"/>
  <c r="V5" i="38"/>
  <c r="X110" i="27"/>
  <c r="X111" i="27" s="1"/>
  <c r="X65" i="27"/>
  <c r="X66" i="27" s="1"/>
  <c r="X95" i="27"/>
  <c r="X96" i="27" s="1"/>
  <c r="X80" i="27"/>
  <c r="X81" i="27" s="1"/>
  <c r="X110" i="26"/>
  <c r="X111" i="26" s="1"/>
  <c r="X95" i="26"/>
  <c r="X96" i="26" s="1"/>
  <c r="X80" i="26"/>
  <c r="X81" i="26" s="1"/>
  <c r="X65" i="26"/>
  <c r="X66" i="26" s="1"/>
  <c r="X110" i="25"/>
  <c r="X111" i="25" s="1"/>
  <c r="X95" i="25"/>
  <c r="X96" i="25" s="1"/>
  <c r="X65" i="25"/>
  <c r="X66" i="25" s="1"/>
  <c r="X80" i="25"/>
  <c r="X81" i="25" s="1"/>
  <c r="X110" i="24"/>
  <c r="X111" i="24" s="1"/>
  <c r="X95" i="24"/>
  <c r="X96" i="24" s="1"/>
  <c r="X80" i="24"/>
  <c r="X81" i="24" s="1"/>
  <c r="X65" i="24"/>
  <c r="X66" i="24" s="1"/>
  <c r="W109" i="2"/>
  <c r="X109" i="2" s="1"/>
  <c r="W108" i="2"/>
  <c r="X108" i="2" s="1"/>
  <c r="W107" i="2"/>
  <c r="X107" i="2" s="1"/>
  <c r="W106" i="2"/>
  <c r="X106" i="2" s="1"/>
  <c r="W105" i="2"/>
  <c r="X105" i="2" s="1"/>
  <c r="W104" i="2"/>
  <c r="X104" i="2" s="1"/>
  <c r="W103" i="2"/>
  <c r="X103" i="2" s="1"/>
  <c r="W102" i="2"/>
  <c r="X102" i="2" s="1"/>
  <c r="W101" i="2"/>
  <c r="X101" i="2" s="1"/>
  <c r="W100" i="2"/>
  <c r="X100" i="2" s="1"/>
  <c r="W99" i="2"/>
  <c r="X99" i="2" s="1"/>
  <c r="W98" i="2"/>
  <c r="X98" i="2" s="1"/>
  <c r="W94" i="2"/>
  <c r="X94" i="2" s="1"/>
  <c r="W93" i="2"/>
  <c r="X93" i="2" s="1"/>
  <c r="W92" i="2"/>
  <c r="X92" i="2" s="1"/>
  <c r="W91" i="2"/>
  <c r="X91" i="2" s="1"/>
  <c r="W90" i="2"/>
  <c r="X90" i="2" s="1"/>
  <c r="W89" i="2"/>
  <c r="X89" i="2" s="1"/>
  <c r="W88" i="2"/>
  <c r="X88" i="2" s="1"/>
  <c r="W87" i="2"/>
  <c r="X87" i="2" s="1"/>
  <c r="W86" i="2"/>
  <c r="X86" i="2" s="1"/>
  <c r="W85" i="2"/>
  <c r="X85" i="2" s="1"/>
  <c r="W84" i="2"/>
  <c r="X84" i="2" s="1"/>
  <c r="W83" i="2"/>
  <c r="X83" i="2" s="1"/>
  <c r="W79" i="2"/>
  <c r="X79" i="2" s="1"/>
  <c r="W78" i="2"/>
  <c r="X78" i="2" s="1"/>
  <c r="W77" i="2"/>
  <c r="X77" i="2" s="1"/>
  <c r="W76" i="2"/>
  <c r="X76" i="2" s="1"/>
  <c r="W75" i="2"/>
  <c r="X75" i="2" s="1"/>
  <c r="W74" i="2"/>
  <c r="X74" i="2" s="1"/>
  <c r="W73" i="2"/>
  <c r="X73" i="2" s="1"/>
  <c r="W72" i="2"/>
  <c r="X72" i="2" s="1"/>
  <c r="W71" i="2"/>
  <c r="X71" i="2" s="1"/>
  <c r="W70" i="2"/>
  <c r="X70" i="2" s="1"/>
  <c r="W69" i="2"/>
  <c r="X69" i="2" s="1"/>
  <c r="W68" i="2"/>
  <c r="W64" i="2"/>
  <c r="X64" i="2" s="1"/>
  <c r="W63" i="2"/>
  <c r="X63" i="2" s="1"/>
  <c r="W62" i="2"/>
  <c r="X62" i="2" s="1"/>
  <c r="W61" i="2"/>
  <c r="X61" i="2" s="1"/>
  <c r="W60" i="2"/>
  <c r="X60" i="2" s="1"/>
  <c r="W59" i="2"/>
  <c r="X59" i="2" s="1"/>
  <c r="W58" i="2"/>
  <c r="X58" i="2" s="1"/>
  <c r="W57" i="2"/>
  <c r="X57" i="2" s="1"/>
  <c r="W56" i="2"/>
  <c r="X56" i="2" s="1"/>
  <c r="W55" i="2"/>
  <c r="X55" i="2" s="1"/>
  <c r="W54" i="2"/>
  <c r="X54" i="2" s="1"/>
  <c r="W53" i="2"/>
  <c r="X53" i="2" s="1"/>
  <c r="W109" i="23"/>
  <c r="X109" i="23" s="1"/>
  <c r="W108" i="23"/>
  <c r="X108" i="23" s="1"/>
  <c r="W107" i="23"/>
  <c r="X107" i="23" s="1"/>
  <c r="W106" i="23"/>
  <c r="X106" i="23" s="1"/>
  <c r="W105" i="23"/>
  <c r="X105" i="23" s="1"/>
  <c r="W104" i="23"/>
  <c r="X104" i="23" s="1"/>
  <c r="W103" i="23"/>
  <c r="X103" i="23" s="1"/>
  <c r="W102" i="23"/>
  <c r="X102" i="23" s="1"/>
  <c r="W101" i="23"/>
  <c r="X101" i="23" s="1"/>
  <c r="W100" i="23"/>
  <c r="X100" i="23" s="1"/>
  <c r="W99" i="23"/>
  <c r="X99" i="23" s="1"/>
  <c r="W98" i="23"/>
  <c r="X98" i="23" s="1"/>
  <c r="W94" i="23"/>
  <c r="X94" i="23" s="1"/>
  <c r="W93" i="23"/>
  <c r="X93" i="23" s="1"/>
  <c r="W92" i="23"/>
  <c r="X92" i="23" s="1"/>
  <c r="W91" i="23"/>
  <c r="X91" i="23" s="1"/>
  <c r="W90" i="23"/>
  <c r="X90" i="23" s="1"/>
  <c r="W89" i="23"/>
  <c r="X89" i="23" s="1"/>
  <c r="W88" i="23"/>
  <c r="X88" i="23" s="1"/>
  <c r="W87" i="23"/>
  <c r="X87" i="23" s="1"/>
  <c r="W86" i="23"/>
  <c r="X86" i="23" s="1"/>
  <c r="W85" i="23"/>
  <c r="X85" i="23" s="1"/>
  <c r="W84" i="23"/>
  <c r="X84" i="23" s="1"/>
  <c r="W83" i="23"/>
  <c r="X83" i="23" s="1"/>
  <c r="W79" i="23"/>
  <c r="X79" i="23" s="1"/>
  <c r="W78" i="23"/>
  <c r="X78" i="23" s="1"/>
  <c r="W77" i="23"/>
  <c r="X77" i="23" s="1"/>
  <c r="W76" i="23"/>
  <c r="X76" i="23" s="1"/>
  <c r="W75" i="23"/>
  <c r="X75" i="23" s="1"/>
  <c r="W74" i="23"/>
  <c r="X74" i="23" s="1"/>
  <c r="W73" i="23"/>
  <c r="X73" i="23" s="1"/>
  <c r="W72" i="23"/>
  <c r="X72" i="23" s="1"/>
  <c r="W71" i="23"/>
  <c r="X71" i="23" s="1"/>
  <c r="W70" i="23"/>
  <c r="X70" i="23" s="1"/>
  <c r="W69" i="23"/>
  <c r="X69" i="23" s="1"/>
  <c r="W68" i="23"/>
  <c r="X68" i="23" s="1"/>
  <c r="W64" i="23"/>
  <c r="X64" i="23" s="1"/>
  <c r="W63" i="23"/>
  <c r="X63" i="23" s="1"/>
  <c r="W62" i="23"/>
  <c r="X62" i="23" s="1"/>
  <c r="W61" i="23"/>
  <c r="X61" i="23" s="1"/>
  <c r="W60" i="23"/>
  <c r="X60" i="23" s="1"/>
  <c r="W59" i="23"/>
  <c r="X59" i="23" s="1"/>
  <c r="W58" i="23"/>
  <c r="X58" i="23" s="1"/>
  <c r="W57" i="23"/>
  <c r="X57" i="23" s="1"/>
  <c r="W56" i="23"/>
  <c r="X56" i="23" s="1"/>
  <c r="W55" i="23"/>
  <c r="X55" i="23" s="1"/>
  <c r="W54" i="23"/>
  <c r="X54" i="23" s="1"/>
  <c r="W53" i="23"/>
  <c r="X53" i="23" s="1"/>
  <c r="W109" i="22"/>
  <c r="X109" i="22" s="1"/>
  <c r="W108" i="22"/>
  <c r="X108" i="22" s="1"/>
  <c r="W107" i="22"/>
  <c r="X107" i="22" s="1"/>
  <c r="W106" i="22"/>
  <c r="X106" i="22" s="1"/>
  <c r="W105" i="22"/>
  <c r="X105" i="22" s="1"/>
  <c r="W104" i="22"/>
  <c r="X104" i="22" s="1"/>
  <c r="W103" i="22"/>
  <c r="X103" i="22" s="1"/>
  <c r="W102" i="22"/>
  <c r="X102" i="22" s="1"/>
  <c r="W101" i="22"/>
  <c r="X101" i="22" s="1"/>
  <c r="W100" i="22"/>
  <c r="X100" i="22" s="1"/>
  <c r="W99" i="22"/>
  <c r="X99" i="22" s="1"/>
  <c r="W98" i="22"/>
  <c r="X98" i="22" s="1"/>
  <c r="X110" i="22" s="1"/>
  <c r="X111" i="22" s="1"/>
  <c r="W94" i="22"/>
  <c r="X94" i="22" s="1"/>
  <c r="W93" i="22"/>
  <c r="X93" i="22" s="1"/>
  <c r="W92" i="22"/>
  <c r="X92" i="22" s="1"/>
  <c r="W91" i="22"/>
  <c r="X91" i="22" s="1"/>
  <c r="W90" i="22"/>
  <c r="X90" i="22" s="1"/>
  <c r="W89" i="22"/>
  <c r="X89" i="22" s="1"/>
  <c r="W88" i="22"/>
  <c r="X88" i="22" s="1"/>
  <c r="W87" i="22"/>
  <c r="X87" i="22" s="1"/>
  <c r="W86" i="22"/>
  <c r="X86" i="22" s="1"/>
  <c r="W85" i="22"/>
  <c r="X85" i="22" s="1"/>
  <c r="W84" i="22"/>
  <c r="X84" i="22" s="1"/>
  <c r="W83" i="22"/>
  <c r="X83" i="22" s="1"/>
  <c r="W79" i="22"/>
  <c r="X79" i="22" s="1"/>
  <c r="W78" i="22"/>
  <c r="X78" i="22" s="1"/>
  <c r="W77" i="22"/>
  <c r="X77" i="22" s="1"/>
  <c r="W76" i="22"/>
  <c r="X76" i="22" s="1"/>
  <c r="W75" i="22"/>
  <c r="X75" i="22" s="1"/>
  <c r="W74" i="22"/>
  <c r="X74" i="22" s="1"/>
  <c r="W73" i="22"/>
  <c r="X73" i="22" s="1"/>
  <c r="W72" i="22"/>
  <c r="X72" i="22" s="1"/>
  <c r="W71" i="22"/>
  <c r="X71" i="22" s="1"/>
  <c r="W70" i="22"/>
  <c r="X70" i="22" s="1"/>
  <c r="W69" i="22"/>
  <c r="X69" i="22" s="1"/>
  <c r="W68" i="22"/>
  <c r="X68" i="22" s="1"/>
  <c r="W64" i="22"/>
  <c r="X64" i="22" s="1"/>
  <c r="W63" i="22"/>
  <c r="X63" i="22" s="1"/>
  <c r="W62" i="22"/>
  <c r="X62" i="22" s="1"/>
  <c r="W61" i="22"/>
  <c r="X61" i="22" s="1"/>
  <c r="W60" i="22"/>
  <c r="X60" i="22" s="1"/>
  <c r="W59" i="22"/>
  <c r="X59" i="22" s="1"/>
  <c r="W58" i="22"/>
  <c r="X58" i="22" s="1"/>
  <c r="W57" i="22"/>
  <c r="X57" i="22" s="1"/>
  <c r="W56" i="22"/>
  <c r="X56" i="22" s="1"/>
  <c r="W55" i="22"/>
  <c r="X55" i="22" s="1"/>
  <c r="W54" i="22"/>
  <c r="X54" i="22" s="1"/>
  <c r="W53" i="22"/>
  <c r="X53" i="22" s="1"/>
  <c r="W98" i="20"/>
  <c r="X98" i="20" s="1"/>
  <c r="W83" i="20"/>
  <c r="X83" i="20" s="1"/>
  <c r="W53" i="20"/>
  <c r="X53" i="20" s="1"/>
  <c r="O18" i="34"/>
  <c r="O19" i="34"/>
  <c r="O20" i="34"/>
  <c r="O21" i="34"/>
  <c r="O22" i="34"/>
  <c r="O23" i="34"/>
  <c r="O24" i="34"/>
  <c r="W109" i="20"/>
  <c r="X109" i="20" s="1"/>
  <c r="W108" i="20"/>
  <c r="X108" i="20" s="1"/>
  <c r="W107" i="20"/>
  <c r="X107" i="20" s="1"/>
  <c r="W106" i="20"/>
  <c r="X106" i="20" s="1"/>
  <c r="W105" i="20"/>
  <c r="X105" i="20" s="1"/>
  <c r="W104" i="20"/>
  <c r="X104" i="20" s="1"/>
  <c r="W103" i="20"/>
  <c r="X103" i="20" s="1"/>
  <c r="W102" i="20"/>
  <c r="X102" i="20" s="1"/>
  <c r="W101" i="20"/>
  <c r="X101" i="20" s="1"/>
  <c r="W100" i="20"/>
  <c r="X100" i="20" s="1"/>
  <c r="W99" i="20"/>
  <c r="X99" i="20" s="1"/>
  <c r="W94" i="20"/>
  <c r="X94" i="20" s="1"/>
  <c r="W93" i="20"/>
  <c r="X93" i="20" s="1"/>
  <c r="W92" i="20"/>
  <c r="X92" i="20" s="1"/>
  <c r="W91" i="20"/>
  <c r="X91" i="20" s="1"/>
  <c r="W90" i="20"/>
  <c r="X90" i="20" s="1"/>
  <c r="W89" i="20"/>
  <c r="X89" i="20" s="1"/>
  <c r="W88" i="20"/>
  <c r="X88" i="20" s="1"/>
  <c r="W87" i="20"/>
  <c r="X87" i="20" s="1"/>
  <c r="W86" i="20"/>
  <c r="X86" i="20" s="1"/>
  <c r="W85" i="20"/>
  <c r="X85" i="20" s="1"/>
  <c r="W84" i="20"/>
  <c r="X84" i="20" s="1"/>
  <c r="W79" i="20"/>
  <c r="X79" i="20" s="1"/>
  <c r="W78" i="20"/>
  <c r="X78" i="20" s="1"/>
  <c r="W77" i="20"/>
  <c r="X77" i="20" s="1"/>
  <c r="W76" i="20"/>
  <c r="X76" i="20" s="1"/>
  <c r="W75" i="20"/>
  <c r="X75" i="20" s="1"/>
  <c r="W74" i="20"/>
  <c r="X74" i="20" s="1"/>
  <c r="W73" i="20"/>
  <c r="X73" i="20" s="1"/>
  <c r="W72" i="20"/>
  <c r="X72" i="20" s="1"/>
  <c r="W71" i="20"/>
  <c r="X71" i="20" s="1"/>
  <c r="W70" i="20"/>
  <c r="X70" i="20" s="1"/>
  <c r="W69" i="20"/>
  <c r="X69" i="20" s="1"/>
  <c r="W68" i="20"/>
  <c r="X68" i="20" s="1"/>
  <c r="X80" i="20" s="1"/>
  <c r="X81" i="20" s="1"/>
  <c r="W64" i="20"/>
  <c r="X64" i="20" s="1"/>
  <c r="W63" i="20"/>
  <c r="X63" i="20" s="1"/>
  <c r="W62" i="20"/>
  <c r="X62" i="20" s="1"/>
  <c r="W61" i="20"/>
  <c r="X61" i="20" s="1"/>
  <c r="W60" i="20"/>
  <c r="X60" i="20" s="1"/>
  <c r="W59" i="20"/>
  <c r="X59" i="20" s="1"/>
  <c r="W58" i="20"/>
  <c r="X58" i="20" s="1"/>
  <c r="W57" i="20"/>
  <c r="X57" i="20" s="1"/>
  <c r="W56" i="20"/>
  <c r="X56" i="20" s="1"/>
  <c r="W55" i="20"/>
  <c r="X55" i="20" s="1"/>
  <c r="W54" i="20"/>
  <c r="X54" i="20" s="1"/>
  <c r="W98" i="21"/>
  <c r="X98" i="21" s="1"/>
  <c r="W83" i="21"/>
  <c r="W109" i="21"/>
  <c r="X109" i="21" s="1"/>
  <c r="W108" i="21"/>
  <c r="X108" i="21" s="1"/>
  <c r="W107" i="21"/>
  <c r="X107" i="21" s="1"/>
  <c r="W106" i="21"/>
  <c r="X106" i="21" s="1"/>
  <c r="W105" i="21"/>
  <c r="X105" i="21" s="1"/>
  <c r="W104" i="21"/>
  <c r="X104" i="21" s="1"/>
  <c r="W103" i="21"/>
  <c r="X103" i="21" s="1"/>
  <c r="W102" i="21"/>
  <c r="X102" i="21" s="1"/>
  <c r="W101" i="21"/>
  <c r="X101" i="21" s="1"/>
  <c r="W100" i="21"/>
  <c r="X100" i="21" s="1"/>
  <c r="W99" i="21"/>
  <c r="X99" i="21" s="1"/>
  <c r="W94" i="21"/>
  <c r="X94" i="21" s="1"/>
  <c r="W93" i="21"/>
  <c r="X93" i="21" s="1"/>
  <c r="W92" i="21"/>
  <c r="X92" i="21" s="1"/>
  <c r="W91" i="21"/>
  <c r="X91" i="21" s="1"/>
  <c r="W90" i="21"/>
  <c r="X90" i="21" s="1"/>
  <c r="W89" i="21"/>
  <c r="X89" i="21" s="1"/>
  <c r="W88" i="21"/>
  <c r="X88" i="21" s="1"/>
  <c r="W87" i="21"/>
  <c r="X87" i="21" s="1"/>
  <c r="W86" i="21"/>
  <c r="X86" i="21" s="1"/>
  <c r="W85" i="21"/>
  <c r="X85" i="21" s="1"/>
  <c r="W84" i="21"/>
  <c r="X84" i="21" s="1"/>
  <c r="W79" i="21"/>
  <c r="X79" i="21" s="1"/>
  <c r="W78" i="21"/>
  <c r="X78" i="21" s="1"/>
  <c r="W77" i="21"/>
  <c r="X77" i="21" s="1"/>
  <c r="W76" i="21"/>
  <c r="X76" i="21" s="1"/>
  <c r="W75" i="21"/>
  <c r="X75" i="21" s="1"/>
  <c r="W74" i="21"/>
  <c r="X74" i="21" s="1"/>
  <c r="W73" i="21"/>
  <c r="X73" i="21" s="1"/>
  <c r="W72" i="21"/>
  <c r="X72" i="21" s="1"/>
  <c r="W71" i="21"/>
  <c r="X71" i="21" s="1"/>
  <c r="W70" i="21"/>
  <c r="X70" i="21" s="1"/>
  <c r="W69" i="21"/>
  <c r="X69" i="21" s="1"/>
  <c r="W68" i="21"/>
  <c r="X68" i="21" s="1"/>
  <c r="W64" i="21"/>
  <c r="X64" i="21" s="1"/>
  <c r="W63" i="21"/>
  <c r="X63" i="21" s="1"/>
  <c r="W62" i="21"/>
  <c r="X62" i="21" s="1"/>
  <c r="W61" i="21"/>
  <c r="X61" i="21" s="1"/>
  <c r="W60" i="21"/>
  <c r="X60" i="21" s="1"/>
  <c r="W59" i="21"/>
  <c r="X59" i="21" s="1"/>
  <c r="W58" i="21"/>
  <c r="X58" i="21" s="1"/>
  <c r="W57" i="21"/>
  <c r="X57" i="21" s="1"/>
  <c r="W56" i="21"/>
  <c r="X56" i="21" s="1"/>
  <c r="W55" i="21"/>
  <c r="X55" i="21" s="1"/>
  <c r="W54" i="21"/>
  <c r="X54" i="21" s="1"/>
  <c r="W53" i="21"/>
  <c r="X53" i="21" s="1"/>
  <c r="W98" i="18"/>
  <c r="X98" i="18" s="1"/>
  <c r="W68" i="18"/>
  <c r="X68" i="18" s="1"/>
  <c r="W53" i="18"/>
  <c r="X53" i="18" s="1"/>
  <c r="W109" i="18"/>
  <c r="X109" i="18" s="1"/>
  <c r="W108" i="18"/>
  <c r="X108" i="18" s="1"/>
  <c r="W107" i="18"/>
  <c r="X107" i="18" s="1"/>
  <c r="W106" i="18"/>
  <c r="X106" i="18" s="1"/>
  <c r="W105" i="18"/>
  <c r="X105" i="18" s="1"/>
  <c r="W104" i="18"/>
  <c r="X104" i="18" s="1"/>
  <c r="W103" i="18"/>
  <c r="X103" i="18" s="1"/>
  <c r="W102" i="18"/>
  <c r="X102" i="18" s="1"/>
  <c r="W101" i="18"/>
  <c r="X101" i="18" s="1"/>
  <c r="W100" i="18"/>
  <c r="X100" i="18" s="1"/>
  <c r="W99" i="18"/>
  <c r="X99" i="18" s="1"/>
  <c r="W94" i="18"/>
  <c r="X94" i="18" s="1"/>
  <c r="W93" i="18"/>
  <c r="X93" i="18" s="1"/>
  <c r="W92" i="18"/>
  <c r="X92" i="18" s="1"/>
  <c r="W91" i="18"/>
  <c r="X91" i="18" s="1"/>
  <c r="W90" i="18"/>
  <c r="X90" i="18" s="1"/>
  <c r="W89" i="18"/>
  <c r="X89" i="18" s="1"/>
  <c r="W88" i="18"/>
  <c r="X88" i="18" s="1"/>
  <c r="W87" i="18"/>
  <c r="X87" i="18" s="1"/>
  <c r="W86" i="18"/>
  <c r="X86" i="18" s="1"/>
  <c r="W85" i="18"/>
  <c r="X85" i="18" s="1"/>
  <c r="W84" i="18"/>
  <c r="X84" i="18" s="1"/>
  <c r="W83" i="18"/>
  <c r="X83" i="18" s="1"/>
  <c r="W79" i="18"/>
  <c r="X79" i="18" s="1"/>
  <c r="W78" i="18"/>
  <c r="X78" i="18" s="1"/>
  <c r="W77" i="18"/>
  <c r="X77" i="18" s="1"/>
  <c r="W76" i="18"/>
  <c r="X76" i="18" s="1"/>
  <c r="W75" i="18"/>
  <c r="X75" i="18" s="1"/>
  <c r="W74" i="18"/>
  <c r="X74" i="18" s="1"/>
  <c r="W73" i="18"/>
  <c r="X73" i="18" s="1"/>
  <c r="W72" i="18"/>
  <c r="X72" i="18" s="1"/>
  <c r="W71" i="18"/>
  <c r="X71" i="18" s="1"/>
  <c r="W70" i="18"/>
  <c r="X70" i="18" s="1"/>
  <c r="W69" i="18"/>
  <c r="X69" i="18" s="1"/>
  <c r="W64" i="18"/>
  <c r="X64" i="18" s="1"/>
  <c r="W63" i="18"/>
  <c r="X63" i="18" s="1"/>
  <c r="W62" i="18"/>
  <c r="X62" i="18" s="1"/>
  <c r="W61" i="18"/>
  <c r="X61" i="18" s="1"/>
  <c r="W60" i="18"/>
  <c r="X60" i="18" s="1"/>
  <c r="W59" i="18"/>
  <c r="X59" i="18" s="1"/>
  <c r="W58" i="18"/>
  <c r="X58" i="18" s="1"/>
  <c r="W57" i="18"/>
  <c r="X57" i="18" s="1"/>
  <c r="W56" i="18"/>
  <c r="X56" i="18" s="1"/>
  <c r="W55" i="18"/>
  <c r="X55" i="18" s="1"/>
  <c r="W54" i="18"/>
  <c r="X54" i="18" s="1"/>
  <c r="W98" i="19"/>
  <c r="X98" i="19" s="1"/>
  <c r="W83" i="19"/>
  <c r="X83" i="19" s="1"/>
  <c r="W68" i="19"/>
  <c r="X68" i="19" s="1"/>
  <c r="W53" i="19"/>
  <c r="X53" i="19" s="1"/>
  <c r="W109" i="19"/>
  <c r="X109" i="19" s="1"/>
  <c r="W108" i="19"/>
  <c r="X108" i="19" s="1"/>
  <c r="W107" i="19"/>
  <c r="X107" i="19" s="1"/>
  <c r="W106" i="19"/>
  <c r="X106" i="19" s="1"/>
  <c r="W105" i="19"/>
  <c r="X105" i="19" s="1"/>
  <c r="W104" i="19"/>
  <c r="X104" i="19" s="1"/>
  <c r="W103" i="19"/>
  <c r="X103" i="19" s="1"/>
  <c r="W102" i="19"/>
  <c r="X102" i="19" s="1"/>
  <c r="W101" i="19"/>
  <c r="X101" i="19" s="1"/>
  <c r="W100" i="19"/>
  <c r="X100" i="19" s="1"/>
  <c r="W99" i="19"/>
  <c r="X99" i="19" s="1"/>
  <c r="W94" i="19"/>
  <c r="X94" i="19" s="1"/>
  <c r="W93" i="19"/>
  <c r="X93" i="19" s="1"/>
  <c r="W92" i="19"/>
  <c r="X92" i="19" s="1"/>
  <c r="W91" i="19"/>
  <c r="X91" i="19" s="1"/>
  <c r="W90" i="19"/>
  <c r="X90" i="19" s="1"/>
  <c r="W89" i="19"/>
  <c r="X89" i="19" s="1"/>
  <c r="W88" i="19"/>
  <c r="X88" i="19" s="1"/>
  <c r="W87" i="19"/>
  <c r="X87" i="19" s="1"/>
  <c r="W86" i="19"/>
  <c r="X86" i="19" s="1"/>
  <c r="W85" i="19"/>
  <c r="X85" i="19" s="1"/>
  <c r="W84" i="19"/>
  <c r="X84" i="19" s="1"/>
  <c r="W79" i="19"/>
  <c r="X79" i="19" s="1"/>
  <c r="W78" i="19"/>
  <c r="X78" i="19" s="1"/>
  <c r="W77" i="19"/>
  <c r="X77" i="19" s="1"/>
  <c r="W76" i="19"/>
  <c r="X76" i="19" s="1"/>
  <c r="W75" i="19"/>
  <c r="X75" i="19" s="1"/>
  <c r="W74" i="19"/>
  <c r="X74" i="19" s="1"/>
  <c r="W73" i="19"/>
  <c r="X73" i="19" s="1"/>
  <c r="W72" i="19"/>
  <c r="X72" i="19" s="1"/>
  <c r="W71" i="19"/>
  <c r="X71" i="19" s="1"/>
  <c r="W70" i="19"/>
  <c r="X70" i="19" s="1"/>
  <c r="W69" i="19"/>
  <c r="X69" i="19" s="1"/>
  <c r="W64" i="19"/>
  <c r="X64" i="19" s="1"/>
  <c r="W63" i="19"/>
  <c r="X63" i="19" s="1"/>
  <c r="W62" i="19"/>
  <c r="X62" i="19" s="1"/>
  <c r="W61" i="19"/>
  <c r="X61" i="19" s="1"/>
  <c r="W60" i="19"/>
  <c r="X60" i="19" s="1"/>
  <c r="W59" i="19"/>
  <c r="X59" i="19" s="1"/>
  <c r="W58" i="19"/>
  <c r="X58" i="19" s="1"/>
  <c r="W57" i="19"/>
  <c r="X57" i="19" s="1"/>
  <c r="W56" i="19"/>
  <c r="X56" i="19" s="1"/>
  <c r="W55" i="19"/>
  <c r="X55" i="19" s="1"/>
  <c r="W54" i="19"/>
  <c r="X54" i="19" s="1"/>
  <c r="W98" i="17"/>
  <c r="X98" i="17" s="1"/>
  <c r="W83" i="17"/>
  <c r="X83" i="17" s="1"/>
  <c r="W68" i="17"/>
  <c r="X68" i="17" s="1"/>
  <c r="W53" i="17"/>
  <c r="X53" i="17" s="1"/>
  <c r="W109" i="17"/>
  <c r="X109" i="17" s="1"/>
  <c r="W108" i="17"/>
  <c r="X108" i="17" s="1"/>
  <c r="W107" i="17"/>
  <c r="X107" i="17" s="1"/>
  <c r="W106" i="17"/>
  <c r="X106" i="17" s="1"/>
  <c r="W105" i="17"/>
  <c r="X105" i="17" s="1"/>
  <c r="W104" i="17"/>
  <c r="X104" i="17" s="1"/>
  <c r="W103" i="17"/>
  <c r="X103" i="17" s="1"/>
  <c r="W102" i="17"/>
  <c r="X102" i="17" s="1"/>
  <c r="W101" i="17"/>
  <c r="X101" i="17" s="1"/>
  <c r="W100" i="17"/>
  <c r="X100" i="17" s="1"/>
  <c r="W99" i="17"/>
  <c r="X99" i="17" s="1"/>
  <c r="W94" i="17"/>
  <c r="X94" i="17" s="1"/>
  <c r="W93" i="17"/>
  <c r="X93" i="17" s="1"/>
  <c r="W92" i="17"/>
  <c r="X92" i="17" s="1"/>
  <c r="W91" i="17"/>
  <c r="X91" i="17" s="1"/>
  <c r="W90" i="17"/>
  <c r="X90" i="17" s="1"/>
  <c r="W89" i="17"/>
  <c r="X89" i="17" s="1"/>
  <c r="W88" i="17"/>
  <c r="X88" i="17" s="1"/>
  <c r="W87" i="17"/>
  <c r="X87" i="17" s="1"/>
  <c r="W86" i="17"/>
  <c r="X86" i="17" s="1"/>
  <c r="W85" i="17"/>
  <c r="X85" i="17" s="1"/>
  <c r="W84" i="17"/>
  <c r="X84" i="17" s="1"/>
  <c r="W79" i="17"/>
  <c r="X79" i="17" s="1"/>
  <c r="W78" i="17"/>
  <c r="X78" i="17" s="1"/>
  <c r="W77" i="17"/>
  <c r="X77" i="17" s="1"/>
  <c r="W76" i="17"/>
  <c r="X76" i="17" s="1"/>
  <c r="W75" i="17"/>
  <c r="X75" i="17" s="1"/>
  <c r="W74" i="17"/>
  <c r="X74" i="17" s="1"/>
  <c r="W73" i="17"/>
  <c r="X73" i="17" s="1"/>
  <c r="W72" i="17"/>
  <c r="X72" i="17" s="1"/>
  <c r="W71" i="17"/>
  <c r="X71" i="17" s="1"/>
  <c r="W70" i="17"/>
  <c r="X70" i="17" s="1"/>
  <c r="W69" i="17"/>
  <c r="X69" i="17" s="1"/>
  <c r="W64" i="17"/>
  <c r="X64" i="17" s="1"/>
  <c r="W63" i="17"/>
  <c r="X63" i="17" s="1"/>
  <c r="W62" i="17"/>
  <c r="X62" i="17" s="1"/>
  <c r="W61" i="17"/>
  <c r="X61" i="17" s="1"/>
  <c r="W60" i="17"/>
  <c r="X60" i="17" s="1"/>
  <c r="W59" i="17"/>
  <c r="X59" i="17" s="1"/>
  <c r="W58" i="17"/>
  <c r="X58" i="17" s="1"/>
  <c r="W57" i="17"/>
  <c r="X57" i="17" s="1"/>
  <c r="W56" i="17"/>
  <c r="X56" i="17" s="1"/>
  <c r="W55" i="17"/>
  <c r="X55" i="17" s="1"/>
  <c r="W54" i="17"/>
  <c r="X54" i="17" s="1"/>
  <c r="W98" i="16"/>
  <c r="X98" i="16" s="1"/>
  <c r="W83" i="16"/>
  <c r="X83" i="16" s="1"/>
  <c r="W68" i="16"/>
  <c r="X68" i="16" s="1"/>
  <c r="W53" i="16"/>
  <c r="X53" i="16" s="1"/>
  <c r="W109" i="16"/>
  <c r="X109" i="16" s="1"/>
  <c r="W108" i="16"/>
  <c r="X108" i="16" s="1"/>
  <c r="W107" i="16"/>
  <c r="X107" i="16" s="1"/>
  <c r="W106" i="16"/>
  <c r="X106" i="16" s="1"/>
  <c r="W105" i="16"/>
  <c r="X105" i="16" s="1"/>
  <c r="W104" i="16"/>
  <c r="X104" i="16" s="1"/>
  <c r="W103" i="16"/>
  <c r="X103" i="16" s="1"/>
  <c r="W102" i="16"/>
  <c r="X102" i="16" s="1"/>
  <c r="W101" i="16"/>
  <c r="X101" i="16" s="1"/>
  <c r="W100" i="16"/>
  <c r="X100" i="16" s="1"/>
  <c r="W99" i="16"/>
  <c r="X99" i="16" s="1"/>
  <c r="W94" i="16"/>
  <c r="X94" i="16" s="1"/>
  <c r="W93" i="16"/>
  <c r="X93" i="16" s="1"/>
  <c r="W92" i="16"/>
  <c r="X92" i="16" s="1"/>
  <c r="W91" i="16"/>
  <c r="X91" i="16" s="1"/>
  <c r="W90" i="16"/>
  <c r="X90" i="16" s="1"/>
  <c r="W89" i="16"/>
  <c r="X89" i="16" s="1"/>
  <c r="W88" i="16"/>
  <c r="X88" i="16" s="1"/>
  <c r="W87" i="16"/>
  <c r="X87" i="16" s="1"/>
  <c r="W86" i="16"/>
  <c r="X86" i="16" s="1"/>
  <c r="W85" i="16"/>
  <c r="X85" i="16" s="1"/>
  <c r="W84" i="16"/>
  <c r="X84" i="16" s="1"/>
  <c r="W79" i="16"/>
  <c r="X79" i="16" s="1"/>
  <c r="W78" i="16"/>
  <c r="X78" i="16" s="1"/>
  <c r="W77" i="16"/>
  <c r="X77" i="16" s="1"/>
  <c r="W76" i="16"/>
  <c r="X76" i="16" s="1"/>
  <c r="W75" i="16"/>
  <c r="X75" i="16" s="1"/>
  <c r="W74" i="16"/>
  <c r="X74" i="16" s="1"/>
  <c r="W73" i="16"/>
  <c r="X73" i="16" s="1"/>
  <c r="W72" i="16"/>
  <c r="X72" i="16" s="1"/>
  <c r="W71" i="16"/>
  <c r="X71" i="16" s="1"/>
  <c r="W70" i="16"/>
  <c r="X70" i="16" s="1"/>
  <c r="W69" i="16"/>
  <c r="X69" i="16" s="1"/>
  <c r="W64" i="16"/>
  <c r="X64" i="16" s="1"/>
  <c r="W63" i="16"/>
  <c r="X63" i="16" s="1"/>
  <c r="W62" i="16"/>
  <c r="X62" i="16" s="1"/>
  <c r="W61" i="16"/>
  <c r="X61" i="16" s="1"/>
  <c r="W60" i="16"/>
  <c r="X60" i="16" s="1"/>
  <c r="W59" i="16"/>
  <c r="X59" i="16" s="1"/>
  <c r="W58" i="16"/>
  <c r="X58" i="16" s="1"/>
  <c r="W57" i="16"/>
  <c r="X57" i="16" s="1"/>
  <c r="W56" i="16"/>
  <c r="X56" i="16" s="1"/>
  <c r="W55" i="16"/>
  <c r="X55" i="16" s="1"/>
  <c r="W54" i="16"/>
  <c r="X54" i="16" s="1"/>
  <c r="W98" i="15"/>
  <c r="X98" i="15" s="1"/>
  <c r="W83" i="15"/>
  <c r="X83" i="15" s="1"/>
  <c r="W68" i="15"/>
  <c r="X68" i="15" s="1"/>
  <c r="W53" i="15"/>
  <c r="X53" i="15" s="1"/>
  <c r="W109" i="15"/>
  <c r="X109" i="15" s="1"/>
  <c r="W108" i="15"/>
  <c r="X108" i="15" s="1"/>
  <c r="W107" i="15"/>
  <c r="X107" i="15" s="1"/>
  <c r="W106" i="15"/>
  <c r="X106" i="15" s="1"/>
  <c r="W105" i="15"/>
  <c r="X105" i="15" s="1"/>
  <c r="W104" i="15"/>
  <c r="X104" i="15" s="1"/>
  <c r="W103" i="15"/>
  <c r="X103" i="15" s="1"/>
  <c r="W102" i="15"/>
  <c r="X102" i="15" s="1"/>
  <c r="W101" i="15"/>
  <c r="X101" i="15" s="1"/>
  <c r="W100" i="15"/>
  <c r="X100" i="15" s="1"/>
  <c r="W99" i="15"/>
  <c r="X99" i="15" s="1"/>
  <c r="W94" i="15"/>
  <c r="X94" i="15" s="1"/>
  <c r="W93" i="15"/>
  <c r="X93" i="15" s="1"/>
  <c r="W92" i="15"/>
  <c r="X92" i="15" s="1"/>
  <c r="W91" i="15"/>
  <c r="X91" i="15" s="1"/>
  <c r="W90" i="15"/>
  <c r="X90" i="15" s="1"/>
  <c r="W89" i="15"/>
  <c r="X89" i="15" s="1"/>
  <c r="W88" i="15"/>
  <c r="X88" i="15" s="1"/>
  <c r="W87" i="15"/>
  <c r="X87" i="15" s="1"/>
  <c r="W86" i="15"/>
  <c r="X86" i="15" s="1"/>
  <c r="W85" i="15"/>
  <c r="X85" i="15" s="1"/>
  <c r="W84" i="15"/>
  <c r="X84" i="15" s="1"/>
  <c r="W79" i="15"/>
  <c r="X79" i="15" s="1"/>
  <c r="W78" i="15"/>
  <c r="X78" i="15" s="1"/>
  <c r="W77" i="15"/>
  <c r="X77" i="15" s="1"/>
  <c r="W76" i="15"/>
  <c r="X76" i="15" s="1"/>
  <c r="W75" i="15"/>
  <c r="X75" i="15" s="1"/>
  <c r="W74" i="15"/>
  <c r="X74" i="15" s="1"/>
  <c r="W73" i="15"/>
  <c r="X73" i="15" s="1"/>
  <c r="W72" i="15"/>
  <c r="X72" i="15" s="1"/>
  <c r="W71" i="15"/>
  <c r="X71" i="15" s="1"/>
  <c r="W70" i="15"/>
  <c r="X70" i="15" s="1"/>
  <c r="W69" i="15"/>
  <c r="X69" i="15" s="1"/>
  <c r="W64" i="15"/>
  <c r="X64" i="15" s="1"/>
  <c r="W63" i="15"/>
  <c r="X63" i="15" s="1"/>
  <c r="W62" i="15"/>
  <c r="X62" i="15" s="1"/>
  <c r="W61" i="15"/>
  <c r="X61" i="15" s="1"/>
  <c r="X60" i="15"/>
  <c r="W59" i="15"/>
  <c r="X59" i="15" s="1"/>
  <c r="W58" i="15"/>
  <c r="X58" i="15" s="1"/>
  <c r="W57" i="15"/>
  <c r="X57" i="15" s="1"/>
  <c r="W56" i="15"/>
  <c r="X56" i="15" s="1"/>
  <c r="W55" i="15"/>
  <c r="X55" i="15" s="1"/>
  <c r="W54" i="15"/>
  <c r="X54" i="15" s="1"/>
  <c r="W98" i="14"/>
  <c r="X98" i="14" s="1"/>
  <c r="W83" i="14"/>
  <c r="X83" i="14" s="1"/>
  <c r="W68" i="14"/>
  <c r="X68" i="14" s="1"/>
  <c r="W109" i="14"/>
  <c r="X109" i="14" s="1"/>
  <c r="W108" i="14"/>
  <c r="X108" i="14" s="1"/>
  <c r="W107" i="14"/>
  <c r="X107" i="14" s="1"/>
  <c r="W106" i="14"/>
  <c r="X106" i="14" s="1"/>
  <c r="W105" i="14"/>
  <c r="X105" i="14" s="1"/>
  <c r="W104" i="14"/>
  <c r="X104" i="14" s="1"/>
  <c r="W103" i="14"/>
  <c r="X103" i="14" s="1"/>
  <c r="W102" i="14"/>
  <c r="X102" i="14" s="1"/>
  <c r="W101" i="14"/>
  <c r="X101" i="14" s="1"/>
  <c r="W100" i="14"/>
  <c r="X100" i="14" s="1"/>
  <c r="W99" i="14"/>
  <c r="X99" i="14" s="1"/>
  <c r="W94" i="14"/>
  <c r="X94" i="14" s="1"/>
  <c r="W93" i="14"/>
  <c r="X93" i="14" s="1"/>
  <c r="W92" i="14"/>
  <c r="X92" i="14" s="1"/>
  <c r="W91" i="14"/>
  <c r="X91" i="14" s="1"/>
  <c r="W90" i="14"/>
  <c r="X90" i="14" s="1"/>
  <c r="W89" i="14"/>
  <c r="X89" i="14" s="1"/>
  <c r="W88" i="14"/>
  <c r="X88" i="14" s="1"/>
  <c r="W87" i="14"/>
  <c r="X87" i="14" s="1"/>
  <c r="W86" i="14"/>
  <c r="X86" i="14" s="1"/>
  <c r="W85" i="14"/>
  <c r="X85" i="14" s="1"/>
  <c r="W84" i="14"/>
  <c r="X84" i="14" s="1"/>
  <c r="W79" i="14"/>
  <c r="X79" i="14" s="1"/>
  <c r="W78" i="14"/>
  <c r="X78" i="14" s="1"/>
  <c r="W77" i="14"/>
  <c r="X77" i="14" s="1"/>
  <c r="W76" i="14"/>
  <c r="X76" i="14" s="1"/>
  <c r="W75" i="14"/>
  <c r="X75" i="14" s="1"/>
  <c r="W74" i="14"/>
  <c r="X74" i="14" s="1"/>
  <c r="W73" i="14"/>
  <c r="X73" i="14" s="1"/>
  <c r="W72" i="14"/>
  <c r="X72" i="14" s="1"/>
  <c r="W71" i="14"/>
  <c r="X71" i="14" s="1"/>
  <c r="W70" i="14"/>
  <c r="X70" i="14" s="1"/>
  <c r="W69" i="14"/>
  <c r="X69" i="14" s="1"/>
  <c r="W64" i="14"/>
  <c r="X64" i="14" s="1"/>
  <c r="W63" i="14"/>
  <c r="X63" i="14" s="1"/>
  <c r="W62" i="14"/>
  <c r="X62" i="14" s="1"/>
  <c r="W61" i="14"/>
  <c r="X61" i="14" s="1"/>
  <c r="W60" i="14"/>
  <c r="X60" i="14" s="1"/>
  <c r="W59" i="14"/>
  <c r="X59" i="14" s="1"/>
  <c r="W58" i="14"/>
  <c r="X58" i="14" s="1"/>
  <c r="W57" i="14"/>
  <c r="X57" i="14" s="1"/>
  <c r="W56" i="14"/>
  <c r="X56" i="14" s="1"/>
  <c r="W55" i="14"/>
  <c r="X55" i="14" s="1"/>
  <c r="W54" i="14"/>
  <c r="X54" i="14" s="1"/>
  <c r="W53" i="14"/>
  <c r="X53" i="14" s="1"/>
  <c r="G29" i="38" l="1"/>
  <c r="J28" i="38"/>
  <c r="AH7" i="38"/>
  <c r="S7" i="38"/>
  <c r="V6" i="38"/>
  <c r="X110" i="2"/>
  <c r="X111" i="2" s="1"/>
  <c r="X95" i="2"/>
  <c r="X96" i="2" s="1"/>
  <c r="X80" i="2"/>
  <c r="X81" i="2" s="1"/>
  <c r="X65" i="2"/>
  <c r="X66" i="2" s="1"/>
  <c r="X95" i="23"/>
  <c r="X96" i="23" s="1"/>
  <c r="X65" i="23"/>
  <c r="X66" i="23" s="1"/>
  <c r="X110" i="23"/>
  <c r="X111" i="23" s="1"/>
  <c r="X80" i="23"/>
  <c r="X81" i="23" s="1"/>
  <c r="X95" i="22"/>
  <c r="X96" i="22" s="1"/>
  <c r="X80" i="22"/>
  <c r="X81" i="22" s="1"/>
  <c r="X65" i="22"/>
  <c r="X66" i="22" s="1"/>
  <c r="X110" i="20"/>
  <c r="X111" i="20" s="1"/>
  <c r="X95" i="20"/>
  <c r="X96" i="20" s="1"/>
  <c r="X65" i="20"/>
  <c r="X66" i="20" s="1"/>
  <c r="X110" i="21"/>
  <c r="X111" i="21" s="1"/>
  <c r="X95" i="21"/>
  <c r="X96" i="21" s="1"/>
  <c r="X80" i="21"/>
  <c r="X81" i="21" s="1"/>
  <c r="X65" i="21"/>
  <c r="X66" i="21" s="1"/>
  <c r="X110" i="18"/>
  <c r="X111" i="18" s="1"/>
  <c r="X80" i="18"/>
  <c r="X81" i="18" s="1"/>
  <c r="X95" i="18"/>
  <c r="X96" i="18" s="1"/>
  <c r="X65" i="18"/>
  <c r="X66" i="18" s="1"/>
  <c r="X95" i="19"/>
  <c r="X96" i="19" s="1"/>
  <c r="X80" i="19"/>
  <c r="X81" i="19" s="1"/>
  <c r="X65" i="19"/>
  <c r="X66" i="19" s="1"/>
  <c r="X110" i="19"/>
  <c r="X111" i="19" s="1"/>
  <c r="X95" i="17"/>
  <c r="X96" i="17" s="1"/>
  <c r="X65" i="17"/>
  <c r="X66" i="17" s="1"/>
  <c r="X110" i="17"/>
  <c r="X111" i="17" s="1"/>
  <c r="X80" i="17"/>
  <c r="X81" i="17" s="1"/>
  <c r="X110" i="16"/>
  <c r="X111" i="16" s="1"/>
  <c r="X80" i="16"/>
  <c r="X81" i="16" s="1"/>
  <c r="X95" i="16"/>
  <c r="X96" i="16" s="1"/>
  <c r="X65" i="16"/>
  <c r="X66" i="16" s="1"/>
  <c r="X110" i="15"/>
  <c r="X111" i="15" s="1"/>
  <c r="X95" i="15"/>
  <c r="X96" i="15" s="1"/>
  <c r="X65" i="15"/>
  <c r="X66" i="15" s="1"/>
  <c r="X80" i="15"/>
  <c r="X81" i="15" s="1"/>
  <c r="X95" i="14"/>
  <c r="X96" i="14" s="1"/>
  <c r="X110" i="14"/>
  <c r="X111" i="14" s="1"/>
  <c r="X80" i="14"/>
  <c r="X81" i="14" s="1"/>
  <c r="X65" i="14"/>
  <c r="X66" i="14" s="1"/>
  <c r="W83" i="13"/>
  <c r="X83" i="13" s="1"/>
  <c r="W68" i="13"/>
  <c r="X68" i="13" s="1"/>
  <c r="W53" i="13"/>
  <c r="X53" i="13" s="1"/>
  <c r="W109" i="13"/>
  <c r="X109" i="13" s="1"/>
  <c r="W108" i="13"/>
  <c r="X108" i="13" s="1"/>
  <c r="W107" i="13"/>
  <c r="X107" i="13" s="1"/>
  <c r="W106" i="13"/>
  <c r="X106" i="13" s="1"/>
  <c r="W105" i="13"/>
  <c r="X105" i="13" s="1"/>
  <c r="W104" i="13"/>
  <c r="X104" i="13" s="1"/>
  <c r="W103" i="13"/>
  <c r="X103" i="13" s="1"/>
  <c r="W102" i="13"/>
  <c r="X102" i="13" s="1"/>
  <c r="W101" i="13"/>
  <c r="X101" i="13" s="1"/>
  <c r="W100" i="13"/>
  <c r="X100" i="13" s="1"/>
  <c r="W99" i="13"/>
  <c r="X99" i="13" s="1"/>
  <c r="W98" i="13"/>
  <c r="X98" i="13" s="1"/>
  <c r="W94" i="13"/>
  <c r="X94" i="13" s="1"/>
  <c r="W93" i="13"/>
  <c r="X93" i="13" s="1"/>
  <c r="W92" i="13"/>
  <c r="X92" i="13" s="1"/>
  <c r="W91" i="13"/>
  <c r="X91" i="13" s="1"/>
  <c r="W90" i="13"/>
  <c r="X90" i="13" s="1"/>
  <c r="W89" i="13"/>
  <c r="X89" i="13" s="1"/>
  <c r="W88" i="13"/>
  <c r="X88" i="13" s="1"/>
  <c r="W87" i="13"/>
  <c r="X87" i="13" s="1"/>
  <c r="W86" i="13"/>
  <c r="X86" i="13" s="1"/>
  <c r="W85" i="13"/>
  <c r="X85" i="13" s="1"/>
  <c r="W84" i="13"/>
  <c r="X84" i="13" s="1"/>
  <c r="W79" i="13"/>
  <c r="X79" i="13" s="1"/>
  <c r="W78" i="13"/>
  <c r="X78" i="13" s="1"/>
  <c r="W77" i="13"/>
  <c r="X77" i="13" s="1"/>
  <c r="W76" i="13"/>
  <c r="X76" i="13" s="1"/>
  <c r="W75" i="13"/>
  <c r="X75" i="13" s="1"/>
  <c r="W74" i="13"/>
  <c r="X74" i="13" s="1"/>
  <c r="W73" i="13"/>
  <c r="X73" i="13" s="1"/>
  <c r="W72" i="13"/>
  <c r="X72" i="13" s="1"/>
  <c r="W71" i="13"/>
  <c r="X71" i="13" s="1"/>
  <c r="W70" i="13"/>
  <c r="X70" i="13" s="1"/>
  <c r="W69" i="13"/>
  <c r="X69" i="13" s="1"/>
  <c r="W64" i="13"/>
  <c r="X64" i="13" s="1"/>
  <c r="W63" i="13"/>
  <c r="X63" i="13" s="1"/>
  <c r="W62" i="13"/>
  <c r="X62" i="13" s="1"/>
  <c r="W61" i="13"/>
  <c r="X61" i="13" s="1"/>
  <c r="W60" i="13"/>
  <c r="X60" i="13" s="1"/>
  <c r="W59" i="13"/>
  <c r="X59" i="13" s="1"/>
  <c r="W58" i="13"/>
  <c r="X58" i="13" s="1"/>
  <c r="W57" i="13"/>
  <c r="X57" i="13" s="1"/>
  <c r="W56" i="13"/>
  <c r="X56" i="13" s="1"/>
  <c r="W55" i="13"/>
  <c r="X55" i="13" s="1"/>
  <c r="W54" i="13"/>
  <c r="X54" i="13" s="1"/>
  <c r="W98" i="12"/>
  <c r="X98" i="12" s="1"/>
  <c r="W83" i="12"/>
  <c r="X83" i="12" s="1"/>
  <c r="W68" i="12"/>
  <c r="X68" i="12" s="1"/>
  <c r="W109" i="12"/>
  <c r="X109" i="12" s="1"/>
  <c r="W108" i="12"/>
  <c r="X108" i="12" s="1"/>
  <c r="W107" i="12"/>
  <c r="X107" i="12" s="1"/>
  <c r="W106" i="12"/>
  <c r="X106" i="12" s="1"/>
  <c r="W105" i="12"/>
  <c r="X105" i="12" s="1"/>
  <c r="W104" i="12"/>
  <c r="X104" i="12" s="1"/>
  <c r="W103" i="12"/>
  <c r="X103" i="12" s="1"/>
  <c r="W102" i="12"/>
  <c r="X102" i="12" s="1"/>
  <c r="W101" i="12"/>
  <c r="X101" i="12" s="1"/>
  <c r="W100" i="12"/>
  <c r="X100" i="12" s="1"/>
  <c r="W99" i="12"/>
  <c r="X99" i="12" s="1"/>
  <c r="W94" i="12"/>
  <c r="X94" i="12" s="1"/>
  <c r="X93" i="12"/>
  <c r="W93" i="12"/>
  <c r="X92" i="12"/>
  <c r="W92" i="12"/>
  <c r="X91" i="12"/>
  <c r="W91" i="12"/>
  <c r="X90" i="12"/>
  <c r="W90" i="12"/>
  <c r="X89" i="12"/>
  <c r="W89" i="12"/>
  <c r="X88" i="12"/>
  <c r="W88" i="12"/>
  <c r="X87" i="12"/>
  <c r="W87" i="12"/>
  <c r="X86" i="12"/>
  <c r="W86" i="12"/>
  <c r="X85" i="12"/>
  <c r="W85" i="12"/>
  <c r="X84" i="12"/>
  <c r="W84" i="12"/>
  <c r="W79" i="12"/>
  <c r="X79" i="12" s="1"/>
  <c r="W78" i="12"/>
  <c r="X78" i="12" s="1"/>
  <c r="W77" i="12"/>
  <c r="X77" i="12" s="1"/>
  <c r="W76" i="12"/>
  <c r="X76" i="12" s="1"/>
  <c r="W75" i="12"/>
  <c r="X75" i="12" s="1"/>
  <c r="W74" i="12"/>
  <c r="X74" i="12" s="1"/>
  <c r="W73" i="12"/>
  <c r="X73" i="12" s="1"/>
  <c r="W72" i="12"/>
  <c r="X72" i="12" s="1"/>
  <c r="W71" i="12"/>
  <c r="X71" i="12" s="1"/>
  <c r="W70" i="12"/>
  <c r="X70" i="12" s="1"/>
  <c r="W69" i="12"/>
  <c r="X69" i="12" s="1"/>
  <c r="W64" i="12"/>
  <c r="X64" i="12" s="1"/>
  <c r="W63" i="12"/>
  <c r="X63" i="12" s="1"/>
  <c r="W62" i="12"/>
  <c r="X62" i="12" s="1"/>
  <c r="W61" i="12"/>
  <c r="X61" i="12" s="1"/>
  <c r="W60" i="12"/>
  <c r="X60" i="12" s="1"/>
  <c r="W59" i="12"/>
  <c r="X59" i="12" s="1"/>
  <c r="W58" i="12"/>
  <c r="X58" i="12" s="1"/>
  <c r="W57" i="12"/>
  <c r="X57" i="12" s="1"/>
  <c r="W56" i="12"/>
  <c r="X56" i="12" s="1"/>
  <c r="W55" i="12"/>
  <c r="X55" i="12" s="1"/>
  <c r="W54" i="12"/>
  <c r="X54" i="12" s="1"/>
  <c r="W53" i="12"/>
  <c r="X53" i="12" s="1"/>
  <c r="G30" i="38" l="1"/>
  <c r="J29" i="38"/>
  <c r="AH8" i="38"/>
  <c r="S8" i="38"/>
  <c r="V7" i="38"/>
  <c r="X80" i="13"/>
  <c r="X81" i="13" s="1"/>
  <c r="X65" i="13"/>
  <c r="X66" i="13" s="1"/>
  <c r="X110" i="13"/>
  <c r="X111" i="13" s="1"/>
  <c r="X95" i="13"/>
  <c r="X96" i="13" s="1"/>
  <c r="X110" i="12"/>
  <c r="X111" i="12" s="1"/>
  <c r="X95" i="12"/>
  <c r="X96" i="12" s="1"/>
  <c r="X80" i="12"/>
  <c r="X81" i="12" s="1"/>
  <c r="X65" i="12"/>
  <c r="X66" i="12" s="1"/>
  <c r="W68" i="11"/>
  <c r="X68" i="11" s="1"/>
  <c r="W53" i="11"/>
  <c r="X53" i="11" s="1"/>
  <c r="W109" i="11"/>
  <c r="X109" i="11" s="1"/>
  <c r="W108" i="11"/>
  <c r="X108" i="11" s="1"/>
  <c r="W107" i="11"/>
  <c r="X107" i="11" s="1"/>
  <c r="W106" i="11"/>
  <c r="X106" i="11" s="1"/>
  <c r="W105" i="11"/>
  <c r="X105" i="11" s="1"/>
  <c r="W104" i="11"/>
  <c r="X104" i="11" s="1"/>
  <c r="W103" i="11"/>
  <c r="X103" i="11" s="1"/>
  <c r="W102" i="11"/>
  <c r="X102" i="11" s="1"/>
  <c r="W101" i="11"/>
  <c r="X101" i="11" s="1"/>
  <c r="W100" i="11"/>
  <c r="X100" i="11" s="1"/>
  <c r="W99" i="11"/>
  <c r="X99" i="11" s="1"/>
  <c r="W98" i="11"/>
  <c r="X98" i="11" s="1"/>
  <c r="W94" i="11"/>
  <c r="X94" i="11" s="1"/>
  <c r="W93" i="11"/>
  <c r="X93" i="11" s="1"/>
  <c r="W92" i="11"/>
  <c r="X92" i="11" s="1"/>
  <c r="W91" i="11"/>
  <c r="X91" i="11" s="1"/>
  <c r="W90" i="11"/>
  <c r="X90" i="11" s="1"/>
  <c r="W89" i="11"/>
  <c r="X89" i="11" s="1"/>
  <c r="W88" i="11"/>
  <c r="X88" i="11" s="1"/>
  <c r="W87" i="11"/>
  <c r="X87" i="11" s="1"/>
  <c r="W86" i="11"/>
  <c r="X86" i="11" s="1"/>
  <c r="W85" i="11"/>
  <c r="X85" i="11" s="1"/>
  <c r="W84" i="11"/>
  <c r="X84" i="11" s="1"/>
  <c r="W83" i="11"/>
  <c r="X83" i="11" s="1"/>
  <c r="W79" i="11"/>
  <c r="X79" i="11" s="1"/>
  <c r="W78" i="11"/>
  <c r="X78" i="11" s="1"/>
  <c r="W77" i="11"/>
  <c r="X77" i="11" s="1"/>
  <c r="W76" i="11"/>
  <c r="X76" i="11" s="1"/>
  <c r="W75" i="11"/>
  <c r="X75" i="11" s="1"/>
  <c r="W74" i="11"/>
  <c r="X74" i="11" s="1"/>
  <c r="W73" i="11"/>
  <c r="X73" i="11" s="1"/>
  <c r="W72" i="11"/>
  <c r="X72" i="11" s="1"/>
  <c r="W71" i="11"/>
  <c r="X71" i="11" s="1"/>
  <c r="W70" i="11"/>
  <c r="X70" i="11" s="1"/>
  <c r="W69" i="11"/>
  <c r="X69" i="11" s="1"/>
  <c r="W64" i="11"/>
  <c r="X64" i="11" s="1"/>
  <c r="W63" i="11"/>
  <c r="X63" i="11" s="1"/>
  <c r="W62" i="11"/>
  <c r="X62" i="11" s="1"/>
  <c r="W61" i="11"/>
  <c r="X61" i="11" s="1"/>
  <c r="W60" i="11"/>
  <c r="X60" i="11" s="1"/>
  <c r="W59" i="11"/>
  <c r="X59" i="11" s="1"/>
  <c r="W58" i="11"/>
  <c r="X58" i="11" s="1"/>
  <c r="W57" i="11"/>
  <c r="X57" i="11" s="1"/>
  <c r="W56" i="11"/>
  <c r="X56" i="11" s="1"/>
  <c r="W55" i="11"/>
  <c r="X55" i="11" s="1"/>
  <c r="W54" i="11"/>
  <c r="X54" i="11" s="1"/>
  <c r="W98" i="1"/>
  <c r="X98" i="1" s="1"/>
  <c r="W83" i="1"/>
  <c r="X83" i="1" s="1"/>
  <c r="W68" i="1"/>
  <c r="X68" i="1" s="1"/>
  <c r="W53" i="1"/>
  <c r="X53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98" i="10"/>
  <c r="W68" i="10"/>
  <c r="X68" i="10" s="1"/>
  <c r="W53" i="10"/>
  <c r="X53" i="10" s="1"/>
  <c r="W109" i="10"/>
  <c r="X109" i="10" s="1"/>
  <c r="W108" i="10"/>
  <c r="X108" i="10" s="1"/>
  <c r="W107" i="10"/>
  <c r="X107" i="10" s="1"/>
  <c r="W106" i="10"/>
  <c r="X106" i="10" s="1"/>
  <c r="W105" i="10"/>
  <c r="X105" i="10" s="1"/>
  <c r="W104" i="10"/>
  <c r="X104" i="10" s="1"/>
  <c r="W103" i="10"/>
  <c r="X103" i="10" s="1"/>
  <c r="W102" i="10"/>
  <c r="X102" i="10" s="1"/>
  <c r="W101" i="10"/>
  <c r="X101" i="10" s="1"/>
  <c r="W100" i="10"/>
  <c r="X100" i="10" s="1"/>
  <c r="W99" i="10"/>
  <c r="X99" i="10" s="1"/>
  <c r="W94" i="10"/>
  <c r="X94" i="10" s="1"/>
  <c r="W93" i="10"/>
  <c r="X93" i="10" s="1"/>
  <c r="W92" i="10"/>
  <c r="X92" i="10" s="1"/>
  <c r="W91" i="10"/>
  <c r="X91" i="10" s="1"/>
  <c r="W90" i="10"/>
  <c r="X90" i="10" s="1"/>
  <c r="W89" i="10"/>
  <c r="X89" i="10" s="1"/>
  <c r="W88" i="10"/>
  <c r="X88" i="10" s="1"/>
  <c r="W87" i="10"/>
  <c r="X87" i="10" s="1"/>
  <c r="W86" i="10"/>
  <c r="X86" i="10" s="1"/>
  <c r="W85" i="10"/>
  <c r="X85" i="10" s="1"/>
  <c r="W84" i="10"/>
  <c r="X84" i="10" s="1"/>
  <c r="W83" i="10"/>
  <c r="X83" i="10" s="1"/>
  <c r="W79" i="10"/>
  <c r="X79" i="10" s="1"/>
  <c r="W78" i="10"/>
  <c r="X78" i="10" s="1"/>
  <c r="W77" i="10"/>
  <c r="X77" i="10" s="1"/>
  <c r="W76" i="10"/>
  <c r="X76" i="10" s="1"/>
  <c r="W75" i="10"/>
  <c r="X75" i="10" s="1"/>
  <c r="W74" i="10"/>
  <c r="X74" i="10" s="1"/>
  <c r="W73" i="10"/>
  <c r="X73" i="10" s="1"/>
  <c r="W72" i="10"/>
  <c r="X72" i="10" s="1"/>
  <c r="W71" i="10"/>
  <c r="X71" i="10" s="1"/>
  <c r="W70" i="10"/>
  <c r="X70" i="10" s="1"/>
  <c r="W69" i="10"/>
  <c r="X69" i="10" s="1"/>
  <c r="W64" i="10"/>
  <c r="X64" i="10" s="1"/>
  <c r="W63" i="10"/>
  <c r="X63" i="10" s="1"/>
  <c r="W62" i="10"/>
  <c r="X62" i="10" s="1"/>
  <c r="W61" i="10"/>
  <c r="X61" i="10" s="1"/>
  <c r="W60" i="10"/>
  <c r="X60" i="10" s="1"/>
  <c r="W59" i="10"/>
  <c r="X59" i="10" s="1"/>
  <c r="W58" i="10"/>
  <c r="X58" i="10" s="1"/>
  <c r="W57" i="10"/>
  <c r="X57" i="10" s="1"/>
  <c r="W56" i="10"/>
  <c r="X56" i="10" s="1"/>
  <c r="W55" i="10"/>
  <c r="X55" i="10" s="1"/>
  <c r="W54" i="10"/>
  <c r="X54" i="10" s="1"/>
  <c r="W99" i="9"/>
  <c r="X99" i="9" s="1"/>
  <c r="W84" i="9"/>
  <c r="X84" i="9" s="1"/>
  <c r="W69" i="9"/>
  <c r="X69" i="9" s="1"/>
  <c r="W54" i="9"/>
  <c r="X54" i="9" s="1"/>
  <c r="W110" i="9"/>
  <c r="X110" i="9" s="1"/>
  <c r="W109" i="9"/>
  <c r="X109" i="9" s="1"/>
  <c r="W108" i="9"/>
  <c r="X108" i="9" s="1"/>
  <c r="W107" i="9"/>
  <c r="X107" i="9" s="1"/>
  <c r="W106" i="9"/>
  <c r="X106" i="9" s="1"/>
  <c r="W105" i="9"/>
  <c r="X105" i="9" s="1"/>
  <c r="W104" i="9"/>
  <c r="X104" i="9" s="1"/>
  <c r="W103" i="9"/>
  <c r="X103" i="9" s="1"/>
  <c r="W102" i="9"/>
  <c r="X102" i="9" s="1"/>
  <c r="W101" i="9"/>
  <c r="X101" i="9" s="1"/>
  <c r="W100" i="9"/>
  <c r="X100" i="9" s="1"/>
  <c r="W95" i="9"/>
  <c r="X95" i="9" s="1"/>
  <c r="W94" i="9"/>
  <c r="X94" i="9" s="1"/>
  <c r="W93" i="9"/>
  <c r="X93" i="9" s="1"/>
  <c r="W92" i="9"/>
  <c r="X92" i="9" s="1"/>
  <c r="W91" i="9"/>
  <c r="X91" i="9" s="1"/>
  <c r="W90" i="9"/>
  <c r="X90" i="9" s="1"/>
  <c r="W89" i="9"/>
  <c r="X89" i="9" s="1"/>
  <c r="W88" i="9"/>
  <c r="X88" i="9" s="1"/>
  <c r="W87" i="9"/>
  <c r="X87" i="9" s="1"/>
  <c r="W86" i="9"/>
  <c r="X86" i="9" s="1"/>
  <c r="W85" i="9"/>
  <c r="X85" i="9" s="1"/>
  <c r="W80" i="9"/>
  <c r="X80" i="9" s="1"/>
  <c r="W79" i="9"/>
  <c r="X79" i="9" s="1"/>
  <c r="W78" i="9"/>
  <c r="X78" i="9" s="1"/>
  <c r="W77" i="9"/>
  <c r="X77" i="9" s="1"/>
  <c r="W76" i="9"/>
  <c r="X76" i="9" s="1"/>
  <c r="W75" i="9"/>
  <c r="X75" i="9" s="1"/>
  <c r="W74" i="9"/>
  <c r="X74" i="9" s="1"/>
  <c r="W73" i="9"/>
  <c r="X73" i="9" s="1"/>
  <c r="W72" i="9"/>
  <c r="X72" i="9" s="1"/>
  <c r="W71" i="9"/>
  <c r="X71" i="9" s="1"/>
  <c r="W70" i="9"/>
  <c r="X70" i="9" s="1"/>
  <c r="W65" i="9"/>
  <c r="X65" i="9" s="1"/>
  <c r="W64" i="9"/>
  <c r="X64" i="9" s="1"/>
  <c r="W63" i="9"/>
  <c r="X63" i="9" s="1"/>
  <c r="W62" i="9"/>
  <c r="X62" i="9" s="1"/>
  <c r="W61" i="9"/>
  <c r="X61" i="9" s="1"/>
  <c r="W60" i="9"/>
  <c r="X60" i="9" s="1"/>
  <c r="W59" i="9"/>
  <c r="X59" i="9" s="1"/>
  <c r="W58" i="9"/>
  <c r="X58" i="9" s="1"/>
  <c r="W57" i="9"/>
  <c r="X57" i="9" s="1"/>
  <c r="W56" i="9"/>
  <c r="X56" i="9" s="1"/>
  <c r="W55" i="9"/>
  <c r="X55" i="9" s="1"/>
  <c r="G31" i="38" l="1"/>
  <c r="J30" i="38"/>
  <c r="AH9" i="38"/>
  <c r="S9" i="38"/>
  <c r="V8" i="38"/>
  <c r="X110" i="11"/>
  <c r="X111" i="11" s="1"/>
  <c r="X95" i="11"/>
  <c r="X96" i="11" s="1"/>
  <c r="X80" i="11"/>
  <c r="X81" i="11" s="1"/>
  <c r="X65" i="11"/>
  <c r="X66" i="11" s="1"/>
  <c r="X110" i="1"/>
  <c r="X111" i="1" s="1"/>
  <c r="X95" i="1"/>
  <c r="X96" i="1" s="1"/>
  <c r="X80" i="1"/>
  <c r="X81" i="1" s="1"/>
  <c r="X65" i="1"/>
  <c r="X66" i="1" s="1"/>
  <c r="X110" i="10"/>
  <c r="X111" i="10" s="1"/>
  <c r="X95" i="10"/>
  <c r="X96" i="10" s="1"/>
  <c r="X80" i="10"/>
  <c r="X81" i="10" s="1"/>
  <c r="X65" i="10"/>
  <c r="X66" i="10" s="1"/>
  <c r="X111" i="9"/>
  <c r="X112" i="9" s="1"/>
  <c r="X96" i="9"/>
  <c r="X97" i="9" s="1"/>
  <c r="X81" i="9"/>
  <c r="X82" i="9" s="1"/>
  <c r="X66" i="9"/>
  <c r="X67" i="9" s="1"/>
  <c r="P109" i="7"/>
  <c r="Q109" i="7" s="1"/>
  <c r="P108" i="7"/>
  <c r="Q108" i="7" s="1"/>
  <c r="P107" i="7"/>
  <c r="Q107" i="7" s="1"/>
  <c r="P106" i="7"/>
  <c r="Q106" i="7" s="1"/>
  <c r="P105" i="7"/>
  <c r="Q105" i="7" s="1"/>
  <c r="P104" i="7"/>
  <c r="Q104" i="7" s="1"/>
  <c r="P103" i="7"/>
  <c r="Q103" i="7" s="1"/>
  <c r="P102" i="7"/>
  <c r="Q102" i="7" s="1"/>
  <c r="P101" i="7"/>
  <c r="Q101" i="7" s="1"/>
  <c r="P100" i="7"/>
  <c r="Q100" i="7" s="1"/>
  <c r="P99" i="7"/>
  <c r="Q99" i="7" s="1"/>
  <c r="P98" i="7"/>
  <c r="Q98" i="7" s="1"/>
  <c r="P94" i="7"/>
  <c r="Q94" i="7" s="1"/>
  <c r="P93" i="7"/>
  <c r="Q93" i="7" s="1"/>
  <c r="P92" i="7"/>
  <c r="Q92" i="7" s="1"/>
  <c r="P91" i="7"/>
  <c r="Q91" i="7" s="1"/>
  <c r="P90" i="7"/>
  <c r="Q90" i="7" s="1"/>
  <c r="P89" i="7"/>
  <c r="Q89" i="7" s="1"/>
  <c r="P88" i="7"/>
  <c r="Q88" i="7" s="1"/>
  <c r="P87" i="7"/>
  <c r="Q87" i="7" s="1"/>
  <c r="P86" i="7"/>
  <c r="Q86" i="7" s="1"/>
  <c r="P85" i="7"/>
  <c r="Q85" i="7" s="1"/>
  <c r="P84" i="7"/>
  <c r="Q84" i="7" s="1"/>
  <c r="P83" i="7"/>
  <c r="Q83" i="7" s="1"/>
  <c r="P79" i="7"/>
  <c r="Q79" i="7" s="1"/>
  <c r="P78" i="7"/>
  <c r="Q78" i="7" s="1"/>
  <c r="P77" i="7"/>
  <c r="Q77" i="7" s="1"/>
  <c r="P76" i="7"/>
  <c r="Q76" i="7" s="1"/>
  <c r="P75" i="7"/>
  <c r="Q75" i="7" s="1"/>
  <c r="P74" i="7"/>
  <c r="Q74" i="7" s="1"/>
  <c r="P73" i="7"/>
  <c r="Q73" i="7" s="1"/>
  <c r="P72" i="7"/>
  <c r="Q72" i="7" s="1"/>
  <c r="P71" i="7"/>
  <c r="Q71" i="7" s="1"/>
  <c r="P70" i="7"/>
  <c r="Q70" i="7" s="1"/>
  <c r="P69" i="7"/>
  <c r="Q69" i="7" s="1"/>
  <c r="P68" i="7"/>
  <c r="Q68" i="7" s="1"/>
  <c r="P53" i="7"/>
  <c r="Q53" i="7" s="1"/>
  <c r="P64" i="7"/>
  <c r="Q64" i="7" s="1"/>
  <c r="P63" i="7"/>
  <c r="Q63" i="7" s="1"/>
  <c r="P62" i="7"/>
  <c r="Q62" i="7" s="1"/>
  <c r="P61" i="7"/>
  <c r="Q61" i="7" s="1"/>
  <c r="P60" i="7"/>
  <c r="Q60" i="7" s="1"/>
  <c r="P59" i="7"/>
  <c r="Q59" i="7" s="1"/>
  <c r="P58" i="7"/>
  <c r="Q58" i="7" s="1"/>
  <c r="P57" i="7"/>
  <c r="Q57" i="7" s="1"/>
  <c r="P56" i="7"/>
  <c r="Q56" i="7" s="1"/>
  <c r="P55" i="7"/>
  <c r="Q55" i="7" s="1"/>
  <c r="P54" i="7"/>
  <c r="Q54" i="7" s="1"/>
  <c r="AH12" i="38" l="1"/>
  <c r="AH11" i="38"/>
  <c r="G32" i="38"/>
  <c r="J31" i="38"/>
  <c r="AH10" i="38"/>
  <c r="S10" i="38"/>
  <c r="V9" i="38"/>
  <c r="Q110" i="7"/>
  <c r="Q111" i="7" s="1"/>
  <c r="Q80" i="7"/>
  <c r="Q81" i="7" s="1"/>
  <c r="Q95" i="7"/>
  <c r="Q96" i="7" s="1"/>
  <c r="Q65" i="7"/>
  <c r="Q66" i="7" s="1"/>
  <c r="G33" i="38" l="1"/>
  <c r="J32" i="38"/>
  <c r="S11" i="38"/>
  <c r="V10" i="38"/>
  <c r="O50" i="34"/>
  <c r="O49" i="34"/>
  <c r="O48" i="34"/>
  <c r="O47" i="34"/>
  <c r="O46" i="34"/>
  <c r="O45" i="34"/>
  <c r="O44" i="34"/>
  <c r="O43" i="34"/>
  <c r="O42" i="34"/>
  <c r="O41" i="34"/>
  <c r="O40" i="34"/>
  <c r="O39" i="34"/>
  <c r="O38" i="34"/>
  <c r="O37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W6" i="34"/>
  <c r="W7" i="34"/>
  <c r="W8" i="34"/>
  <c r="W9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4" i="34"/>
  <c r="O110" i="2"/>
  <c r="O111" i="2" s="1"/>
  <c r="M27" i="32"/>
  <c r="F27" i="32"/>
  <c r="T2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T3" i="32"/>
  <c r="T4" i="32"/>
  <c r="T5" i="32"/>
  <c r="T6" i="32"/>
  <c r="T7" i="32"/>
  <c r="T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G34" i="38" l="1"/>
  <c r="J33" i="38"/>
  <c r="S12" i="38"/>
  <c r="V11" i="38"/>
  <c r="O5" i="34"/>
  <c r="O6" i="34"/>
  <c r="O7" i="34"/>
  <c r="O8" i="34"/>
  <c r="O9" i="34"/>
  <c r="O10" i="34"/>
  <c r="O11" i="34"/>
  <c r="O12" i="34"/>
  <c r="O13" i="34"/>
  <c r="O14" i="34"/>
  <c r="O15" i="34"/>
  <c r="O16" i="34"/>
  <c r="O17" i="34"/>
  <c r="O4" i="34"/>
  <c r="G35" i="38" l="1"/>
  <c r="J34" i="38"/>
  <c r="S13" i="38"/>
  <c r="V12" i="38"/>
  <c r="M3" i="32"/>
  <c r="M4" i="32"/>
  <c r="M5" i="32"/>
  <c r="M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" i="32"/>
  <c r="G36" i="38" l="1"/>
  <c r="J35" i="38"/>
  <c r="S14" i="38"/>
  <c r="V13" i="38"/>
  <c r="F28" i="39"/>
  <c r="F27" i="39"/>
  <c r="F29" i="39" s="1"/>
  <c r="F20" i="39"/>
  <c r="F21" i="39"/>
  <c r="F19" i="39"/>
  <c r="D14" i="39"/>
  <c r="G37" i="38" l="1"/>
  <c r="J36" i="38"/>
  <c r="S15" i="38"/>
  <c r="V14" i="38"/>
  <c r="F22" i="39"/>
  <c r="H2" i="39"/>
  <c r="G3" i="38"/>
  <c r="I2" i="37"/>
  <c r="G2" i="36"/>
  <c r="G38" i="38" l="1"/>
  <c r="J37" i="38"/>
  <c r="S16" i="38"/>
  <c r="V15" i="38"/>
  <c r="B19" i="7"/>
  <c r="D19" i="7"/>
  <c r="B20" i="7"/>
  <c r="B21" i="7"/>
  <c r="B22" i="7"/>
  <c r="B23" i="7"/>
  <c r="B24" i="7"/>
  <c r="B25" i="7"/>
  <c r="B26" i="7"/>
  <c r="B27" i="7"/>
  <c r="B28" i="7"/>
  <c r="B29" i="7"/>
  <c r="B30" i="7"/>
  <c r="B31" i="7" l="1"/>
  <c r="B32" i="7" s="1"/>
  <c r="G39" i="38"/>
  <c r="J38" i="38"/>
  <c r="S17" i="38"/>
  <c r="V16" i="38"/>
  <c r="H3" i="39"/>
  <c r="H4" i="39"/>
  <c r="H2" i="38"/>
  <c r="G4" i="38"/>
  <c r="G5" i="38" s="1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2" i="37"/>
  <c r="I3" i="37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G3" i="36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2" i="35"/>
  <c r="G3" i="35"/>
  <c r="G4" i="35"/>
  <c r="G13" i="35"/>
  <c r="G5" i="35"/>
  <c r="G6" i="35"/>
  <c r="G7" i="35"/>
  <c r="G8" i="35"/>
  <c r="G9" i="35"/>
  <c r="G10" i="35"/>
  <c r="G11" i="35"/>
  <c r="G12" i="35"/>
  <c r="G14" i="35"/>
  <c r="G15" i="35"/>
  <c r="G16" i="35"/>
  <c r="W38" i="27"/>
  <c r="X38" i="27" s="1"/>
  <c r="W49" i="27"/>
  <c r="X49" i="27" s="1"/>
  <c r="W48" i="27"/>
  <c r="X48" i="27" s="1"/>
  <c r="W47" i="27"/>
  <c r="X47" i="27" s="1"/>
  <c r="W46" i="27"/>
  <c r="X46" i="27" s="1"/>
  <c r="W45" i="27"/>
  <c r="X45" i="27" s="1"/>
  <c r="W44" i="27"/>
  <c r="X44" i="27" s="1"/>
  <c r="W43" i="27"/>
  <c r="X43" i="27" s="1"/>
  <c r="W42" i="27"/>
  <c r="X42" i="27" s="1"/>
  <c r="W41" i="27"/>
  <c r="X41" i="27" s="1"/>
  <c r="W40" i="27"/>
  <c r="X40" i="27" s="1"/>
  <c r="W39" i="27"/>
  <c r="X39" i="27" s="1"/>
  <c r="W49" i="26"/>
  <c r="X49" i="26" s="1"/>
  <c r="W48" i="26"/>
  <c r="X48" i="26" s="1"/>
  <c r="W47" i="26"/>
  <c r="X47" i="26" s="1"/>
  <c r="W46" i="26"/>
  <c r="X46" i="26" s="1"/>
  <c r="W45" i="26"/>
  <c r="X45" i="26" s="1"/>
  <c r="W44" i="26"/>
  <c r="X44" i="26" s="1"/>
  <c r="W43" i="26"/>
  <c r="X43" i="26" s="1"/>
  <c r="W42" i="26"/>
  <c r="X42" i="26" s="1"/>
  <c r="W41" i="26"/>
  <c r="X41" i="26" s="1"/>
  <c r="W40" i="26"/>
  <c r="X40" i="26" s="1"/>
  <c r="W39" i="26"/>
  <c r="X39" i="26" s="1"/>
  <c r="W38" i="26"/>
  <c r="X38" i="26" s="1"/>
  <c r="W38" i="25"/>
  <c r="X38" i="25" s="1"/>
  <c r="W49" i="25"/>
  <c r="X49" i="25" s="1"/>
  <c r="W48" i="25"/>
  <c r="X48" i="25" s="1"/>
  <c r="W47" i="25"/>
  <c r="X47" i="25" s="1"/>
  <c r="W46" i="25"/>
  <c r="X46" i="25" s="1"/>
  <c r="W45" i="25"/>
  <c r="X45" i="25" s="1"/>
  <c r="W44" i="25"/>
  <c r="X44" i="25" s="1"/>
  <c r="W43" i="25"/>
  <c r="X43" i="25" s="1"/>
  <c r="W42" i="25"/>
  <c r="X42" i="25" s="1"/>
  <c r="W41" i="25"/>
  <c r="X41" i="25" s="1"/>
  <c r="W40" i="25"/>
  <c r="X40" i="25" s="1"/>
  <c r="W39" i="25"/>
  <c r="X39" i="25" s="1"/>
  <c r="W38" i="24"/>
  <c r="X38" i="24" s="1"/>
  <c r="W49" i="24"/>
  <c r="X49" i="24" s="1"/>
  <c r="W48" i="24"/>
  <c r="X48" i="24" s="1"/>
  <c r="W47" i="24"/>
  <c r="X47" i="24" s="1"/>
  <c r="W46" i="24"/>
  <c r="X46" i="24" s="1"/>
  <c r="W45" i="24"/>
  <c r="X45" i="24" s="1"/>
  <c r="W44" i="24"/>
  <c r="X44" i="24" s="1"/>
  <c r="W43" i="24"/>
  <c r="X43" i="24" s="1"/>
  <c r="W42" i="24"/>
  <c r="X42" i="24" s="1"/>
  <c r="W41" i="24"/>
  <c r="X41" i="24" s="1"/>
  <c r="W40" i="24"/>
  <c r="X40" i="24" s="1"/>
  <c r="W39" i="24"/>
  <c r="X39" i="24" s="1"/>
  <c r="W38" i="2"/>
  <c r="X38" i="2" s="1"/>
  <c r="W49" i="2"/>
  <c r="X49" i="2" s="1"/>
  <c r="W48" i="2"/>
  <c r="X48" i="2" s="1"/>
  <c r="W47" i="2"/>
  <c r="X47" i="2" s="1"/>
  <c r="W46" i="2"/>
  <c r="X46" i="2" s="1"/>
  <c r="W45" i="2"/>
  <c r="X45" i="2" s="1"/>
  <c r="W44" i="2"/>
  <c r="X44" i="2" s="1"/>
  <c r="W43" i="2"/>
  <c r="X43" i="2" s="1"/>
  <c r="W42" i="2"/>
  <c r="X42" i="2" s="1"/>
  <c r="W41" i="2"/>
  <c r="X41" i="2" s="1"/>
  <c r="W40" i="2"/>
  <c r="X40" i="2" s="1"/>
  <c r="W39" i="2"/>
  <c r="X39" i="2" s="1"/>
  <c r="W38" i="23"/>
  <c r="X38" i="23" s="1"/>
  <c r="W49" i="23"/>
  <c r="X49" i="23" s="1"/>
  <c r="W48" i="23"/>
  <c r="X48" i="23" s="1"/>
  <c r="W47" i="23"/>
  <c r="X47" i="23" s="1"/>
  <c r="W46" i="23"/>
  <c r="X46" i="23" s="1"/>
  <c r="W45" i="23"/>
  <c r="X45" i="23" s="1"/>
  <c r="W44" i="23"/>
  <c r="X44" i="23" s="1"/>
  <c r="W43" i="23"/>
  <c r="X43" i="23" s="1"/>
  <c r="W42" i="23"/>
  <c r="X42" i="23" s="1"/>
  <c r="W41" i="23"/>
  <c r="X41" i="23" s="1"/>
  <c r="W40" i="23"/>
  <c r="X40" i="23" s="1"/>
  <c r="W39" i="23"/>
  <c r="X39" i="23" s="1"/>
  <c r="W49" i="22"/>
  <c r="X49" i="22" s="1"/>
  <c r="W48" i="22"/>
  <c r="X48" i="22" s="1"/>
  <c r="W47" i="22"/>
  <c r="X47" i="22" s="1"/>
  <c r="W46" i="22"/>
  <c r="X46" i="22" s="1"/>
  <c r="W45" i="22"/>
  <c r="X45" i="22" s="1"/>
  <c r="W44" i="22"/>
  <c r="X44" i="22" s="1"/>
  <c r="W43" i="22"/>
  <c r="X43" i="22" s="1"/>
  <c r="W42" i="22"/>
  <c r="X42" i="22" s="1"/>
  <c r="W41" i="22"/>
  <c r="X41" i="22" s="1"/>
  <c r="W40" i="22"/>
  <c r="X40" i="22" s="1"/>
  <c r="W39" i="22"/>
  <c r="X39" i="22" s="1"/>
  <c r="W38" i="22"/>
  <c r="X38" i="22" s="1"/>
  <c r="W38" i="20"/>
  <c r="X38" i="20" s="1"/>
  <c r="W49" i="20"/>
  <c r="X49" i="20" s="1"/>
  <c r="W48" i="20"/>
  <c r="X48" i="20" s="1"/>
  <c r="W47" i="20"/>
  <c r="X47" i="20" s="1"/>
  <c r="W46" i="20"/>
  <c r="X46" i="20" s="1"/>
  <c r="W45" i="20"/>
  <c r="X45" i="20" s="1"/>
  <c r="W44" i="20"/>
  <c r="X44" i="20" s="1"/>
  <c r="W43" i="20"/>
  <c r="X43" i="20" s="1"/>
  <c r="W42" i="20"/>
  <c r="X42" i="20" s="1"/>
  <c r="W41" i="20"/>
  <c r="X41" i="20" s="1"/>
  <c r="W40" i="20"/>
  <c r="X40" i="20" s="1"/>
  <c r="W39" i="20"/>
  <c r="X39" i="20" s="1"/>
  <c r="W38" i="21"/>
  <c r="X38" i="21" s="1"/>
  <c r="W49" i="21"/>
  <c r="X49" i="21" s="1"/>
  <c r="W48" i="21"/>
  <c r="X48" i="21" s="1"/>
  <c r="W47" i="21"/>
  <c r="X47" i="21" s="1"/>
  <c r="W46" i="21"/>
  <c r="X46" i="21" s="1"/>
  <c r="W45" i="21"/>
  <c r="X45" i="21" s="1"/>
  <c r="W44" i="21"/>
  <c r="X44" i="21" s="1"/>
  <c r="W43" i="21"/>
  <c r="X43" i="21" s="1"/>
  <c r="W42" i="21"/>
  <c r="X42" i="21" s="1"/>
  <c r="W41" i="21"/>
  <c r="X41" i="21" s="1"/>
  <c r="W40" i="21"/>
  <c r="X40" i="21" s="1"/>
  <c r="W39" i="21"/>
  <c r="X39" i="21" s="1"/>
  <c r="W49" i="18"/>
  <c r="X49" i="18" s="1"/>
  <c r="W48" i="18"/>
  <c r="X48" i="18" s="1"/>
  <c r="W47" i="18"/>
  <c r="X47" i="18" s="1"/>
  <c r="W46" i="18"/>
  <c r="X46" i="18" s="1"/>
  <c r="W45" i="18"/>
  <c r="X45" i="18" s="1"/>
  <c r="W44" i="18"/>
  <c r="X44" i="18" s="1"/>
  <c r="W43" i="18"/>
  <c r="X43" i="18" s="1"/>
  <c r="W42" i="18"/>
  <c r="X42" i="18" s="1"/>
  <c r="W41" i="18"/>
  <c r="X41" i="18" s="1"/>
  <c r="W40" i="18"/>
  <c r="X40" i="18" s="1"/>
  <c r="W39" i="18"/>
  <c r="X39" i="18" s="1"/>
  <c r="W38" i="18"/>
  <c r="X38" i="18" s="1"/>
  <c r="X50" i="18" s="1"/>
  <c r="X51" i="18" s="1"/>
  <c r="W38" i="19"/>
  <c r="X38" i="19" s="1"/>
  <c r="W49" i="19"/>
  <c r="X49" i="19" s="1"/>
  <c r="W48" i="19"/>
  <c r="X48" i="19" s="1"/>
  <c r="W47" i="19"/>
  <c r="X47" i="19" s="1"/>
  <c r="W46" i="19"/>
  <c r="X46" i="19" s="1"/>
  <c r="W45" i="19"/>
  <c r="X45" i="19" s="1"/>
  <c r="W44" i="19"/>
  <c r="X44" i="19" s="1"/>
  <c r="W43" i="19"/>
  <c r="X43" i="19" s="1"/>
  <c r="W42" i="19"/>
  <c r="X42" i="19" s="1"/>
  <c r="W41" i="19"/>
  <c r="X41" i="19" s="1"/>
  <c r="W40" i="19"/>
  <c r="X40" i="19" s="1"/>
  <c r="W39" i="19"/>
  <c r="X39" i="19" s="1"/>
  <c r="W49" i="17"/>
  <c r="X49" i="17" s="1"/>
  <c r="W48" i="17"/>
  <c r="X48" i="17" s="1"/>
  <c r="W47" i="17"/>
  <c r="X47" i="17" s="1"/>
  <c r="W46" i="17"/>
  <c r="X46" i="17" s="1"/>
  <c r="W45" i="17"/>
  <c r="X45" i="17" s="1"/>
  <c r="W44" i="17"/>
  <c r="X44" i="17" s="1"/>
  <c r="W43" i="17"/>
  <c r="X43" i="17" s="1"/>
  <c r="W42" i="17"/>
  <c r="X42" i="17" s="1"/>
  <c r="W41" i="17"/>
  <c r="X41" i="17" s="1"/>
  <c r="W40" i="17"/>
  <c r="X40" i="17" s="1"/>
  <c r="W39" i="17"/>
  <c r="X39" i="17" s="1"/>
  <c r="W38" i="17"/>
  <c r="X38" i="17" s="1"/>
  <c r="W38" i="16"/>
  <c r="X38" i="16" s="1"/>
  <c r="W49" i="16"/>
  <c r="X49" i="16" s="1"/>
  <c r="W48" i="16"/>
  <c r="X48" i="16" s="1"/>
  <c r="W47" i="16"/>
  <c r="X47" i="16" s="1"/>
  <c r="W46" i="16"/>
  <c r="X46" i="16" s="1"/>
  <c r="W45" i="16"/>
  <c r="X45" i="16" s="1"/>
  <c r="W44" i="16"/>
  <c r="X44" i="16" s="1"/>
  <c r="W43" i="16"/>
  <c r="X43" i="16" s="1"/>
  <c r="W42" i="16"/>
  <c r="X42" i="16" s="1"/>
  <c r="W41" i="16"/>
  <c r="X41" i="16" s="1"/>
  <c r="W40" i="16"/>
  <c r="X40" i="16" s="1"/>
  <c r="W39" i="16"/>
  <c r="X39" i="16" s="1"/>
  <c r="W38" i="15"/>
  <c r="X38" i="15" s="1"/>
  <c r="W49" i="15"/>
  <c r="X49" i="15" s="1"/>
  <c r="W48" i="15"/>
  <c r="X48" i="15" s="1"/>
  <c r="W47" i="15"/>
  <c r="X47" i="15" s="1"/>
  <c r="W46" i="15"/>
  <c r="X46" i="15" s="1"/>
  <c r="W45" i="15"/>
  <c r="X45" i="15" s="1"/>
  <c r="W44" i="15"/>
  <c r="X44" i="15" s="1"/>
  <c r="W43" i="15"/>
  <c r="X43" i="15" s="1"/>
  <c r="W42" i="15"/>
  <c r="X42" i="15" s="1"/>
  <c r="W41" i="15"/>
  <c r="X41" i="15" s="1"/>
  <c r="W40" i="15"/>
  <c r="X40" i="15" s="1"/>
  <c r="W39" i="15"/>
  <c r="X39" i="15" s="1"/>
  <c r="W38" i="14"/>
  <c r="X38" i="14" s="1"/>
  <c r="W49" i="14"/>
  <c r="X49" i="14" s="1"/>
  <c r="W48" i="14"/>
  <c r="X48" i="14" s="1"/>
  <c r="W47" i="14"/>
  <c r="X47" i="14" s="1"/>
  <c r="W46" i="14"/>
  <c r="X46" i="14" s="1"/>
  <c r="W45" i="14"/>
  <c r="X45" i="14" s="1"/>
  <c r="W44" i="14"/>
  <c r="X44" i="14" s="1"/>
  <c r="W43" i="14"/>
  <c r="X43" i="14" s="1"/>
  <c r="W42" i="14"/>
  <c r="X42" i="14" s="1"/>
  <c r="W41" i="14"/>
  <c r="X41" i="14" s="1"/>
  <c r="W40" i="14"/>
  <c r="X40" i="14" s="1"/>
  <c r="W39" i="14"/>
  <c r="X39" i="14" s="1"/>
  <c r="W38" i="13"/>
  <c r="X38" i="13" s="1"/>
  <c r="W49" i="13"/>
  <c r="X49" i="13" s="1"/>
  <c r="W48" i="13"/>
  <c r="X48" i="13" s="1"/>
  <c r="W47" i="13"/>
  <c r="X47" i="13" s="1"/>
  <c r="W46" i="13"/>
  <c r="X46" i="13" s="1"/>
  <c r="W45" i="13"/>
  <c r="X45" i="13" s="1"/>
  <c r="W44" i="13"/>
  <c r="X44" i="13" s="1"/>
  <c r="W43" i="13"/>
  <c r="X43" i="13" s="1"/>
  <c r="W42" i="13"/>
  <c r="X42" i="13" s="1"/>
  <c r="W41" i="13"/>
  <c r="X41" i="13" s="1"/>
  <c r="W40" i="13"/>
  <c r="X40" i="13" s="1"/>
  <c r="W39" i="13"/>
  <c r="X39" i="13" s="1"/>
  <c r="W38" i="12"/>
  <c r="X38" i="12" s="1"/>
  <c r="W49" i="12"/>
  <c r="X49" i="12" s="1"/>
  <c r="W48" i="12"/>
  <c r="X48" i="12" s="1"/>
  <c r="W47" i="12"/>
  <c r="X47" i="12" s="1"/>
  <c r="W46" i="12"/>
  <c r="X46" i="12" s="1"/>
  <c r="W45" i="12"/>
  <c r="X45" i="12" s="1"/>
  <c r="W44" i="12"/>
  <c r="X44" i="12" s="1"/>
  <c r="W43" i="12"/>
  <c r="X43" i="12" s="1"/>
  <c r="W42" i="12"/>
  <c r="X42" i="12" s="1"/>
  <c r="W41" i="12"/>
  <c r="X41" i="12" s="1"/>
  <c r="W40" i="12"/>
  <c r="X40" i="12" s="1"/>
  <c r="W39" i="12"/>
  <c r="X39" i="12" s="1"/>
  <c r="W38" i="11"/>
  <c r="X38" i="11" s="1"/>
  <c r="W49" i="11"/>
  <c r="X49" i="11" s="1"/>
  <c r="W48" i="11"/>
  <c r="X48" i="11" s="1"/>
  <c r="W47" i="11"/>
  <c r="X47" i="11" s="1"/>
  <c r="W46" i="11"/>
  <c r="X46" i="11" s="1"/>
  <c r="W45" i="11"/>
  <c r="X45" i="11" s="1"/>
  <c r="W44" i="11"/>
  <c r="X44" i="11" s="1"/>
  <c r="W43" i="11"/>
  <c r="X43" i="11" s="1"/>
  <c r="W42" i="11"/>
  <c r="X42" i="11" s="1"/>
  <c r="W41" i="11"/>
  <c r="X41" i="11" s="1"/>
  <c r="W40" i="11"/>
  <c r="X40" i="11" s="1"/>
  <c r="W39" i="11"/>
  <c r="X39" i="11" s="1"/>
  <c r="W38" i="1"/>
  <c r="X38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0"/>
  <c r="X38" i="10" s="1"/>
  <c r="W49" i="10"/>
  <c r="X49" i="10" s="1"/>
  <c r="W48" i="10"/>
  <c r="X48" i="10" s="1"/>
  <c r="W47" i="10"/>
  <c r="X47" i="10" s="1"/>
  <c r="W46" i="10"/>
  <c r="X46" i="10" s="1"/>
  <c r="W45" i="10"/>
  <c r="X45" i="10" s="1"/>
  <c r="W44" i="10"/>
  <c r="X44" i="10" s="1"/>
  <c r="W43" i="10"/>
  <c r="X43" i="10" s="1"/>
  <c r="W42" i="10"/>
  <c r="X42" i="10" s="1"/>
  <c r="W41" i="10"/>
  <c r="X41" i="10" s="1"/>
  <c r="W40" i="10"/>
  <c r="X40" i="10" s="1"/>
  <c r="W39" i="10"/>
  <c r="X39" i="10" s="1"/>
  <c r="W39" i="9"/>
  <c r="X39" i="9" s="1"/>
  <c r="W50" i="9"/>
  <c r="X50" i="9" s="1"/>
  <c r="W49" i="9"/>
  <c r="X49" i="9" s="1"/>
  <c r="W48" i="9"/>
  <c r="X48" i="9" s="1"/>
  <c r="W47" i="9"/>
  <c r="X47" i="9" s="1"/>
  <c r="W46" i="9"/>
  <c r="X46" i="9" s="1"/>
  <c r="W45" i="9"/>
  <c r="X45" i="9" s="1"/>
  <c r="W44" i="9"/>
  <c r="X44" i="9" s="1"/>
  <c r="W43" i="9"/>
  <c r="X43" i="9" s="1"/>
  <c r="W42" i="9"/>
  <c r="X42" i="9" s="1"/>
  <c r="W41" i="9"/>
  <c r="X41" i="9" s="1"/>
  <c r="W40" i="9"/>
  <c r="X40" i="9" s="1"/>
  <c r="P39" i="7"/>
  <c r="Q39" i="7" s="1"/>
  <c r="P40" i="7"/>
  <c r="Q40" i="7" s="1"/>
  <c r="P41" i="7"/>
  <c r="Q41" i="7" s="1"/>
  <c r="P42" i="7"/>
  <c r="Q42" i="7" s="1"/>
  <c r="P43" i="7"/>
  <c r="Q43" i="7" s="1"/>
  <c r="P44" i="7"/>
  <c r="Q44" i="7" s="1"/>
  <c r="P45" i="7"/>
  <c r="Q45" i="7" s="1"/>
  <c r="P46" i="7"/>
  <c r="Q46" i="7" s="1"/>
  <c r="P47" i="7"/>
  <c r="Q47" i="7" s="1"/>
  <c r="P48" i="7"/>
  <c r="Q48" i="7" s="1"/>
  <c r="P49" i="7"/>
  <c r="Q49" i="7" s="1"/>
  <c r="P38" i="7"/>
  <c r="Q38" i="7" s="1"/>
  <c r="H5" i="39" l="1"/>
  <c r="I2" i="39" s="1"/>
  <c r="G40" i="38"/>
  <c r="J39" i="38"/>
  <c r="S18" i="38"/>
  <c r="V17" i="38"/>
  <c r="Q50" i="7"/>
  <c r="Q51" i="7" s="1"/>
  <c r="G6" i="38"/>
  <c r="G7" i="38" s="1"/>
  <c r="G8" i="38" s="1"/>
  <c r="G9" i="38" s="1"/>
  <c r="G10" i="38" s="1"/>
  <c r="G11" i="38" s="1"/>
  <c r="G12" i="38" s="1"/>
  <c r="G13" i="38" s="1"/>
  <c r="G14" i="38" s="1"/>
  <c r="G15" i="38" s="1"/>
  <c r="G16" i="38" s="1"/>
  <c r="J2" i="38"/>
  <c r="H3" i="38"/>
  <c r="H4" i="38" s="1"/>
  <c r="H5" i="38" s="1"/>
  <c r="H6" i="38" s="1"/>
  <c r="H7" i="38" s="1"/>
  <c r="H8" i="38" s="1"/>
  <c r="H9" i="38" s="1"/>
  <c r="H10" i="38" s="1"/>
  <c r="H11" i="38" s="1"/>
  <c r="H12" i="38" s="1"/>
  <c r="H13" i="38" s="1"/>
  <c r="H14" i="38" s="1"/>
  <c r="H15" i="38" s="1"/>
  <c r="H16" i="38" s="1"/>
  <c r="X50" i="27"/>
  <c r="X51" i="27" s="1"/>
  <c r="X50" i="26"/>
  <c r="X51" i="26" s="1"/>
  <c r="X50" i="25"/>
  <c r="X51" i="25" s="1"/>
  <c r="X50" i="24"/>
  <c r="X51" i="24" s="1"/>
  <c r="X50" i="2"/>
  <c r="X51" i="2" s="1"/>
  <c r="X50" i="23"/>
  <c r="X51" i="23" s="1"/>
  <c r="X50" i="22"/>
  <c r="X51" i="22" s="1"/>
  <c r="X50" i="20"/>
  <c r="X51" i="20" s="1"/>
  <c r="X50" i="21"/>
  <c r="X51" i="21" s="1"/>
  <c r="X50" i="19"/>
  <c r="X51" i="19" s="1"/>
  <c r="X50" i="17"/>
  <c r="X51" i="17" s="1"/>
  <c r="X50" i="16"/>
  <c r="X51" i="16" s="1"/>
  <c r="X50" i="15"/>
  <c r="X51" i="15" s="1"/>
  <c r="X50" i="14"/>
  <c r="X51" i="14" s="1"/>
  <c r="X50" i="13"/>
  <c r="X51" i="13" s="1"/>
  <c r="X50" i="12"/>
  <c r="X51" i="12" s="1"/>
  <c r="X50" i="11"/>
  <c r="X51" i="11" s="1"/>
  <c r="X50" i="1"/>
  <c r="X51" i="1" s="1"/>
  <c r="X50" i="10"/>
  <c r="X51" i="10" s="1"/>
  <c r="X51" i="9"/>
  <c r="X52" i="9" s="1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4" i="34"/>
  <c r="G41" i="38" l="1"/>
  <c r="J41" i="38" s="1"/>
  <c r="J40" i="38"/>
  <c r="S19" i="38"/>
  <c r="V18" i="38"/>
  <c r="J4" i="38"/>
  <c r="I3" i="39"/>
  <c r="I4" i="39"/>
  <c r="J3" i="38"/>
  <c r="G18" i="6"/>
  <c r="G19" i="6"/>
  <c r="G20" i="6"/>
  <c r="G21" i="6"/>
  <c r="G22" i="6"/>
  <c r="G23" i="6"/>
  <c r="G17" i="6"/>
  <c r="F18" i="6"/>
  <c r="F19" i="6"/>
  <c r="F20" i="6"/>
  <c r="F21" i="6"/>
  <c r="F22" i="6"/>
  <c r="F23" i="6"/>
  <c r="F24" i="6"/>
  <c r="F25" i="6"/>
  <c r="F26" i="6"/>
  <c r="F27" i="6"/>
  <c r="F28" i="6"/>
  <c r="F17" i="6"/>
  <c r="E18" i="6"/>
  <c r="E19" i="6"/>
  <c r="E20" i="6"/>
  <c r="E21" i="6"/>
  <c r="E22" i="6"/>
  <c r="E23" i="6"/>
  <c r="E24" i="6"/>
  <c r="E25" i="6"/>
  <c r="E26" i="6"/>
  <c r="E27" i="6"/>
  <c r="E28" i="6"/>
  <c r="E17" i="6"/>
  <c r="D18" i="6"/>
  <c r="D19" i="6"/>
  <c r="D20" i="6"/>
  <c r="D21" i="6"/>
  <c r="D22" i="6"/>
  <c r="D23" i="6"/>
  <c r="D24" i="6"/>
  <c r="D25" i="6"/>
  <c r="D26" i="6"/>
  <c r="D27" i="6"/>
  <c r="D28" i="6"/>
  <c r="D17" i="6"/>
  <c r="C18" i="6"/>
  <c r="C19" i="6"/>
  <c r="C20" i="6"/>
  <c r="C21" i="6"/>
  <c r="C22" i="6"/>
  <c r="C23" i="6"/>
  <c r="C24" i="6"/>
  <c r="C25" i="6"/>
  <c r="C26" i="6"/>
  <c r="C27" i="6"/>
  <c r="C28" i="6"/>
  <c r="C17" i="6"/>
  <c r="B18" i="6"/>
  <c r="B19" i="6"/>
  <c r="B20" i="6"/>
  <c r="B21" i="6"/>
  <c r="B22" i="6"/>
  <c r="B23" i="6"/>
  <c r="B24" i="6"/>
  <c r="B25" i="6"/>
  <c r="B26" i="6"/>
  <c r="B27" i="6"/>
  <c r="B28" i="6"/>
  <c r="J20" i="27"/>
  <c r="B29" i="6" l="1"/>
  <c r="B30" i="6" s="1"/>
  <c r="G29" i="6"/>
  <c r="S20" i="38"/>
  <c r="V19" i="38"/>
  <c r="I5" i="39"/>
  <c r="J2" i="39" s="1"/>
  <c r="S21" i="38" l="1"/>
  <c r="V21" i="38" s="1"/>
  <c r="V20" i="38"/>
  <c r="J3" i="39"/>
  <c r="J4" i="39"/>
  <c r="J5" i="39" l="1"/>
  <c r="J5" i="38"/>
  <c r="J6" i="38" l="1"/>
  <c r="J7" i="38" l="1"/>
  <c r="H2" i="31"/>
  <c r="F23" i="32"/>
  <c r="F22" i="32"/>
  <c r="F21" i="32"/>
  <c r="F20" i="32"/>
  <c r="F19" i="32"/>
  <c r="F18" i="32"/>
  <c r="F17" i="32"/>
  <c r="F16" i="32"/>
  <c r="F15" i="32"/>
  <c r="F12" i="32"/>
  <c r="F11" i="32"/>
  <c r="F10" i="32"/>
  <c r="F9" i="32"/>
  <c r="F8" i="32"/>
  <c r="F7" i="32"/>
  <c r="F6" i="32"/>
  <c r="F4" i="32"/>
  <c r="F3" i="32"/>
  <c r="F2" i="32"/>
  <c r="F14" i="32"/>
  <c r="F13" i="32"/>
  <c r="F5" i="32"/>
  <c r="J8" i="38" l="1"/>
  <c r="J9" i="38" l="1"/>
  <c r="J19" i="26"/>
  <c r="J10" i="38" l="1"/>
  <c r="J11" i="38" l="1"/>
  <c r="J20" i="26"/>
  <c r="J21" i="26"/>
  <c r="J22" i="26"/>
  <c r="J23" i="26"/>
  <c r="J24" i="26"/>
  <c r="J25" i="26"/>
  <c r="J26" i="26"/>
  <c r="J27" i="26"/>
  <c r="J28" i="26"/>
  <c r="J29" i="26"/>
  <c r="J30" i="26"/>
  <c r="J31" i="26" l="1"/>
  <c r="J12" i="38"/>
  <c r="D15" i="28"/>
  <c r="D16" i="28" s="1"/>
  <c r="C15" i="28"/>
  <c r="C16" i="28" s="1"/>
  <c r="E15" i="28"/>
  <c r="E16" i="28" s="1"/>
  <c r="G15" i="28"/>
  <c r="G16" i="28" s="1"/>
  <c r="F15" i="28"/>
  <c r="F16" i="28" s="1"/>
  <c r="J13" i="38" l="1"/>
  <c r="O98" i="27"/>
  <c r="O83" i="27"/>
  <c r="O94" i="27"/>
  <c r="O92" i="27"/>
  <c r="O90" i="27"/>
  <c r="O88" i="27"/>
  <c r="O86" i="27"/>
  <c r="O84" i="27"/>
  <c r="O68" i="27"/>
  <c r="O53" i="27"/>
  <c r="O38" i="27"/>
  <c r="O48" i="27"/>
  <c r="O46" i="27"/>
  <c r="O44" i="27"/>
  <c r="O42" i="27"/>
  <c r="O40" i="27"/>
  <c r="L20" i="27"/>
  <c r="L21" i="27"/>
  <c r="L22" i="27"/>
  <c r="L23" i="27"/>
  <c r="L24" i="27"/>
  <c r="L25" i="27"/>
  <c r="L26" i="27"/>
  <c r="L27" i="27"/>
  <c r="L28" i="27"/>
  <c r="L29" i="27"/>
  <c r="L30" i="27"/>
  <c r="L19" i="27"/>
  <c r="J32" i="26"/>
  <c r="J21" i="27"/>
  <c r="J22" i="27"/>
  <c r="J23" i="27"/>
  <c r="J24" i="27"/>
  <c r="J25" i="27"/>
  <c r="J26" i="27"/>
  <c r="J27" i="27"/>
  <c r="J28" i="27"/>
  <c r="J29" i="27"/>
  <c r="J30" i="27"/>
  <c r="J19" i="27"/>
  <c r="O109" i="27"/>
  <c r="O108" i="27"/>
  <c r="O107" i="27"/>
  <c r="O106" i="27"/>
  <c r="O105" i="27"/>
  <c r="O104" i="27"/>
  <c r="O103" i="27"/>
  <c r="O102" i="27"/>
  <c r="O101" i="27"/>
  <c r="O100" i="27"/>
  <c r="O99" i="27"/>
  <c r="O93" i="27"/>
  <c r="O91" i="27"/>
  <c r="O89" i="27"/>
  <c r="O87" i="27"/>
  <c r="O85" i="27"/>
  <c r="O79" i="27"/>
  <c r="O78" i="27"/>
  <c r="O77" i="27"/>
  <c r="O76" i="27"/>
  <c r="O75" i="27"/>
  <c r="O74" i="27"/>
  <c r="O73" i="27"/>
  <c r="O72" i="27"/>
  <c r="O71" i="27"/>
  <c r="O70" i="27"/>
  <c r="O69" i="27"/>
  <c r="O64" i="27"/>
  <c r="O63" i="27"/>
  <c r="O62" i="27"/>
  <c r="O61" i="27"/>
  <c r="O60" i="27"/>
  <c r="O59" i="27"/>
  <c r="O58" i="27"/>
  <c r="O57" i="27"/>
  <c r="O56" i="27"/>
  <c r="O55" i="27"/>
  <c r="O54" i="27"/>
  <c r="O49" i="27"/>
  <c r="O47" i="27"/>
  <c r="O45" i="27"/>
  <c r="O43" i="27"/>
  <c r="O41" i="27"/>
  <c r="O39" i="27"/>
  <c r="R30" i="27"/>
  <c r="P30" i="27"/>
  <c r="N30" i="27"/>
  <c r="R29" i="27"/>
  <c r="P29" i="27"/>
  <c r="N29" i="27"/>
  <c r="R28" i="27"/>
  <c r="P28" i="27"/>
  <c r="N28" i="27"/>
  <c r="R27" i="27"/>
  <c r="P27" i="27"/>
  <c r="N27" i="27"/>
  <c r="R26" i="27"/>
  <c r="P26" i="27"/>
  <c r="N26" i="27"/>
  <c r="T25" i="27"/>
  <c r="R25" i="27"/>
  <c r="P25" i="27"/>
  <c r="N25" i="27"/>
  <c r="T24" i="27"/>
  <c r="R24" i="27"/>
  <c r="P24" i="27"/>
  <c r="N24" i="27"/>
  <c r="T23" i="27"/>
  <c r="R23" i="27"/>
  <c r="P23" i="27"/>
  <c r="N23" i="27"/>
  <c r="T22" i="27"/>
  <c r="R22" i="27"/>
  <c r="P22" i="27"/>
  <c r="N22" i="27"/>
  <c r="T21" i="27"/>
  <c r="R21" i="27"/>
  <c r="P21" i="27"/>
  <c r="N21" i="27"/>
  <c r="T20" i="27"/>
  <c r="R20" i="27"/>
  <c r="P20" i="27"/>
  <c r="N20" i="27"/>
  <c r="T19" i="27"/>
  <c r="R19" i="27"/>
  <c r="P19" i="27"/>
  <c r="N19" i="27"/>
  <c r="O98" i="26"/>
  <c r="O83" i="26"/>
  <c r="O68" i="26"/>
  <c r="O53" i="26"/>
  <c r="L20" i="26"/>
  <c r="L21" i="26"/>
  <c r="L22" i="26"/>
  <c r="L23" i="26"/>
  <c r="L24" i="26"/>
  <c r="L25" i="26"/>
  <c r="L26" i="26"/>
  <c r="L27" i="26"/>
  <c r="L28" i="26"/>
  <c r="L29" i="26"/>
  <c r="L30" i="26"/>
  <c r="L19" i="26"/>
  <c r="O109" i="26"/>
  <c r="O108" i="26"/>
  <c r="O107" i="26"/>
  <c r="O106" i="26"/>
  <c r="O105" i="26"/>
  <c r="O104" i="26"/>
  <c r="O103" i="26"/>
  <c r="O102" i="26"/>
  <c r="O101" i="26"/>
  <c r="O100" i="26"/>
  <c r="O99" i="26"/>
  <c r="O94" i="26"/>
  <c r="O93" i="26"/>
  <c r="O92" i="26"/>
  <c r="O91" i="26"/>
  <c r="O90" i="26"/>
  <c r="O89" i="26"/>
  <c r="O88" i="26"/>
  <c r="O87" i="26"/>
  <c r="O86" i="26"/>
  <c r="O85" i="26"/>
  <c r="O84" i="26"/>
  <c r="O79" i="26"/>
  <c r="O78" i="26"/>
  <c r="O77" i="26"/>
  <c r="O76" i="26"/>
  <c r="O75" i="26"/>
  <c r="O74" i="26"/>
  <c r="O73" i="26"/>
  <c r="O72" i="26"/>
  <c r="O71" i="26"/>
  <c r="O70" i="26"/>
  <c r="O69" i="26"/>
  <c r="O64" i="26"/>
  <c r="O63" i="26"/>
  <c r="O62" i="26"/>
  <c r="O61" i="26"/>
  <c r="O60" i="26"/>
  <c r="O59" i="26"/>
  <c r="O58" i="26"/>
  <c r="O57" i="26"/>
  <c r="O56" i="26"/>
  <c r="O55" i="26"/>
  <c r="O54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R30" i="26"/>
  <c r="P30" i="26"/>
  <c r="N30" i="26"/>
  <c r="R29" i="26"/>
  <c r="P29" i="26"/>
  <c r="N29" i="26"/>
  <c r="R28" i="26"/>
  <c r="P28" i="26"/>
  <c r="N28" i="26"/>
  <c r="R27" i="26"/>
  <c r="P27" i="26"/>
  <c r="N27" i="26"/>
  <c r="R26" i="26"/>
  <c r="P26" i="26"/>
  <c r="N26" i="26"/>
  <c r="T25" i="26"/>
  <c r="R25" i="26"/>
  <c r="P25" i="26"/>
  <c r="N25" i="26"/>
  <c r="T24" i="26"/>
  <c r="R24" i="26"/>
  <c r="P24" i="26"/>
  <c r="N24" i="26"/>
  <c r="T23" i="26"/>
  <c r="R23" i="26"/>
  <c r="P23" i="26"/>
  <c r="N23" i="26"/>
  <c r="T22" i="26"/>
  <c r="R22" i="26"/>
  <c r="P22" i="26"/>
  <c r="N22" i="26"/>
  <c r="T21" i="26"/>
  <c r="R21" i="26"/>
  <c r="P21" i="26"/>
  <c r="N21" i="26"/>
  <c r="T20" i="26"/>
  <c r="R20" i="26"/>
  <c r="P20" i="26"/>
  <c r="N20" i="26"/>
  <c r="T19" i="26"/>
  <c r="R19" i="26"/>
  <c r="P19" i="26"/>
  <c r="N19" i="26"/>
  <c r="J27" i="25"/>
  <c r="J20" i="25"/>
  <c r="J21" i="25"/>
  <c r="J22" i="25"/>
  <c r="J23" i="25"/>
  <c r="J24" i="25"/>
  <c r="J25" i="25"/>
  <c r="J26" i="25"/>
  <c r="J28" i="25"/>
  <c r="J29" i="25"/>
  <c r="J30" i="25"/>
  <c r="J19" i="25"/>
  <c r="J14" i="38" l="1"/>
  <c r="O110" i="27"/>
  <c r="O111" i="27" s="1"/>
  <c r="O95" i="27"/>
  <c r="O96" i="27" s="1"/>
  <c r="O80" i="27"/>
  <c r="O81" i="27" s="1"/>
  <c r="O65" i="27"/>
  <c r="O66" i="27" s="1"/>
  <c r="O50" i="27"/>
  <c r="O51" i="27" s="1"/>
  <c r="P31" i="27"/>
  <c r="P32" i="27" s="1"/>
  <c r="Q19" i="27" s="1"/>
  <c r="J31" i="27"/>
  <c r="J32" i="27" s="1"/>
  <c r="K19" i="27" s="1"/>
  <c r="N31" i="27"/>
  <c r="N32" i="27" s="1"/>
  <c r="O19" i="27" s="1"/>
  <c r="R31" i="27"/>
  <c r="R32" i="27" s="1"/>
  <c r="S19" i="27" s="1"/>
  <c r="S22" i="27"/>
  <c r="O25" i="27"/>
  <c r="Q27" i="27"/>
  <c r="O28" i="27"/>
  <c r="S30" i="27"/>
  <c r="L31" i="27"/>
  <c r="L32" i="27" s="1"/>
  <c r="T31" i="27"/>
  <c r="T32" i="27" s="1"/>
  <c r="U19" i="27" s="1"/>
  <c r="Q20" i="27"/>
  <c r="Q22" i="27"/>
  <c r="Q23" i="27"/>
  <c r="Q24" i="27"/>
  <c r="Q25" i="27"/>
  <c r="Q26" i="27"/>
  <c r="O27" i="27"/>
  <c r="Q28" i="27"/>
  <c r="Q30" i="27"/>
  <c r="O50" i="26"/>
  <c r="O51" i="26" s="1"/>
  <c r="O65" i="26"/>
  <c r="O66" i="26" s="1"/>
  <c r="O80" i="26"/>
  <c r="O81" i="26" s="1"/>
  <c r="O95" i="26"/>
  <c r="O96" i="26" s="1"/>
  <c r="O110" i="26"/>
  <c r="O111" i="26" s="1"/>
  <c r="L31" i="26"/>
  <c r="L32" i="26" s="1"/>
  <c r="M19" i="26" s="1"/>
  <c r="T31" i="26"/>
  <c r="T32" i="26" s="1"/>
  <c r="U19" i="26" s="1"/>
  <c r="N31" i="26"/>
  <c r="N32" i="26" s="1"/>
  <c r="O20" i="26" s="1"/>
  <c r="P31" i="26"/>
  <c r="P32" i="26" s="1"/>
  <c r="Q22" i="26" s="1"/>
  <c r="R31" i="26"/>
  <c r="R32" i="26" s="1"/>
  <c r="S19" i="26" s="1"/>
  <c r="L20" i="25"/>
  <c r="L21" i="25"/>
  <c r="L22" i="25"/>
  <c r="L23" i="25"/>
  <c r="L24" i="25"/>
  <c r="L25" i="25"/>
  <c r="L26" i="25"/>
  <c r="L27" i="25"/>
  <c r="L28" i="25"/>
  <c r="L29" i="25"/>
  <c r="L30" i="25"/>
  <c r="L19" i="25"/>
  <c r="J19" i="24"/>
  <c r="O109" i="25"/>
  <c r="O108" i="25"/>
  <c r="O107" i="25"/>
  <c r="O106" i="25"/>
  <c r="O105" i="25"/>
  <c r="O104" i="25"/>
  <c r="O103" i="25"/>
  <c r="O102" i="25"/>
  <c r="O101" i="25"/>
  <c r="O100" i="25"/>
  <c r="O99" i="25"/>
  <c r="O98" i="25"/>
  <c r="O94" i="25"/>
  <c r="O93" i="25"/>
  <c r="O92" i="25"/>
  <c r="O91" i="25"/>
  <c r="O90" i="25"/>
  <c r="O89" i="25"/>
  <c r="O88" i="25"/>
  <c r="O87" i="25"/>
  <c r="O86" i="25"/>
  <c r="O85" i="25"/>
  <c r="O84" i="25"/>
  <c r="O83" i="25"/>
  <c r="O79" i="25"/>
  <c r="O78" i="25"/>
  <c r="O77" i="25"/>
  <c r="O76" i="25"/>
  <c r="O75" i="25"/>
  <c r="O74" i="25"/>
  <c r="O73" i="25"/>
  <c r="O72" i="25"/>
  <c r="O71" i="25"/>
  <c r="O70" i="25"/>
  <c r="O69" i="25"/>
  <c r="O68" i="25"/>
  <c r="O64" i="25"/>
  <c r="O63" i="25"/>
  <c r="O62" i="25"/>
  <c r="O61" i="25"/>
  <c r="O60" i="25"/>
  <c r="O59" i="25"/>
  <c r="O58" i="25"/>
  <c r="O57" i="25"/>
  <c r="O56" i="25"/>
  <c r="O55" i="25"/>
  <c r="O54" i="25"/>
  <c r="O53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R30" i="25"/>
  <c r="P30" i="25"/>
  <c r="N30" i="25"/>
  <c r="R29" i="25"/>
  <c r="P29" i="25"/>
  <c r="N29" i="25"/>
  <c r="R28" i="25"/>
  <c r="P28" i="25"/>
  <c r="N28" i="25"/>
  <c r="R27" i="25"/>
  <c r="P27" i="25"/>
  <c r="N27" i="25"/>
  <c r="R26" i="25"/>
  <c r="P26" i="25"/>
  <c r="N26" i="25"/>
  <c r="T25" i="25"/>
  <c r="R25" i="25"/>
  <c r="P25" i="25"/>
  <c r="N25" i="25"/>
  <c r="T24" i="25"/>
  <c r="R24" i="25"/>
  <c r="P24" i="25"/>
  <c r="N24" i="25"/>
  <c r="T23" i="25"/>
  <c r="R23" i="25"/>
  <c r="P23" i="25"/>
  <c r="N23" i="25"/>
  <c r="T22" i="25"/>
  <c r="R22" i="25"/>
  <c r="P22" i="25"/>
  <c r="N22" i="25"/>
  <c r="T21" i="25"/>
  <c r="R21" i="25"/>
  <c r="P21" i="25"/>
  <c r="N21" i="25"/>
  <c r="T20" i="25"/>
  <c r="R20" i="25"/>
  <c r="P20" i="25"/>
  <c r="N20" i="25"/>
  <c r="T19" i="25"/>
  <c r="R19" i="25"/>
  <c r="P19" i="25"/>
  <c r="N19" i="25"/>
  <c r="S29" i="27" l="1"/>
  <c r="S26" i="27"/>
  <c r="S24" i="27"/>
  <c r="S20" i="27"/>
  <c r="J15" i="38"/>
  <c r="Q20" i="26"/>
  <c r="O50" i="25"/>
  <c r="O51" i="25" s="1"/>
  <c r="M27" i="27"/>
  <c r="M19" i="27"/>
  <c r="O21" i="27"/>
  <c r="K27" i="27"/>
  <c r="K29" i="27"/>
  <c r="K24" i="27"/>
  <c r="K22" i="27"/>
  <c r="K30" i="27"/>
  <c r="K26" i="27"/>
  <c r="K20" i="27"/>
  <c r="M30" i="27"/>
  <c r="M28" i="27"/>
  <c r="M26" i="27"/>
  <c r="M25" i="27"/>
  <c r="M24" i="27"/>
  <c r="M23" i="27"/>
  <c r="M22" i="27"/>
  <c r="M21" i="27"/>
  <c r="M20" i="27"/>
  <c r="M33" i="27" s="1"/>
  <c r="M34" i="27" s="1"/>
  <c r="M29" i="27"/>
  <c r="U23" i="27"/>
  <c r="U25" i="27"/>
  <c r="U21" i="27"/>
  <c r="U20" i="27"/>
  <c r="U24" i="27"/>
  <c r="U22" i="27"/>
  <c r="O23" i="27"/>
  <c r="U33" i="27"/>
  <c r="U34" i="27" s="1"/>
  <c r="O29" i="27"/>
  <c r="S27" i="27"/>
  <c r="Q21" i="27"/>
  <c r="O30" i="27"/>
  <c r="Q29" i="27"/>
  <c r="S28" i="27"/>
  <c r="K28" i="27"/>
  <c r="O26" i="27"/>
  <c r="S25" i="27"/>
  <c r="K25" i="27"/>
  <c r="O24" i="27"/>
  <c r="S23" i="27"/>
  <c r="K23" i="27"/>
  <c r="O22" i="27"/>
  <c r="S21" i="27"/>
  <c r="K21" i="27"/>
  <c r="K33" i="27" s="1"/>
  <c r="K34" i="27" s="1"/>
  <c r="O20" i="27"/>
  <c r="O110" i="25"/>
  <c r="O111" i="25" s="1"/>
  <c r="O95" i="25"/>
  <c r="O96" i="25" s="1"/>
  <c r="O80" i="25"/>
  <c r="O81" i="25" s="1"/>
  <c r="O65" i="25"/>
  <c r="O66" i="25" s="1"/>
  <c r="M20" i="26"/>
  <c r="M30" i="26"/>
  <c r="M27" i="26"/>
  <c r="M28" i="26"/>
  <c r="M29" i="26"/>
  <c r="M22" i="26"/>
  <c r="Q30" i="26"/>
  <c r="Q28" i="26"/>
  <c r="Q21" i="26"/>
  <c r="Q19" i="26"/>
  <c r="Q23" i="26"/>
  <c r="O27" i="26"/>
  <c r="Q25" i="26"/>
  <c r="U23" i="26"/>
  <c r="U22" i="26"/>
  <c r="Q29" i="26"/>
  <c r="M26" i="26"/>
  <c r="Q24" i="26"/>
  <c r="M21" i="26"/>
  <c r="U24" i="26"/>
  <c r="S29" i="26"/>
  <c r="O29" i="26"/>
  <c r="S27" i="26"/>
  <c r="S30" i="26"/>
  <c r="O28" i="26"/>
  <c r="Q27" i="26"/>
  <c r="S26" i="26"/>
  <c r="O25" i="26"/>
  <c r="S24" i="26"/>
  <c r="O23" i="26"/>
  <c r="S22" i="26"/>
  <c r="O21" i="26"/>
  <c r="S20" i="26"/>
  <c r="O19" i="26"/>
  <c r="Q26" i="26"/>
  <c r="U25" i="26"/>
  <c r="M25" i="26"/>
  <c r="M24" i="26"/>
  <c r="M23" i="26"/>
  <c r="U21" i="26"/>
  <c r="U20" i="26"/>
  <c r="O30" i="26"/>
  <c r="S28" i="26"/>
  <c r="O26" i="26"/>
  <c r="S25" i="26"/>
  <c r="O24" i="26"/>
  <c r="S23" i="26"/>
  <c r="O22" i="26"/>
  <c r="S21" i="26"/>
  <c r="J31" i="25"/>
  <c r="N31" i="25"/>
  <c r="N32" i="25" s="1"/>
  <c r="O19" i="25" s="1"/>
  <c r="L31" i="25"/>
  <c r="L32" i="25" s="1"/>
  <c r="M29" i="25" s="1"/>
  <c r="P31" i="25"/>
  <c r="P32" i="25" s="1"/>
  <c r="Q27" i="25" s="1"/>
  <c r="T31" i="25"/>
  <c r="T32" i="25" s="1"/>
  <c r="U19" i="25" s="1"/>
  <c r="Q21" i="25"/>
  <c r="J32" i="25"/>
  <c r="R31" i="25"/>
  <c r="R32" i="25" s="1"/>
  <c r="S20" i="25" s="1"/>
  <c r="O109" i="24"/>
  <c r="O108" i="24"/>
  <c r="O107" i="24"/>
  <c r="O106" i="24"/>
  <c r="O105" i="24"/>
  <c r="O104" i="24"/>
  <c r="O103" i="24"/>
  <c r="O102" i="24"/>
  <c r="O101" i="24"/>
  <c r="O100" i="24"/>
  <c r="O99" i="24"/>
  <c r="O98" i="24"/>
  <c r="O94" i="24"/>
  <c r="O93" i="24"/>
  <c r="O92" i="24"/>
  <c r="O91" i="24"/>
  <c r="O90" i="24"/>
  <c r="O89" i="24"/>
  <c r="O88" i="24"/>
  <c r="O87" i="24"/>
  <c r="O86" i="24"/>
  <c r="O85" i="24"/>
  <c r="O84" i="24"/>
  <c r="O83" i="24"/>
  <c r="O79" i="24"/>
  <c r="O78" i="24"/>
  <c r="O77" i="24"/>
  <c r="O76" i="24"/>
  <c r="O75" i="24"/>
  <c r="O74" i="24"/>
  <c r="O73" i="24"/>
  <c r="O72" i="24"/>
  <c r="O71" i="24"/>
  <c r="O70" i="24"/>
  <c r="O69" i="24"/>
  <c r="O68" i="24"/>
  <c r="O64" i="24"/>
  <c r="O63" i="24"/>
  <c r="O62" i="24"/>
  <c r="O61" i="24"/>
  <c r="O60" i="24"/>
  <c r="O59" i="24"/>
  <c r="O58" i="24"/>
  <c r="O57" i="24"/>
  <c r="O56" i="24"/>
  <c r="O55" i="24"/>
  <c r="O54" i="24"/>
  <c r="O53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R30" i="24"/>
  <c r="P30" i="24"/>
  <c r="N30" i="24"/>
  <c r="L30" i="24"/>
  <c r="J30" i="24"/>
  <c r="R29" i="24"/>
  <c r="P29" i="24"/>
  <c r="N29" i="24"/>
  <c r="L29" i="24"/>
  <c r="J29" i="24"/>
  <c r="R28" i="24"/>
  <c r="P28" i="24"/>
  <c r="N28" i="24"/>
  <c r="L28" i="24"/>
  <c r="J28" i="24"/>
  <c r="R27" i="24"/>
  <c r="P27" i="24"/>
  <c r="N27" i="24"/>
  <c r="L27" i="24"/>
  <c r="J27" i="24"/>
  <c r="R26" i="24"/>
  <c r="P26" i="24"/>
  <c r="N26" i="24"/>
  <c r="L26" i="24"/>
  <c r="J26" i="24"/>
  <c r="T25" i="24"/>
  <c r="R25" i="24"/>
  <c r="P25" i="24"/>
  <c r="N25" i="24"/>
  <c r="L25" i="24"/>
  <c r="J25" i="24"/>
  <c r="T24" i="24"/>
  <c r="R24" i="24"/>
  <c r="P24" i="24"/>
  <c r="N24" i="24"/>
  <c r="L24" i="24"/>
  <c r="J24" i="24"/>
  <c r="T23" i="24"/>
  <c r="R23" i="24"/>
  <c r="P23" i="24"/>
  <c r="N23" i="24"/>
  <c r="L23" i="24"/>
  <c r="J23" i="24"/>
  <c r="T22" i="24"/>
  <c r="R22" i="24"/>
  <c r="P22" i="24"/>
  <c r="N22" i="24"/>
  <c r="L22" i="24"/>
  <c r="J22" i="24"/>
  <c r="T21" i="24"/>
  <c r="R21" i="24"/>
  <c r="P21" i="24"/>
  <c r="N21" i="24"/>
  <c r="L21" i="24"/>
  <c r="J21" i="24"/>
  <c r="T20" i="24"/>
  <c r="R20" i="24"/>
  <c r="P20" i="24"/>
  <c r="N20" i="24"/>
  <c r="L20" i="24"/>
  <c r="J20" i="24"/>
  <c r="T19" i="24"/>
  <c r="R19" i="24"/>
  <c r="P19" i="24"/>
  <c r="N19" i="24"/>
  <c r="L19" i="24"/>
  <c r="O38" i="2"/>
  <c r="L20" i="2"/>
  <c r="L21" i="2"/>
  <c r="L22" i="2"/>
  <c r="L23" i="2"/>
  <c r="L24" i="2"/>
  <c r="L25" i="2"/>
  <c r="L26" i="2"/>
  <c r="L27" i="2"/>
  <c r="L28" i="2"/>
  <c r="L29" i="2"/>
  <c r="L30" i="2"/>
  <c r="L19" i="2"/>
  <c r="J20" i="2"/>
  <c r="J31" i="2" s="1"/>
  <c r="J32" i="2" s="1"/>
  <c r="J21" i="2"/>
  <c r="J22" i="2"/>
  <c r="J23" i="2"/>
  <c r="J24" i="2"/>
  <c r="J25" i="2"/>
  <c r="J26" i="2"/>
  <c r="J27" i="2"/>
  <c r="J28" i="2"/>
  <c r="J29" i="2"/>
  <c r="J30" i="2"/>
  <c r="J19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4" i="2"/>
  <c r="O93" i="2"/>
  <c r="O92" i="2"/>
  <c r="O91" i="2"/>
  <c r="O90" i="2"/>
  <c r="O89" i="2"/>
  <c r="O88" i="2"/>
  <c r="O87" i="2"/>
  <c r="O86" i="2"/>
  <c r="O85" i="2"/>
  <c r="O84" i="2"/>
  <c r="O83" i="2"/>
  <c r="O79" i="2"/>
  <c r="O78" i="2"/>
  <c r="O77" i="2"/>
  <c r="O76" i="2"/>
  <c r="O75" i="2"/>
  <c r="O74" i="2"/>
  <c r="O73" i="2"/>
  <c r="O72" i="2"/>
  <c r="O71" i="2"/>
  <c r="O70" i="2"/>
  <c r="O69" i="2"/>
  <c r="O68" i="2"/>
  <c r="O64" i="2"/>
  <c r="O63" i="2"/>
  <c r="O62" i="2"/>
  <c r="O61" i="2"/>
  <c r="O60" i="2"/>
  <c r="O59" i="2"/>
  <c r="O58" i="2"/>
  <c r="O57" i="2"/>
  <c r="O56" i="2"/>
  <c r="O55" i="2"/>
  <c r="O54" i="2"/>
  <c r="O53" i="2"/>
  <c r="O49" i="2"/>
  <c r="O48" i="2"/>
  <c r="O47" i="2"/>
  <c r="O46" i="2"/>
  <c r="O45" i="2"/>
  <c r="O44" i="2"/>
  <c r="O43" i="2"/>
  <c r="O42" i="2"/>
  <c r="O41" i="2"/>
  <c r="O40" i="2"/>
  <c r="O39" i="2"/>
  <c r="R30" i="2"/>
  <c r="P30" i="2"/>
  <c r="N30" i="2"/>
  <c r="R29" i="2"/>
  <c r="P29" i="2"/>
  <c r="N29" i="2"/>
  <c r="R28" i="2"/>
  <c r="P28" i="2"/>
  <c r="N28" i="2"/>
  <c r="R27" i="2"/>
  <c r="P27" i="2"/>
  <c r="N27" i="2"/>
  <c r="R26" i="2"/>
  <c r="P26" i="2"/>
  <c r="N26" i="2"/>
  <c r="T25" i="2"/>
  <c r="R25" i="2"/>
  <c r="P25" i="2"/>
  <c r="N25" i="2"/>
  <c r="T24" i="2"/>
  <c r="R24" i="2"/>
  <c r="P24" i="2"/>
  <c r="N24" i="2"/>
  <c r="T23" i="2"/>
  <c r="R23" i="2"/>
  <c r="P23" i="2"/>
  <c r="N23" i="2"/>
  <c r="T22" i="2"/>
  <c r="R22" i="2"/>
  <c r="P22" i="2"/>
  <c r="N22" i="2"/>
  <c r="T21" i="2"/>
  <c r="R21" i="2"/>
  <c r="P21" i="2"/>
  <c r="N21" i="2"/>
  <c r="T20" i="2"/>
  <c r="R20" i="2"/>
  <c r="P20" i="2"/>
  <c r="N20" i="2"/>
  <c r="T19" i="2"/>
  <c r="R19" i="2"/>
  <c r="P19" i="2"/>
  <c r="N19" i="2"/>
  <c r="O68" i="23"/>
  <c r="O53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O38" i="23"/>
  <c r="J20" i="23"/>
  <c r="J21" i="23"/>
  <c r="J22" i="23"/>
  <c r="J23" i="23"/>
  <c r="J24" i="23"/>
  <c r="J25" i="23"/>
  <c r="J26" i="23"/>
  <c r="J27" i="23"/>
  <c r="J28" i="23"/>
  <c r="J29" i="23"/>
  <c r="J30" i="23"/>
  <c r="J19" i="23"/>
  <c r="O109" i="23"/>
  <c r="O108" i="23"/>
  <c r="O107" i="23"/>
  <c r="O106" i="23"/>
  <c r="O105" i="23"/>
  <c r="O104" i="23"/>
  <c r="O103" i="23"/>
  <c r="O102" i="23"/>
  <c r="O101" i="23"/>
  <c r="O100" i="23"/>
  <c r="O99" i="23"/>
  <c r="O98" i="23"/>
  <c r="O94" i="23"/>
  <c r="O93" i="23"/>
  <c r="O92" i="23"/>
  <c r="O91" i="23"/>
  <c r="O90" i="23"/>
  <c r="O89" i="23"/>
  <c r="O88" i="23"/>
  <c r="O87" i="23"/>
  <c r="O86" i="23"/>
  <c r="O85" i="23"/>
  <c r="O84" i="23"/>
  <c r="O83" i="23"/>
  <c r="O79" i="23"/>
  <c r="O78" i="23"/>
  <c r="O77" i="23"/>
  <c r="O76" i="23"/>
  <c r="O75" i="23"/>
  <c r="O74" i="23"/>
  <c r="O73" i="23"/>
  <c r="O72" i="23"/>
  <c r="O71" i="23"/>
  <c r="O70" i="23"/>
  <c r="O69" i="23"/>
  <c r="O64" i="23"/>
  <c r="O63" i="23"/>
  <c r="O62" i="23"/>
  <c r="O61" i="23"/>
  <c r="O60" i="23"/>
  <c r="O59" i="23"/>
  <c r="O58" i="23"/>
  <c r="O57" i="23"/>
  <c r="O56" i="23"/>
  <c r="O55" i="23"/>
  <c r="O54" i="23"/>
  <c r="O49" i="23"/>
  <c r="O48" i="23"/>
  <c r="O47" i="23"/>
  <c r="O46" i="23"/>
  <c r="O45" i="23"/>
  <c r="O44" i="23"/>
  <c r="O43" i="23"/>
  <c r="O42" i="23"/>
  <c r="O41" i="23"/>
  <c r="O40" i="23"/>
  <c r="O39" i="23"/>
  <c r="R30" i="23"/>
  <c r="P30" i="23"/>
  <c r="N30" i="23"/>
  <c r="R29" i="23"/>
  <c r="P29" i="23"/>
  <c r="N29" i="23"/>
  <c r="R28" i="23"/>
  <c r="P28" i="23"/>
  <c r="N28" i="23"/>
  <c r="R27" i="23"/>
  <c r="P27" i="23"/>
  <c r="N27" i="23"/>
  <c r="R26" i="23"/>
  <c r="P26" i="23"/>
  <c r="N26" i="23"/>
  <c r="T25" i="23"/>
  <c r="R25" i="23"/>
  <c r="P25" i="23"/>
  <c r="N25" i="23"/>
  <c r="T24" i="23"/>
  <c r="R24" i="23"/>
  <c r="P24" i="23"/>
  <c r="N24" i="23"/>
  <c r="T23" i="23"/>
  <c r="R23" i="23"/>
  <c r="P23" i="23"/>
  <c r="N23" i="23"/>
  <c r="T22" i="23"/>
  <c r="R22" i="23"/>
  <c r="P22" i="23"/>
  <c r="N22" i="23"/>
  <c r="T21" i="23"/>
  <c r="R21" i="23"/>
  <c r="P21" i="23"/>
  <c r="N21" i="23"/>
  <c r="T20" i="23"/>
  <c r="R20" i="23"/>
  <c r="P20" i="23"/>
  <c r="N20" i="23"/>
  <c r="T19" i="23"/>
  <c r="R19" i="23"/>
  <c r="P19" i="23"/>
  <c r="N19" i="23"/>
  <c r="O98" i="22"/>
  <c r="O83" i="22"/>
  <c r="O94" i="22"/>
  <c r="O92" i="22"/>
  <c r="O90" i="22"/>
  <c r="O88" i="22"/>
  <c r="O86" i="22"/>
  <c r="O84" i="22"/>
  <c r="O68" i="22"/>
  <c r="O38" i="22"/>
  <c r="L20" i="22"/>
  <c r="L21" i="22"/>
  <c r="L22" i="22"/>
  <c r="L23" i="22"/>
  <c r="L24" i="22"/>
  <c r="L25" i="22"/>
  <c r="L26" i="22"/>
  <c r="L27" i="22"/>
  <c r="L28" i="22"/>
  <c r="L29" i="22"/>
  <c r="L30" i="22"/>
  <c r="L19" i="22"/>
  <c r="J20" i="22"/>
  <c r="J21" i="22"/>
  <c r="J22" i="22"/>
  <c r="J23" i="22"/>
  <c r="J24" i="22"/>
  <c r="J25" i="22"/>
  <c r="J26" i="22"/>
  <c r="J27" i="22"/>
  <c r="J28" i="22"/>
  <c r="J29" i="22"/>
  <c r="J30" i="22"/>
  <c r="J19" i="22"/>
  <c r="O109" i="22"/>
  <c r="O108" i="22"/>
  <c r="O107" i="22"/>
  <c r="O106" i="22"/>
  <c r="O105" i="22"/>
  <c r="O104" i="22"/>
  <c r="O103" i="22"/>
  <c r="O102" i="22"/>
  <c r="O101" i="22"/>
  <c r="O100" i="22"/>
  <c r="O99" i="22"/>
  <c r="O93" i="22"/>
  <c r="O91" i="22"/>
  <c r="O89" i="22"/>
  <c r="O87" i="22"/>
  <c r="O85" i="22"/>
  <c r="O79" i="22"/>
  <c r="O78" i="22"/>
  <c r="O77" i="22"/>
  <c r="O76" i="22"/>
  <c r="O75" i="22"/>
  <c r="O74" i="22"/>
  <c r="O73" i="22"/>
  <c r="O72" i="22"/>
  <c r="O71" i="22"/>
  <c r="O70" i="22"/>
  <c r="O69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49" i="22"/>
  <c r="O48" i="22"/>
  <c r="O47" i="22"/>
  <c r="O46" i="22"/>
  <c r="O45" i="22"/>
  <c r="O44" i="22"/>
  <c r="O43" i="22"/>
  <c r="O42" i="22"/>
  <c r="O41" i="22"/>
  <c r="O40" i="22"/>
  <c r="O39" i="22"/>
  <c r="R30" i="22"/>
  <c r="P30" i="22"/>
  <c r="N30" i="22"/>
  <c r="R29" i="22"/>
  <c r="P29" i="22"/>
  <c r="N29" i="22"/>
  <c r="R28" i="22"/>
  <c r="P28" i="22"/>
  <c r="N28" i="22"/>
  <c r="R27" i="22"/>
  <c r="P27" i="22"/>
  <c r="N27" i="22"/>
  <c r="R26" i="22"/>
  <c r="P26" i="22"/>
  <c r="N26" i="22"/>
  <c r="T25" i="22"/>
  <c r="R25" i="22"/>
  <c r="P25" i="22"/>
  <c r="N25" i="22"/>
  <c r="R24" i="22"/>
  <c r="P24" i="22"/>
  <c r="N24" i="22"/>
  <c r="T23" i="22"/>
  <c r="R23" i="22"/>
  <c r="P23" i="22"/>
  <c r="N23" i="22"/>
  <c r="T22" i="22"/>
  <c r="R22" i="22"/>
  <c r="P22" i="22"/>
  <c r="N22" i="22"/>
  <c r="T21" i="22"/>
  <c r="R21" i="22"/>
  <c r="P21" i="22"/>
  <c r="N21" i="22"/>
  <c r="T20" i="22"/>
  <c r="R20" i="22"/>
  <c r="P20" i="22"/>
  <c r="N20" i="22"/>
  <c r="T19" i="22"/>
  <c r="R19" i="22"/>
  <c r="P19" i="22"/>
  <c r="P31" i="22" s="1"/>
  <c r="P32" i="22" s="1"/>
  <c r="N19" i="22"/>
  <c r="O98" i="20"/>
  <c r="O83" i="20"/>
  <c r="O68" i="20"/>
  <c r="O53" i="20"/>
  <c r="O38" i="20"/>
  <c r="O49" i="20"/>
  <c r="O47" i="20"/>
  <c r="O45" i="20"/>
  <c r="O43" i="20"/>
  <c r="O41" i="20"/>
  <c r="O39" i="20"/>
  <c r="P20" i="20"/>
  <c r="P21" i="20"/>
  <c r="P22" i="20"/>
  <c r="P23" i="20"/>
  <c r="P24" i="20"/>
  <c r="P25" i="20"/>
  <c r="P26" i="20"/>
  <c r="P27" i="20"/>
  <c r="P28" i="20"/>
  <c r="P29" i="20"/>
  <c r="P30" i="20"/>
  <c r="P19" i="20"/>
  <c r="L20" i="20"/>
  <c r="L21" i="20"/>
  <c r="L22" i="20"/>
  <c r="L23" i="20"/>
  <c r="L24" i="20"/>
  <c r="L25" i="20"/>
  <c r="L26" i="20"/>
  <c r="L27" i="20"/>
  <c r="L28" i="20"/>
  <c r="L29" i="20"/>
  <c r="L30" i="20"/>
  <c r="L19" i="20"/>
  <c r="J20" i="20"/>
  <c r="J21" i="20"/>
  <c r="J22" i="20"/>
  <c r="J23" i="20"/>
  <c r="J24" i="20"/>
  <c r="J25" i="20"/>
  <c r="J26" i="20"/>
  <c r="J27" i="20"/>
  <c r="J28" i="20"/>
  <c r="J29" i="20"/>
  <c r="J30" i="20"/>
  <c r="J19" i="20"/>
  <c r="O109" i="20"/>
  <c r="O108" i="20"/>
  <c r="O107" i="20"/>
  <c r="O106" i="20"/>
  <c r="O105" i="20"/>
  <c r="O104" i="20"/>
  <c r="O103" i="20"/>
  <c r="O102" i="20"/>
  <c r="O101" i="20"/>
  <c r="O100" i="20"/>
  <c r="O99" i="20"/>
  <c r="O94" i="20"/>
  <c r="O93" i="20"/>
  <c r="O92" i="20"/>
  <c r="O91" i="20"/>
  <c r="O90" i="20"/>
  <c r="O89" i="20"/>
  <c r="O88" i="20"/>
  <c r="O87" i="20"/>
  <c r="O86" i="20"/>
  <c r="O85" i="20"/>
  <c r="O84" i="20"/>
  <c r="O79" i="20"/>
  <c r="O78" i="20"/>
  <c r="O77" i="20"/>
  <c r="O76" i="20"/>
  <c r="O75" i="20"/>
  <c r="O74" i="20"/>
  <c r="O73" i="20"/>
  <c r="O72" i="20"/>
  <c r="O71" i="20"/>
  <c r="O70" i="20"/>
  <c r="O69" i="20"/>
  <c r="O64" i="20"/>
  <c r="O63" i="20"/>
  <c r="O62" i="20"/>
  <c r="O61" i="20"/>
  <c r="O60" i="20"/>
  <c r="O59" i="20"/>
  <c r="O58" i="20"/>
  <c r="O57" i="20"/>
  <c r="O56" i="20"/>
  <c r="O55" i="20"/>
  <c r="O54" i="20"/>
  <c r="O48" i="20"/>
  <c r="O46" i="20"/>
  <c r="O44" i="20"/>
  <c r="O42" i="20"/>
  <c r="O40" i="20"/>
  <c r="R30" i="20"/>
  <c r="N30" i="20"/>
  <c r="R29" i="20"/>
  <c r="N29" i="20"/>
  <c r="R28" i="20"/>
  <c r="N28" i="20"/>
  <c r="R27" i="20"/>
  <c r="N27" i="20"/>
  <c r="R26" i="20"/>
  <c r="N26" i="20"/>
  <c r="T25" i="20"/>
  <c r="R25" i="20"/>
  <c r="N25" i="20"/>
  <c r="T24" i="20"/>
  <c r="R24" i="20"/>
  <c r="N24" i="20"/>
  <c r="T23" i="20"/>
  <c r="R23" i="20"/>
  <c r="N23" i="20"/>
  <c r="T22" i="20"/>
  <c r="R22" i="20"/>
  <c r="N22" i="20"/>
  <c r="T21" i="20"/>
  <c r="R21" i="20"/>
  <c r="N21" i="20"/>
  <c r="T20" i="20"/>
  <c r="R20" i="20"/>
  <c r="N20" i="20"/>
  <c r="T19" i="20"/>
  <c r="R19" i="20"/>
  <c r="N19" i="20"/>
  <c r="L20" i="21"/>
  <c r="L21" i="21"/>
  <c r="L22" i="21"/>
  <c r="L23" i="21"/>
  <c r="L24" i="21"/>
  <c r="L25" i="21"/>
  <c r="L26" i="21"/>
  <c r="L27" i="21"/>
  <c r="L28" i="21"/>
  <c r="L29" i="21"/>
  <c r="L30" i="21"/>
  <c r="J19" i="21"/>
  <c r="L19" i="21"/>
  <c r="J20" i="21"/>
  <c r="J21" i="21"/>
  <c r="J22" i="21"/>
  <c r="J23" i="21"/>
  <c r="J24" i="21"/>
  <c r="J25" i="21"/>
  <c r="J26" i="21"/>
  <c r="J27" i="21"/>
  <c r="J28" i="21"/>
  <c r="J29" i="21"/>
  <c r="J30" i="21"/>
  <c r="S21" i="2" l="1"/>
  <c r="S23" i="2"/>
  <c r="S25" i="2"/>
  <c r="S28" i="2"/>
  <c r="S27" i="2"/>
  <c r="O95" i="2"/>
  <c r="O96" i="2" s="1"/>
  <c r="O65" i="2"/>
  <c r="O66" i="2" s="1"/>
  <c r="O65" i="22"/>
  <c r="O66" i="22" s="1"/>
  <c r="Q33" i="26"/>
  <c r="Q34" i="26" s="1"/>
  <c r="O33" i="27"/>
  <c r="O34" i="27" s="1"/>
  <c r="S33" i="27"/>
  <c r="S34" i="27" s="1"/>
  <c r="Q33" i="27"/>
  <c r="Q34" i="27" s="1"/>
  <c r="U33" i="26"/>
  <c r="U34" i="26" s="1"/>
  <c r="M33" i="26"/>
  <c r="M34" i="26" s="1"/>
  <c r="S33" i="26"/>
  <c r="S34" i="26" s="1"/>
  <c r="O33" i="26"/>
  <c r="O34" i="26" s="1"/>
  <c r="K20" i="25"/>
  <c r="K19" i="25"/>
  <c r="U20" i="25"/>
  <c r="M30" i="25"/>
  <c r="M25" i="25"/>
  <c r="M28" i="25"/>
  <c r="M22" i="25"/>
  <c r="M26" i="25"/>
  <c r="M24" i="25"/>
  <c r="M20" i="25"/>
  <c r="Q30" i="25"/>
  <c r="O29" i="25"/>
  <c r="O27" i="25"/>
  <c r="U24" i="25"/>
  <c r="U22" i="25"/>
  <c r="Q28" i="25"/>
  <c r="S27" i="25"/>
  <c r="Q26" i="25"/>
  <c r="Q25" i="25"/>
  <c r="Q23" i="25"/>
  <c r="O110" i="24"/>
  <c r="O111" i="24" s="1"/>
  <c r="O95" i="24"/>
  <c r="O96" i="24" s="1"/>
  <c r="O80" i="24"/>
  <c r="O81" i="24" s="1"/>
  <c r="O65" i="24"/>
  <c r="O66" i="24" s="1"/>
  <c r="O50" i="24"/>
  <c r="O51" i="24" s="1"/>
  <c r="K27" i="25"/>
  <c r="O30" i="25"/>
  <c r="Q29" i="25"/>
  <c r="S28" i="25"/>
  <c r="K28" i="25"/>
  <c r="M27" i="25"/>
  <c r="O26" i="25"/>
  <c r="S25" i="25"/>
  <c r="K25" i="25"/>
  <c r="O24" i="25"/>
  <c r="S23" i="25"/>
  <c r="K23" i="25"/>
  <c r="O22" i="25"/>
  <c r="S21" i="25"/>
  <c r="K21" i="25"/>
  <c r="O20" i="25"/>
  <c r="S19" i="25"/>
  <c r="S29" i="25"/>
  <c r="K29" i="25"/>
  <c r="U25" i="25"/>
  <c r="Q24" i="25"/>
  <c r="U23" i="25"/>
  <c r="M23" i="25"/>
  <c r="Q22" i="25"/>
  <c r="U21" i="25"/>
  <c r="M21" i="25"/>
  <c r="Q20" i="25"/>
  <c r="Q19" i="25"/>
  <c r="M19" i="25"/>
  <c r="S30" i="25"/>
  <c r="K30" i="25"/>
  <c r="O28" i="25"/>
  <c r="S26" i="25"/>
  <c r="K26" i="25"/>
  <c r="O25" i="25"/>
  <c r="S24" i="25"/>
  <c r="K24" i="25"/>
  <c r="O23" i="25"/>
  <c r="S22" i="25"/>
  <c r="K22" i="25"/>
  <c r="O21" i="25"/>
  <c r="L31" i="24"/>
  <c r="L32" i="24" s="1"/>
  <c r="M19" i="24" s="1"/>
  <c r="P31" i="24"/>
  <c r="P32" i="24" s="1"/>
  <c r="Q19" i="24" s="1"/>
  <c r="T31" i="24"/>
  <c r="T32" i="24" s="1"/>
  <c r="U19" i="24" s="1"/>
  <c r="J31" i="24"/>
  <c r="J32" i="24" s="1"/>
  <c r="K29" i="24" s="1"/>
  <c r="R31" i="24"/>
  <c r="R32" i="24" s="1"/>
  <c r="S29" i="24" s="1"/>
  <c r="S21" i="24"/>
  <c r="S26" i="24"/>
  <c r="Q29" i="24"/>
  <c r="N31" i="24"/>
  <c r="N32" i="24" s="1"/>
  <c r="O20" i="24" s="1"/>
  <c r="O80" i="2"/>
  <c r="O81" i="2" s="1"/>
  <c r="O50" i="2"/>
  <c r="O51" i="2" s="1"/>
  <c r="R31" i="2"/>
  <c r="R32" i="2" s="1"/>
  <c r="S20" i="2" s="1"/>
  <c r="L31" i="2"/>
  <c r="L32" i="2" s="1"/>
  <c r="M19" i="2" s="1"/>
  <c r="P31" i="2"/>
  <c r="P32" i="2" s="1"/>
  <c r="Q19" i="2" s="1"/>
  <c r="T31" i="2"/>
  <c r="T32" i="2" s="1"/>
  <c r="U19" i="2" s="1"/>
  <c r="Q21" i="2"/>
  <c r="Q25" i="2"/>
  <c r="K27" i="2"/>
  <c r="Q28" i="2"/>
  <c r="K29" i="2"/>
  <c r="K19" i="2"/>
  <c r="K20" i="2"/>
  <c r="K21" i="2"/>
  <c r="K22" i="2"/>
  <c r="K23" i="2"/>
  <c r="K24" i="2"/>
  <c r="K25" i="2"/>
  <c r="K26" i="2"/>
  <c r="K28" i="2"/>
  <c r="K30" i="2"/>
  <c r="N31" i="2"/>
  <c r="N32" i="2" s="1"/>
  <c r="O29" i="2" s="1"/>
  <c r="O50" i="23"/>
  <c r="O51" i="23" s="1"/>
  <c r="O65" i="23"/>
  <c r="O66" i="23" s="1"/>
  <c r="O80" i="23"/>
  <c r="O81" i="23" s="1"/>
  <c r="O95" i="23"/>
  <c r="O96" i="23" s="1"/>
  <c r="O110" i="23"/>
  <c r="O111" i="23" s="1"/>
  <c r="L31" i="23"/>
  <c r="L32" i="23" s="1"/>
  <c r="M19" i="23" s="1"/>
  <c r="T31" i="23"/>
  <c r="T32" i="23" s="1"/>
  <c r="U19" i="23" s="1"/>
  <c r="M22" i="23"/>
  <c r="N31" i="23"/>
  <c r="N32" i="23" s="1"/>
  <c r="O20" i="23" s="1"/>
  <c r="P31" i="23"/>
  <c r="P32" i="23" s="1"/>
  <c r="Q20" i="23" s="1"/>
  <c r="U21" i="23"/>
  <c r="Q25" i="23"/>
  <c r="Q28" i="23"/>
  <c r="J31" i="23"/>
  <c r="J32" i="23" s="1"/>
  <c r="K19" i="23" s="1"/>
  <c r="R31" i="23"/>
  <c r="R32" i="23" s="1"/>
  <c r="S19" i="23" s="1"/>
  <c r="O110" i="22"/>
  <c r="O111" i="22" s="1"/>
  <c r="O95" i="22"/>
  <c r="O96" i="22" s="1"/>
  <c r="O80" i="22"/>
  <c r="O81" i="22" s="1"/>
  <c r="O50" i="22"/>
  <c r="O51" i="22" s="1"/>
  <c r="J31" i="22"/>
  <c r="J32" i="22" s="1"/>
  <c r="K22" i="22" s="1"/>
  <c r="L31" i="22"/>
  <c r="L32" i="22" s="1"/>
  <c r="M30" i="22" s="1"/>
  <c r="N31" i="22"/>
  <c r="N32" i="22" s="1"/>
  <c r="O26" i="22" s="1"/>
  <c r="R31" i="22"/>
  <c r="R32" i="22" s="1"/>
  <c r="U25" i="22"/>
  <c r="M23" i="22"/>
  <c r="K24" i="22"/>
  <c r="O20" i="22"/>
  <c r="O28" i="22"/>
  <c r="O22" i="22"/>
  <c r="S24" i="22"/>
  <c r="S22" i="22"/>
  <c r="S21" i="22"/>
  <c r="S20" i="22"/>
  <c r="S19" i="22"/>
  <c r="S30" i="22"/>
  <c r="S29" i="22"/>
  <c r="S28" i="22"/>
  <c r="S27" i="22"/>
  <c r="S26" i="22"/>
  <c r="S25" i="22"/>
  <c r="S23" i="22"/>
  <c r="Q27" i="22"/>
  <c r="Q22" i="22"/>
  <c r="Q30" i="22"/>
  <c r="Q29" i="22"/>
  <c r="Q28" i="22"/>
  <c r="Q26" i="22"/>
  <c r="Q25" i="22"/>
  <c r="Q24" i="22"/>
  <c r="Q23" i="22"/>
  <c r="Q21" i="22"/>
  <c r="Q20" i="22"/>
  <c r="Q19" i="22"/>
  <c r="Q33" i="22" s="1"/>
  <c r="Q34" i="22" s="1"/>
  <c r="O110" i="20"/>
  <c r="O111" i="20" s="1"/>
  <c r="O95" i="20"/>
  <c r="O96" i="20" s="1"/>
  <c r="O80" i="20"/>
  <c r="O81" i="20" s="1"/>
  <c r="O65" i="20"/>
  <c r="O66" i="20" s="1"/>
  <c r="O50" i="20"/>
  <c r="O51" i="20" s="1"/>
  <c r="L31" i="20"/>
  <c r="L32" i="20" s="1"/>
  <c r="M19" i="20" s="1"/>
  <c r="T31" i="20"/>
  <c r="U19" i="20" s="1"/>
  <c r="M20" i="20"/>
  <c r="U20" i="20"/>
  <c r="M22" i="20"/>
  <c r="U22" i="20"/>
  <c r="M23" i="20"/>
  <c r="U25" i="20"/>
  <c r="J31" i="20"/>
  <c r="J32" i="20" s="1"/>
  <c r="K29" i="20" s="1"/>
  <c r="R31" i="20"/>
  <c r="R32" i="20" s="1"/>
  <c r="S27" i="20" s="1"/>
  <c r="K19" i="20"/>
  <c r="S20" i="20"/>
  <c r="K22" i="20"/>
  <c r="S22" i="20"/>
  <c r="K23" i="20"/>
  <c r="S23" i="20"/>
  <c r="K24" i="20"/>
  <c r="S24" i="20"/>
  <c r="K25" i="20"/>
  <c r="S25" i="20"/>
  <c r="K26" i="20"/>
  <c r="S26" i="20"/>
  <c r="M27" i="20"/>
  <c r="S28" i="20"/>
  <c r="N31" i="20"/>
  <c r="N32" i="20" s="1"/>
  <c r="O29" i="20" s="1"/>
  <c r="P31" i="20"/>
  <c r="P32" i="20" s="1"/>
  <c r="Q21" i="20" s="1"/>
  <c r="O109" i="21"/>
  <c r="O108" i="21"/>
  <c r="O107" i="21"/>
  <c r="O106" i="21"/>
  <c r="O105" i="21"/>
  <c r="O104" i="21"/>
  <c r="O103" i="21"/>
  <c r="O102" i="21"/>
  <c r="O101" i="21"/>
  <c r="O100" i="21"/>
  <c r="O99" i="21"/>
  <c r="O98" i="21"/>
  <c r="O94" i="21"/>
  <c r="O93" i="21"/>
  <c r="O92" i="21"/>
  <c r="O91" i="21"/>
  <c r="O90" i="21"/>
  <c r="O89" i="21"/>
  <c r="O88" i="21"/>
  <c r="O87" i="21"/>
  <c r="O86" i="21"/>
  <c r="O85" i="21"/>
  <c r="O84" i="21"/>
  <c r="O83" i="21"/>
  <c r="O79" i="21"/>
  <c r="O78" i="21"/>
  <c r="O77" i="21"/>
  <c r="O76" i="21"/>
  <c r="O75" i="21"/>
  <c r="O74" i="21"/>
  <c r="O73" i="21"/>
  <c r="O72" i="21"/>
  <c r="O71" i="21"/>
  <c r="O70" i="21"/>
  <c r="O69" i="21"/>
  <c r="O68" i="21"/>
  <c r="O64" i="21"/>
  <c r="O63" i="21"/>
  <c r="O62" i="21"/>
  <c r="O61" i="21"/>
  <c r="O60" i="21"/>
  <c r="O59" i="21"/>
  <c r="O58" i="21"/>
  <c r="O57" i="21"/>
  <c r="O56" i="21"/>
  <c r="O55" i="21"/>
  <c r="O54" i="21"/>
  <c r="O53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R30" i="21"/>
  <c r="P30" i="21"/>
  <c r="N30" i="21"/>
  <c r="R29" i="21"/>
  <c r="P29" i="21"/>
  <c r="N29" i="21"/>
  <c r="R28" i="21"/>
  <c r="P28" i="21"/>
  <c r="N28" i="21"/>
  <c r="R27" i="21"/>
  <c r="P27" i="21"/>
  <c r="N27" i="21"/>
  <c r="R26" i="21"/>
  <c r="P26" i="21"/>
  <c r="N26" i="21"/>
  <c r="T25" i="21"/>
  <c r="R25" i="21"/>
  <c r="P25" i="21"/>
  <c r="N25" i="21"/>
  <c r="T24" i="21"/>
  <c r="R24" i="21"/>
  <c r="P24" i="21"/>
  <c r="N24" i="21"/>
  <c r="T23" i="21"/>
  <c r="R23" i="21"/>
  <c r="P23" i="21"/>
  <c r="N23" i="21"/>
  <c r="T22" i="21"/>
  <c r="R22" i="21"/>
  <c r="P22" i="21"/>
  <c r="N22" i="21"/>
  <c r="T21" i="21"/>
  <c r="R21" i="21"/>
  <c r="P21" i="21"/>
  <c r="N21" i="21"/>
  <c r="T20" i="21"/>
  <c r="R20" i="21"/>
  <c r="P20" i="21"/>
  <c r="N20" i="21"/>
  <c r="T19" i="21"/>
  <c r="T31" i="21" s="1"/>
  <c r="R19" i="21"/>
  <c r="P19" i="21"/>
  <c r="N19" i="21"/>
  <c r="O83" i="18"/>
  <c r="O68" i="18"/>
  <c r="O53" i="18"/>
  <c r="L20" i="18"/>
  <c r="L21" i="18"/>
  <c r="L22" i="18"/>
  <c r="L23" i="18"/>
  <c r="L24" i="18"/>
  <c r="L25" i="18"/>
  <c r="L26" i="18"/>
  <c r="L27" i="18"/>
  <c r="L28" i="18"/>
  <c r="L29" i="18"/>
  <c r="L30" i="18"/>
  <c r="L19" i="18"/>
  <c r="J20" i="18"/>
  <c r="J21" i="18"/>
  <c r="J22" i="18"/>
  <c r="J23" i="18"/>
  <c r="J24" i="18"/>
  <c r="J25" i="18"/>
  <c r="J26" i="18"/>
  <c r="J27" i="18"/>
  <c r="J28" i="18"/>
  <c r="J29" i="18"/>
  <c r="J30" i="18"/>
  <c r="J19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4" i="18"/>
  <c r="O93" i="18"/>
  <c r="O92" i="18"/>
  <c r="O91" i="18"/>
  <c r="O90" i="18"/>
  <c r="O89" i="18"/>
  <c r="O88" i="18"/>
  <c r="O87" i="18"/>
  <c r="O86" i="18"/>
  <c r="O85" i="18"/>
  <c r="O84" i="18"/>
  <c r="O79" i="18"/>
  <c r="O78" i="18"/>
  <c r="O77" i="18"/>
  <c r="O76" i="18"/>
  <c r="O75" i="18"/>
  <c r="O74" i="18"/>
  <c r="O73" i="18"/>
  <c r="O72" i="18"/>
  <c r="O71" i="18"/>
  <c r="O70" i="18"/>
  <c r="O69" i="18"/>
  <c r="O64" i="18"/>
  <c r="O63" i="18"/>
  <c r="O62" i="18"/>
  <c r="O61" i="18"/>
  <c r="O60" i="18"/>
  <c r="O59" i="18"/>
  <c r="O58" i="18"/>
  <c r="O57" i="18"/>
  <c r="O56" i="18"/>
  <c r="O55" i="18"/>
  <c r="O54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R30" i="18"/>
  <c r="P30" i="18"/>
  <c r="N30" i="18"/>
  <c r="R29" i="18"/>
  <c r="P29" i="18"/>
  <c r="N29" i="18"/>
  <c r="R28" i="18"/>
  <c r="P28" i="18"/>
  <c r="N28" i="18"/>
  <c r="R27" i="18"/>
  <c r="P27" i="18"/>
  <c r="N27" i="18"/>
  <c r="R26" i="18"/>
  <c r="P26" i="18"/>
  <c r="N26" i="18"/>
  <c r="T25" i="18"/>
  <c r="R25" i="18"/>
  <c r="P25" i="18"/>
  <c r="N25" i="18"/>
  <c r="T24" i="18"/>
  <c r="R24" i="18"/>
  <c r="P24" i="18"/>
  <c r="N24" i="18"/>
  <c r="T23" i="18"/>
  <c r="R23" i="18"/>
  <c r="P23" i="18"/>
  <c r="N23" i="18"/>
  <c r="T22" i="18"/>
  <c r="R22" i="18"/>
  <c r="P22" i="18"/>
  <c r="N22" i="18"/>
  <c r="T21" i="18"/>
  <c r="R21" i="18"/>
  <c r="P21" i="18"/>
  <c r="N21" i="18"/>
  <c r="T20" i="18"/>
  <c r="R20" i="18"/>
  <c r="P20" i="18"/>
  <c r="N20" i="18"/>
  <c r="T19" i="18"/>
  <c r="R19" i="18"/>
  <c r="P19" i="18"/>
  <c r="N19" i="18"/>
  <c r="O98" i="19"/>
  <c r="O109" i="19"/>
  <c r="O107" i="19"/>
  <c r="O105" i="19"/>
  <c r="O103" i="19"/>
  <c r="O101" i="19"/>
  <c r="O99" i="19"/>
  <c r="O83" i="19"/>
  <c r="O53" i="19"/>
  <c r="O38" i="19"/>
  <c r="L20" i="19"/>
  <c r="L21" i="19"/>
  <c r="L22" i="19"/>
  <c r="L23" i="19"/>
  <c r="L24" i="19"/>
  <c r="L25" i="19"/>
  <c r="L26" i="19"/>
  <c r="L27" i="19"/>
  <c r="L28" i="19"/>
  <c r="L29" i="19"/>
  <c r="L30" i="19"/>
  <c r="L19" i="19"/>
  <c r="J20" i="19"/>
  <c r="J21" i="19"/>
  <c r="J22" i="19"/>
  <c r="J23" i="19"/>
  <c r="J24" i="19"/>
  <c r="J25" i="19"/>
  <c r="J26" i="19"/>
  <c r="J27" i="19"/>
  <c r="J28" i="19"/>
  <c r="J29" i="19"/>
  <c r="J30" i="19"/>
  <c r="J19" i="19"/>
  <c r="O108" i="19"/>
  <c r="O106" i="19"/>
  <c r="O104" i="19"/>
  <c r="O102" i="19"/>
  <c r="O100" i="19"/>
  <c r="O94" i="19"/>
  <c r="O93" i="19"/>
  <c r="O92" i="19"/>
  <c r="O91" i="19"/>
  <c r="O90" i="19"/>
  <c r="O89" i="19"/>
  <c r="O88" i="19"/>
  <c r="O87" i="19"/>
  <c r="O86" i="19"/>
  <c r="O85" i="19"/>
  <c r="O84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4" i="19"/>
  <c r="O63" i="19"/>
  <c r="O62" i="19"/>
  <c r="O61" i="19"/>
  <c r="O60" i="19"/>
  <c r="O59" i="19"/>
  <c r="O58" i="19"/>
  <c r="O57" i="19"/>
  <c r="O56" i="19"/>
  <c r="O55" i="19"/>
  <c r="O54" i="19"/>
  <c r="O49" i="19"/>
  <c r="O48" i="19"/>
  <c r="O47" i="19"/>
  <c r="O46" i="19"/>
  <c r="O45" i="19"/>
  <c r="O44" i="19"/>
  <c r="O43" i="19"/>
  <c r="O42" i="19"/>
  <c r="O41" i="19"/>
  <c r="O40" i="19"/>
  <c r="O39" i="19"/>
  <c r="R30" i="19"/>
  <c r="P30" i="19"/>
  <c r="N30" i="19"/>
  <c r="R29" i="19"/>
  <c r="P29" i="19"/>
  <c r="N29" i="19"/>
  <c r="R28" i="19"/>
  <c r="P28" i="19"/>
  <c r="N28" i="19"/>
  <c r="R27" i="19"/>
  <c r="P27" i="19"/>
  <c r="N27" i="19"/>
  <c r="R26" i="19"/>
  <c r="P26" i="19"/>
  <c r="N26" i="19"/>
  <c r="T25" i="19"/>
  <c r="R25" i="19"/>
  <c r="P25" i="19"/>
  <c r="N25" i="19"/>
  <c r="T24" i="19"/>
  <c r="R24" i="19"/>
  <c r="P24" i="19"/>
  <c r="N24" i="19"/>
  <c r="T23" i="19"/>
  <c r="R23" i="19"/>
  <c r="P23" i="19"/>
  <c r="N23" i="19"/>
  <c r="T22" i="19"/>
  <c r="R22" i="19"/>
  <c r="P22" i="19"/>
  <c r="N22" i="19"/>
  <c r="T21" i="19"/>
  <c r="R21" i="19"/>
  <c r="P21" i="19"/>
  <c r="N21" i="19"/>
  <c r="T20" i="19"/>
  <c r="R20" i="19"/>
  <c r="P20" i="19"/>
  <c r="N20" i="19"/>
  <c r="T19" i="19"/>
  <c r="R19" i="19"/>
  <c r="P19" i="19"/>
  <c r="N19" i="19"/>
  <c r="L20" i="17"/>
  <c r="L21" i="17"/>
  <c r="L22" i="17"/>
  <c r="L23" i="17"/>
  <c r="L24" i="17"/>
  <c r="L25" i="17"/>
  <c r="L26" i="17"/>
  <c r="L27" i="17"/>
  <c r="L28" i="17"/>
  <c r="L29" i="17"/>
  <c r="L30" i="17"/>
  <c r="L19" i="17"/>
  <c r="J20" i="17"/>
  <c r="J21" i="17"/>
  <c r="J22" i="17"/>
  <c r="J23" i="17"/>
  <c r="J24" i="17"/>
  <c r="J25" i="17"/>
  <c r="J26" i="17"/>
  <c r="J27" i="17"/>
  <c r="J28" i="17"/>
  <c r="J29" i="17"/>
  <c r="J30" i="17"/>
  <c r="J19" i="17"/>
  <c r="P31" i="18" l="1"/>
  <c r="P32" i="18" s="1"/>
  <c r="Q23" i="18" s="1"/>
  <c r="O24" i="22"/>
  <c r="O30" i="22"/>
  <c r="O25" i="22"/>
  <c r="S30" i="24"/>
  <c r="S28" i="24"/>
  <c r="S23" i="24"/>
  <c r="S20" i="24"/>
  <c r="S29" i="2"/>
  <c r="S30" i="2"/>
  <c r="S26" i="2"/>
  <c r="S24" i="2"/>
  <c r="S22" i="2"/>
  <c r="O95" i="21"/>
  <c r="O96" i="21" s="1"/>
  <c r="O50" i="21"/>
  <c r="O51" i="21" s="1"/>
  <c r="O110" i="18"/>
  <c r="O111" i="18" s="1"/>
  <c r="O80" i="19"/>
  <c r="O81" i="19" s="1"/>
  <c r="U33" i="25"/>
  <c r="U34" i="25" s="1"/>
  <c r="Q33" i="25"/>
  <c r="Q34" i="25" s="1"/>
  <c r="O33" i="25"/>
  <c r="O34" i="25" s="1"/>
  <c r="M27" i="24"/>
  <c r="M26" i="24"/>
  <c r="M30" i="24"/>
  <c r="M24" i="24"/>
  <c r="M22" i="24"/>
  <c r="K25" i="24"/>
  <c r="K28" i="24"/>
  <c r="K21" i="24"/>
  <c r="U24" i="24"/>
  <c r="S25" i="24"/>
  <c r="S24" i="24"/>
  <c r="S22" i="24"/>
  <c r="S19" i="24"/>
  <c r="Q28" i="24"/>
  <c r="Q23" i="24"/>
  <c r="K23" i="24"/>
  <c r="U22" i="24"/>
  <c r="U20" i="24"/>
  <c r="S27" i="24"/>
  <c r="Q25" i="24"/>
  <c r="Q21" i="24"/>
  <c r="K33" i="25"/>
  <c r="K34" i="25" s="1"/>
  <c r="M33" i="25"/>
  <c r="M34" i="25" s="1"/>
  <c r="S33" i="25"/>
  <c r="S34" i="25" s="1"/>
  <c r="O26" i="24"/>
  <c r="O24" i="24"/>
  <c r="O22" i="24"/>
  <c r="K19" i="24"/>
  <c r="O29" i="24"/>
  <c r="K27" i="24"/>
  <c r="M20" i="24"/>
  <c r="K30" i="24"/>
  <c r="M29" i="24"/>
  <c r="O28" i="24"/>
  <c r="Q27" i="24"/>
  <c r="K26" i="24"/>
  <c r="O25" i="24"/>
  <c r="K24" i="24"/>
  <c r="O23" i="24"/>
  <c r="K22" i="24"/>
  <c r="O21" i="24"/>
  <c r="K20" i="24"/>
  <c r="O19" i="24"/>
  <c r="Q30" i="24"/>
  <c r="M28" i="24"/>
  <c r="O27" i="24"/>
  <c r="Q26" i="24"/>
  <c r="U25" i="24"/>
  <c r="M25" i="24"/>
  <c r="Q24" i="24"/>
  <c r="U23" i="24"/>
  <c r="M23" i="24"/>
  <c r="Q22" i="24"/>
  <c r="U21" i="24"/>
  <c r="M21" i="24"/>
  <c r="Q20" i="24"/>
  <c r="O30" i="24"/>
  <c r="U20" i="2"/>
  <c r="M30" i="2"/>
  <c r="M22" i="2"/>
  <c r="M29" i="2"/>
  <c r="M27" i="2"/>
  <c r="M26" i="2"/>
  <c r="M24" i="2"/>
  <c r="M20" i="2"/>
  <c r="U24" i="2"/>
  <c r="U22" i="2"/>
  <c r="Q29" i="2"/>
  <c r="Q27" i="2"/>
  <c r="S19" i="2"/>
  <c r="Q23" i="2"/>
  <c r="O28" i="2"/>
  <c r="O25" i="2"/>
  <c r="O23" i="2"/>
  <c r="O21" i="2"/>
  <c r="O19" i="2"/>
  <c r="Q30" i="2"/>
  <c r="M28" i="2"/>
  <c r="O27" i="2"/>
  <c r="Q26" i="2"/>
  <c r="U25" i="2"/>
  <c r="M25" i="2"/>
  <c r="Q24" i="2"/>
  <c r="U23" i="2"/>
  <c r="M23" i="2"/>
  <c r="Q22" i="2"/>
  <c r="U21" i="2"/>
  <c r="U33" i="2" s="1"/>
  <c r="U34" i="2" s="1"/>
  <c r="M21" i="2"/>
  <c r="Q20" i="2"/>
  <c r="Q33" i="2" s="1"/>
  <c r="Q34" i="2" s="1"/>
  <c r="O30" i="2"/>
  <c r="O26" i="2"/>
  <c r="O24" i="2"/>
  <c r="O22" i="2"/>
  <c r="O20" i="2"/>
  <c r="S33" i="2"/>
  <c r="S34" i="2" s="1"/>
  <c r="K33" i="2"/>
  <c r="K34" i="2" s="1"/>
  <c r="M26" i="23"/>
  <c r="M24" i="23"/>
  <c r="M20" i="23"/>
  <c r="M30" i="23"/>
  <c r="M28" i="23"/>
  <c r="M27" i="23"/>
  <c r="O29" i="23"/>
  <c r="O27" i="23"/>
  <c r="U25" i="23"/>
  <c r="M25" i="23"/>
  <c r="M23" i="23"/>
  <c r="M21" i="23"/>
  <c r="M29" i="23"/>
  <c r="U22" i="23"/>
  <c r="U20" i="23"/>
  <c r="U24" i="23"/>
  <c r="U23" i="23"/>
  <c r="U33" i="23" s="1"/>
  <c r="U34" i="23" s="1"/>
  <c r="O28" i="23"/>
  <c r="O25" i="23"/>
  <c r="O21" i="23"/>
  <c r="S27" i="23"/>
  <c r="O23" i="23"/>
  <c r="K27" i="23"/>
  <c r="S30" i="23"/>
  <c r="K30" i="23"/>
  <c r="Q27" i="23"/>
  <c r="S26" i="23"/>
  <c r="K26" i="23"/>
  <c r="S24" i="23"/>
  <c r="K24" i="23"/>
  <c r="S22" i="23"/>
  <c r="K22" i="23"/>
  <c r="S20" i="23"/>
  <c r="K20" i="23"/>
  <c r="O19" i="23"/>
  <c r="Q30" i="23"/>
  <c r="S29" i="23"/>
  <c r="K29" i="23"/>
  <c r="Q26" i="23"/>
  <c r="Q24" i="23"/>
  <c r="Q23" i="23"/>
  <c r="Q22" i="23"/>
  <c r="Q19" i="23"/>
  <c r="O30" i="23"/>
  <c r="Q29" i="23"/>
  <c r="S28" i="23"/>
  <c r="K28" i="23"/>
  <c r="O26" i="23"/>
  <c r="S25" i="23"/>
  <c r="K25" i="23"/>
  <c r="O24" i="23"/>
  <c r="S23" i="23"/>
  <c r="K23" i="23"/>
  <c r="K33" i="23" s="1"/>
  <c r="K34" i="23" s="1"/>
  <c r="O22" i="23"/>
  <c r="S21" i="23"/>
  <c r="K21" i="23"/>
  <c r="Q21" i="23"/>
  <c r="K25" i="22"/>
  <c r="K29" i="22"/>
  <c r="K20" i="22"/>
  <c r="K27" i="22"/>
  <c r="K21" i="22"/>
  <c r="K19" i="22"/>
  <c r="K23" i="22"/>
  <c r="K26" i="22"/>
  <c r="K28" i="22"/>
  <c r="K30" i="22"/>
  <c r="M22" i="22"/>
  <c r="M27" i="22"/>
  <c r="M20" i="22"/>
  <c r="M25" i="22"/>
  <c r="M29" i="22"/>
  <c r="M19" i="22"/>
  <c r="M21" i="22"/>
  <c r="M24" i="22"/>
  <c r="M26" i="22"/>
  <c r="M28" i="22"/>
  <c r="O23" i="22"/>
  <c r="O27" i="22"/>
  <c r="O29" i="22"/>
  <c r="O19" i="22"/>
  <c r="O21" i="22"/>
  <c r="U23" i="22"/>
  <c r="U21" i="22"/>
  <c r="U20" i="22"/>
  <c r="U19" i="22"/>
  <c r="U22" i="22"/>
  <c r="U24" i="22"/>
  <c r="S33" i="22"/>
  <c r="S34" i="22" s="1"/>
  <c r="S30" i="20"/>
  <c r="K30" i="20"/>
  <c r="K28" i="20"/>
  <c r="M30" i="20"/>
  <c r="M26" i="20"/>
  <c r="M25" i="20"/>
  <c r="M29" i="20"/>
  <c r="M28" i="20"/>
  <c r="M24" i="20"/>
  <c r="U23" i="20"/>
  <c r="K27" i="20"/>
  <c r="O27" i="20"/>
  <c r="K21" i="20"/>
  <c r="K20" i="20"/>
  <c r="U24" i="20"/>
  <c r="O28" i="20"/>
  <c r="Q25" i="20"/>
  <c r="Q28" i="20"/>
  <c r="Q26" i="20"/>
  <c r="Q19" i="20"/>
  <c r="O30" i="20"/>
  <c r="Q29" i="20"/>
  <c r="O26" i="20"/>
  <c r="O24" i="20"/>
  <c r="O22" i="20"/>
  <c r="S21" i="20"/>
  <c r="O20" i="20"/>
  <c r="S19" i="20"/>
  <c r="S29" i="20"/>
  <c r="Q22" i="20"/>
  <c r="U21" i="20"/>
  <c r="M21" i="20"/>
  <c r="Q20" i="20"/>
  <c r="Q27" i="20"/>
  <c r="O25" i="20"/>
  <c r="O23" i="20"/>
  <c r="O21" i="20"/>
  <c r="O19" i="20"/>
  <c r="Q30" i="20"/>
  <c r="Q24" i="20"/>
  <c r="Q23" i="20"/>
  <c r="O110" i="21"/>
  <c r="O111" i="21" s="1"/>
  <c r="O80" i="21"/>
  <c r="O81" i="21" s="1"/>
  <c r="O65" i="21"/>
  <c r="O66" i="21" s="1"/>
  <c r="N31" i="21"/>
  <c r="N32" i="21" s="1"/>
  <c r="O20" i="21" s="1"/>
  <c r="L31" i="21"/>
  <c r="L32" i="21" s="1"/>
  <c r="M27" i="21" s="1"/>
  <c r="P31" i="21"/>
  <c r="P32" i="21" s="1"/>
  <c r="Q29" i="21" s="1"/>
  <c r="U19" i="21"/>
  <c r="Q25" i="21"/>
  <c r="O29" i="21"/>
  <c r="J31" i="21"/>
  <c r="J32" i="21" s="1"/>
  <c r="K19" i="21" s="1"/>
  <c r="R31" i="21"/>
  <c r="R32" i="21" s="1"/>
  <c r="S19" i="21" s="1"/>
  <c r="O95" i="18"/>
  <c r="O96" i="18" s="1"/>
  <c r="O80" i="18"/>
  <c r="O81" i="18" s="1"/>
  <c r="O65" i="18"/>
  <c r="O66" i="18" s="1"/>
  <c r="O50" i="18"/>
  <c r="O51" i="18" s="1"/>
  <c r="J31" i="18"/>
  <c r="J32" i="18" s="1"/>
  <c r="K27" i="18" s="1"/>
  <c r="L31" i="18"/>
  <c r="L32" i="18" s="1"/>
  <c r="M23" i="18" s="1"/>
  <c r="T31" i="18"/>
  <c r="U22" i="18" s="1"/>
  <c r="N31" i="18"/>
  <c r="N32" i="18" s="1"/>
  <c r="O23" i="18" s="1"/>
  <c r="R31" i="18"/>
  <c r="R32" i="18" s="1"/>
  <c r="S27" i="18" s="1"/>
  <c r="Q25" i="18"/>
  <c r="Q21" i="18"/>
  <c r="Q20" i="18"/>
  <c r="Q24" i="18"/>
  <c r="Q28" i="18"/>
  <c r="O25" i="18"/>
  <c r="S25" i="18"/>
  <c r="S19" i="18"/>
  <c r="S20" i="18"/>
  <c r="S24" i="18"/>
  <c r="S26" i="18"/>
  <c r="S28" i="18"/>
  <c r="S30" i="18"/>
  <c r="O110" i="19"/>
  <c r="O111" i="19" s="1"/>
  <c r="O95" i="19"/>
  <c r="O96" i="19" s="1"/>
  <c r="O65" i="19"/>
  <c r="O66" i="19" s="1"/>
  <c r="O50" i="19"/>
  <c r="O51" i="19" s="1"/>
  <c r="J31" i="19"/>
  <c r="J32" i="19" s="1"/>
  <c r="K19" i="19" s="1"/>
  <c r="R31" i="19"/>
  <c r="R32" i="19" s="1"/>
  <c r="S19" i="19"/>
  <c r="S20" i="19"/>
  <c r="S21" i="19"/>
  <c r="S22" i="19"/>
  <c r="S23" i="19"/>
  <c r="S24" i="19"/>
  <c r="S25" i="19"/>
  <c r="S26" i="19"/>
  <c r="S28" i="19"/>
  <c r="S30" i="19"/>
  <c r="N31" i="19"/>
  <c r="N32" i="19" s="1"/>
  <c r="O21" i="19" s="1"/>
  <c r="L31" i="19"/>
  <c r="L32" i="19" s="1"/>
  <c r="M29" i="19" s="1"/>
  <c r="P31" i="19"/>
  <c r="P32" i="19" s="1"/>
  <c r="Q27" i="19" s="1"/>
  <c r="T31" i="19"/>
  <c r="Q21" i="19"/>
  <c r="S27" i="19"/>
  <c r="O29" i="19"/>
  <c r="S29" i="19"/>
  <c r="U33" i="22" l="1"/>
  <c r="U34" i="22" s="1"/>
  <c r="M33" i="22"/>
  <c r="M34" i="22" s="1"/>
  <c r="Q28" i="19"/>
  <c r="Q25" i="19"/>
  <c r="U19" i="19"/>
  <c r="Q29" i="18"/>
  <c r="Q27" i="18"/>
  <c r="O26" i="18"/>
  <c r="Q30" i="18"/>
  <c r="Q26" i="18"/>
  <c r="Q22" i="18"/>
  <c r="Q19" i="18"/>
  <c r="U23" i="18"/>
  <c r="U21" i="18"/>
  <c r="U19" i="18"/>
  <c r="O27" i="21"/>
  <c r="U33" i="20"/>
  <c r="U34" i="20" s="1"/>
  <c r="O33" i="22"/>
  <c r="O34" i="22" s="1"/>
  <c r="M33" i="2"/>
  <c r="M34" i="2" s="1"/>
  <c r="U33" i="24"/>
  <c r="U34" i="24" s="1"/>
  <c r="U20" i="18"/>
  <c r="Q23" i="19"/>
  <c r="S33" i="24"/>
  <c r="S34" i="24" s="1"/>
  <c r="M33" i="24"/>
  <c r="M34" i="24" s="1"/>
  <c r="Q33" i="24"/>
  <c r="Q34" i="24" s="1"/>
  <c r="O33" i="24"/>
  <c r="O34" i="24" s="1"/>
  <c r="K33" i="24"/>
  <c r="K34" i="24" s="1"/>
  <c r="O33" i="2"/>
  <c r="O34" i="2" s="1"/>
  <c r="M33" i="23"/>
  <c r="M34" i="23" s="1"/>
  <c r="S33" i="23"/>
  <c r="S34" i="23" s="1"/>
  <c r="Q33" i="23"/>
  <c r="Q34" i="23" s="1"/>
  <c r="O33" i="23"/>
  <c r="O34" i="23" s="1"/>
  <c r="K33" i="22"/>
  <c r="K34" i="22" s="1"/>
  <c r="M33" i="20"/>
  <c r="M34" i="20" s="1"/>
  <c r="K33" i="20"/>
  <c r="K34" i="20" s="1"/>
  <c r="O33" i="20"/>
  <c r="O34" i="20" s="1"/>
  <c r="S33" i="20"/>
  <c r="S34" i="20" s="1"/>
  <c r="Q33" i="20"/>
  <c r="Q34" i="20" s="1"/>
  <c r="Q30" i="21"/>
  <c r="M22" i="21"/>
  <c r="M30" i="21"/>
  <c r="M28" i="21"/>
  <c r="M26" i="21"/>
  <c r="M24" i="21"/>
  <c r="M20" i="21"/>
  <c r="Q21" i="21"/>
  <c r="U20" i="21"/>
  <c r="U24" i="21"/>
  <c r="U22" i="21"/>
  <c r="Q28" i="21"/>
  <c r="S27" i="21"/>
  <c r="Q23" i="21"/>
  <c r="K27" i="21"/>
  <c r="S30" i="21"/>
  <c r="K30" i="21"/>
  <c r="M29" i="21"/>
  <c r="O28" i="21"/>
  <c r="Q27" i="21"/>
  <c r="S26" i="21"/>
  <c r="K26" i="21"/>
  <c r="O25" i="21"/>
  <c r="S24" i="21"/>
  <c r="K24" i="21"/>
  <c r="O23" i="21"/>
  <c r="S22" i="21"/>
  <c r="K22" i="21"/>
  <c r="O21" i="21"/>
  <c r="S20" i="21"/>
  <c r="K20" i="21"/>
  <c r="K33" i="21" s="1"/>
  <c r="O19" i="21"/>
  <c r="S29" i="21"/>
  <c r="K29" i="21"/>
  <c r="Q26" i="21"/>
  <c r="U25" i="21"/>
  <c r="M25" i="21"/>
  <c r="Q24" i="21"/>
  <c r="U23" i="21"/>
  <c r="M23" i="21"/>
  <c r="Q22" i="21"/>
  <c r="U21" i="21"/>
  <c r="M21" i="21"/>
  <c r="Q20" i="21"/>
  <c r="Q19" i="21"/>
  <c r="M19" i="21"/>
  <c r="M33" i="21" s="1"/>
  <c r="O30" i="21"/>
  <c r="S28" i="21"/>
  <c r="K28" i="21"/>
  <c r="O26" i="21"/>
  <c r="S25" i="21"/>
  <c r="K25" i="21"/>
  <c r="O24" i="21"/>
  <c r="S23" i="21"/>
  <c r="K23" i="21"/>
  <c r="O22" i="21"/>
  <c r="S21" i="21"/>
  <c r="K21" i="21"/>
  <c r="S22" i="18"/>
  <c r="S21" i="18"/>
  <c r="S23" i="18"/>
  <c r="K28" i="18"/>
  <c r="K26" i="18"/>
  <c r="K24" i="18"/>
  <c r="K22" i="18"/>
  <c r="K20" i="18"/>
  <c r="K19" i="18"/>
  <c r="K23" i="18"/>
  <c r="K30" i="18"/>
  <c r="K21" i="18"/>
  <c r="K25" i="18"/>
  <c r="K29" i="18"/>
  <c r="M25" i="18"/>
  <c r="M29" i="18"/>
  <c r="M27" i="18"/>
  <c r="M30" i="18"/>
  <c r="M28" i="18"/>
  <c r="M26" i="18"/>
  <c r="M24" i="18"/>
  <c r="M22" i="18"/>
  <c r="M20" i="18"/>
  <c r="M21" i="18"/>
  <c r="M33" i="18" s="1"/>
  <c r="M34" i="18" s="1"/>
  <c r="M19" i="18"/>
  <c r="O30" i="18"/>
  <c r="O22" i="18"/>
  <c r="O21" i="18"/>
  <c r="O29" i="18"/>
  <c r="O27" i="18"/>
  <c r="O28" i="18"/>
  <c r="O24" i="18"/>
  <c r="O20" i="18"/>
  <c r="O19" i="18"/>
  <c r="S29" i="18"/>
  <c r="Q33" i="18"/>
  <c r="Q34" i="18" s="1"/>
  <c r="K27" i="19"/>
  <c r="K29" i="19"/>
  <c r="K30" i="19"/>
  <c r="K28" i="19"/>
  <c r="K26" i="19"/>
  <c r="K25" i="19"/>
  <c r="K24" i="19"/>
  <c r="K23" i="19"/>
  <c r="K22" i="19"/>
  <c r="K21" i="19"/>
  <c r="K20" i="19"/>
  <c r="K33" i="19" s="1"/>
  <c r="K34" i="19" s="1"/>
  <c r="M30" i="19"/>
  <c r="M26" i="19"/>
  <c r="M24" i="19"/>
  <c r="M22" i="19"/>
  <c r="M20" i="19"/>
  <c r="U20" i="19"/>
  <c r="O30" i="19"/>
  <c r="Q29" i="19"/>
  <c r="M27" i="19"/>
  <c r="O26" i="19"/>
  <c r="O24" i="19"/>
  <c r="O22" i="19"/>
  <c r="O20" i="19"/>
  <c r="S33" i="19"/>
  <c r="S34" i="19" s="1"/>
  <c r="Q30" i="19"/>
  <c r="M28" i="19"/>
  <c r="O27" i="19"/>
  <c r="Q26" i="19"/>
  <c r="U25" i="19"/>
  <c r="M25" i="19"/>
  <c r="Q24" i="19"/>
  <c r="M23" i="19"/>
  <c r="Q22" i="19"/>
  <c r="U21" i="19"/>
  <c r="M21" i="19"/>
  <c r="Q20" i="19"/>
  <c r="Q19" i="19"/>
  <c r="M19" i="19"/>
  <c r="O19" i="19"/>
  <c r="O28" i="19"/>
  <c r="O25" i="19"/>
  <c r="O23" i="19"/>
  <c r="U23" i="19" l="1"/>
  <c r="U22" i="19"/>
  <c r="U24" i="19"/>
  <c r="U33" i="18"/>
  <c r="U34" i="18" s="1"/>
  <c r="M33" i="19"/>
  <c r="M34" i="19" s="1"/>
  <c r="S33" i="18"/>
  <c r="S34" i="18" s="1"/>
  <c r="J16" i="38"/>
  <c r="K34" i="21"/>
  <c r="Q33" i="21"/>
  <c r="Q34" i="21" s="1"/>
  <c r="U33" i="21"/>
  <c r="U34" i="21" s="1"/>
  <c r="S33" i="21"/>
  <c r="S34" i="21" s="1"/>
  <c r="M34" i="21"/>
  <c r="O33" i="21"/>
  <c r="O34" i="21" s="1"/>
  <c r="K33" i="18"/>
  <c r="K34" i="18" s="1"/>
  <c r="O33" i="18"/>
  <c r="O34" i="18" s="1"/>
  <c r="O33" i="19"/>
  <c r="O34" i="19" s="1"/>
  <c r="Q33" i="19"/>
  <c r="Q34" i="19" s="1"/>
  <c r="U33" i="19" l="1"/>
  <c r="U34" i="19" s="1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R30" i="17"/>
  <c r="P30" i="17"/>
  <c r="N30" i="17"/>
  <c r="R29" i="17"/>
  <c r="P29" i="17"/>
  <c r="N29" i="17"/>
  <c r="R28" i="17"/>
  <c r="P28" i="17"/>
  <c r="N28" i="17"/>
  <c r="R27" i="17"/>
  <c r="P27" i="17"/>
  <c r="N27" i="17"/>
  <c r="R26" i="17"/>
  <c r="P26" i="17"/>
  <c r="N26" i="17"/>
  <c r="T25" i="17"/>
  <c r="R25" i="17"/>
  <c r="P25" i="17"/>
  <c r="N25" i="17"/>
  <c r="T24" i="17"/>
  <c r="R24" i="17"/>
  <c r="P24" i="17"/>
  <c r="N24" i="17"/>
  <c r="T23" i="17"/>
  <c r="R23" i="17"/>
  <c r="P23" i="17"/>
  <c r="N23" i="17"/>
  <c r="T22" i="17"/>
  <c r="R22" i="17"/>
  <c r="P22" i="17"/>
  <c r="N22" i="17"/>
  <c r="T21" i="17"/>
  <c r="R21" i="17"/>
  <c r="P21" i="17"/>
  <c r="N21" i="17"/>
  <c r="T20" i="17"/>
  <c r="R20" i="17"/>
  <c r="P20" i="17"/>
  <c r="N20" i="17"/>
  <c r="T19" i="17"/>
  <c r="R19" i="17"/>
  <c r="P19" i="17"/>
  <c r="N19" i="17"/>
  <c r="O110" i="17" l="1"/>
  <c r="O111" i="17" s="1"/>
  <c r="O80" i="17"/>
  <c r="O81" i="17" s="1"/>
  <c r="O95" i="17"/>
  <c r="O96" i="17" s="1"/>
  <c r="O65" i="17"/>
  <c r="O66" i="17" s="1"/>
  <c r="O50" i="17"/>
  <c r="O51" i="17" s="1"/>
  <c r="L31" i="17"/>
  <c r="P31" i="17"/>
  <c r="P32" i="17" s="1"/>
  <c r="Q19" i="17" s="1"/>
  <c r="T31" i="17"/>
  <c r="U19" i="17" s="1"/>
  <c r="Q21" i="17"/>
  <c r="J31" i="17"/>
  <c r="J32" i="17" s="1"/>
  <c r="K19" i="17" s="1"/>
  <c r="N31" i="17"/>
  <c r="N32" i="17" s="1"/>
  <c r="O19" i="17" s="1"/>
  <c r="R31" i="17"/>
  <c r="R32" i="17" s="1"/>
  <c r="S19" i="17" s="1"/>
  <c r="O21" i="17"/>
  <c r="S24" i="17"/>
  <c r="O25" i="17"/>
  <c r="S26" i="17"/>
  <c r="Q27" i="17"/>
  <c r="Q26" i="17"/>
  <c r="O98" i="16"/>
  <c r="O83" i="16"/>
  <c r="O53" i="16"/>
  <c r="O64" i="16"/>
  <c r="O62" i="16"/>
  <c r="O60" i="16"/>
  <c r="O58" i="16"/>
  <c r="O56" i="16"/>
  <c r="O54" i="16"/>
  <c r="L20" i="16"/>
  <c r="L21" i="16"/>
  <c r="L22" i="16"/>
  <c r="L23" i="16"/>
  <c r="L24" i="16"/>
  <c r="L25" i="16"/>
  <c r="L26" i="16"/>
  <c r="L27" i="16"/>
  <c r="L28" i="16"/>
  <c r="L29" i="16"/>
  <c r="L30" i="16"/>
  <c r="L19" i="16"/>
  <c r="J20" i="16"/>
  <c r="J21" i="16"/>
  <c r="J22" i="16"/>
  <c r="J23" i="16"/>
  <c r="J24" i="16"/>
  <c r="J25" i="16"/>
  <c r="J26" i="16"/>
  <c r="J27" i="16"/>
  <c r="J28" i="16"/>
  <c r="J29" i="16"/>
  <c r="J30" i="16"/>
  <c r="J19" i="16"/>
  <c r="J31" i="16" s="1"/>
  <c r="O109" i="16"/>
  <c r="O108" i="16"/>
  <c r="O107" i="16"/>
  <c r="O106" i="16"/>
  <c r="O105" i="16"/>
  <c r="O104" i="16"/>
  <c r="O103" i="16"/>
  <c r="O102" i="16"/>
  <c r="O101" i="16"/>
  <c r="O100" i="16"/>
  <c r="O99" i="16"/>
  <c r="O94" i="16"/>
  <c r="O93" i="16"/>
  <c r="O92" i="16"/>
  <c r="O91" i="16"/>
  <c r="O90" i="16"/>
  <c r="O89" i="16"/>
  <c r="O88" i="16"/>
  <c r="O87" i="16"/>
  <c r="O86" i="16"/>
  <c r="O85" i="16"/>
  <c r="O84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3" i="16"/>
  <c r="O61" i="16"/>
  <c r="O59" i="16"/>
  <c r="O57" i="16"/>
  <c r="O55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R30" i="16"/>
  <c r="P30" i="16"/>
  <c r="N30" i="16"/>
  <c r="R29" i="16"/>
  <c r="P29" i="16"/>
  <c r="N29" i="16"/>
  <c r="R28" i="16"/>
  <c r="P28" i="16"/>
  <c r="N28" i="16"/>
  <c r="R27" i="16"/>
  <c r="P27" i="16"/>
  <c r="N27" i="16"/>
  <c r="R26" i="16"/>
  <c r="P26" i="16"/>
  <c r="N26" i="16"/>
  <c r="T25" i="16"/>
  <c r="R25" i="16"/>
  <c r="P25" i="16"/>
  <c r="N25" i="16"/>
  <c r="T24" i="16"/>
  <c r="R24" i="16"/>
  <c r="P24" i="16"/>
  <c r="N24" i="16"/>
  <c r="T23" i="16"/>
  <c r="R23" i="16"/>
  <c r="P23" i="16"/>
  <c r="N23" i="16"/>
  <c r="T22" i="16"/>
  <c r="R22" i="16"/>
  <c r="P22" i="16"/>
  <c r="N22" i="16"/>
  <c r="T21" i="16"/>
  <c r="R21" i="16"/>
  <c r="P21" i="16"/>
  <c r="N21" i="16"/>
  <c r="T20" i="16"/>
  <c r="R20" i="16"/>
  <c r="P20" i="16"/>
  <c r="N20" i="16"/>
  <c r="T19" i="16"/>
  <c r="R19" i="16"/>
  <c r="P19" i="16"/>
  <c r="N19" i="16"/>
  <c r="O98" i="15"/>
  <c r="O109" i="15"/>
  <c r="O107" i="15"/>
  <c r="O105" i="15"/>
  <c r="O103" i="15"/>
  <c r="O101" i="15"/>
  <c r="O99" i="15"/>
  <c r="O93" i="15"/>
  <c r="O91" i="15"/>
  <c r="O89" i="15"/>
  <c r="O87" i="15"/>
  <c r="O85" i="15"/>
  <c r="O83" i="15"/>
  <c r="O68" i="15"/>
  <c r="O53" i="15"/>
  <c r="O64" i="15"/>
  <c r="O62" i="15"/>
  <c r="O60" i="15"/>
  <c r="O58" i="15"/>
  <c r="O56" i="15"/>
  <c r="O54" i="15"/>
  <c r="O38" i="15"/>
  <c r="L20" i="15"/>
  <c r="L21" i="15"/>
  <c r="L22" i="15"/>
  <c r="L23" i="15"/>
  <c r="L24" i="15"/>
  <c r="L25" i="15"/>
  <c r="L26" i="15"/>
  <c r="L27" i="15"/>
  <c r="L28" i="15"/>
  <c r="L29" i="15"/>
  <c r="L30" i="15"/>
  <c r="L19" i="15"/>
  <c r="J20" i="15"/>
  <c r="J21" i="15"/>
  <c r="J22" i="15"/>
  <c r="J23" i="15"/>
  <c r="J24" i="15"/>
  <c r="J25" i="15"/>
  <c r="J26" i="15"/>
  <c r="J27" i="15"/>
  <c r="J28" i="15"/>
  <c r="J29" i="15"/>
  <c r="J30" i="15"/>
  <c r="J19" i="15"/>
  <c r="N19" i="15"/>
  <c r="O108" i="15"/>
  <c r="O106" i="15"/>
  <c r="O104" i="15"/>
  <c r="O102" i="15"/>
  <c r="O100" i="15"/>
  <c r="O94" i="15"/>
  <c r="O92" i="15"/>
  <c r="O90" i="15"/>
  <c r="O88" i="15"/>
  <c r="O86" i="15"/>
  <c r="O84" i="15"/>
  <c r="O79" i="15"/>
  <c r="O78" i="15"/>
  <c r="O77" i="15"/>
  <c r="O76" i="15"/>
  <c r="O75" i="15"/>
  <c r="O74" i="15"/>
  <c r="O73" i="15"/>
  <c r="O72" i="15"/>
  <c r="O71" i="15"/>
  <c r="O70" i="15"/>
  <c r="O69" i="15"/>
  <c r="O63" i="15"/>
  <c r="O61" i="15"/>
  <c r="O59" i="15"/>
  <c r="O57" i="15"/>
  <c r="O55" i="15"/>
  <c r="O49" i="15"/>
  <c r="O48" i="15"/>
  <c r="O47" i="15"/>
  <c r="O46" i="15"/>
  <c r="O45" i="15"/>
  <c r="O44" i="15"/>
  <c r="O43" i="15"/>
  <c r="O42" i="15"/>
  <c r="O41" i="15"/>
  <c r="O40" i="15"/>
  <c r="O39" i="15"/>
  <c r="R30" i="15"/>
  <c r="P30" i="15"/>
  <c r="N30" i="15"/>
  <c r="R29" i="15"/>
  <c r="P29" i="15"/>
  <c r="N29" i="15"/>
  <c r="R28" i="15"/>
  <c r="P28" i="15"/>
  <c r="N28" i="15"/>
  <c r="R27" i="15"/>
  <c r="P27" i="15"/>
  <c r="N27" i="15"/>
  <c r="R26" i="15"/>
  <c r="P26" i="15"/>
  <c r="N26" i="15"/>
  <c r="T25" i="15"/>
  <c r="R25" i="15"/>
  <c r="P25" i="15"/>
  <c r="N25" i="15"/>
  <c r="T24" i="15"/>
  <c r="R24" i="15"/>
  <c r="P24" i="15"/>
  <c r="N24" i="15"/>
  <c r="T23" i="15"/>
  <c r="R23" i="15"/>
  <c r="P23" i="15"/>
  <c r="N23" i="15"/>
  <c r="T22" i="15"/>
  <c r="R22" i="15"/>
  <c r="P22" i="15"/>
  <c r="N22" i="15"/>
  <c r="T21" i="15"/>
  <c r="R21" i="15"/>
  <c r="P21" i="15"/>
  <c r="N21" i="15"/>
  <c r="T20" i="15"/>
  <c r="R20" i="15"/>
  <c r="P20" i="15"/>
  <c r="N20" i="15"/>
  <c r="T19" i="15"/>
  <c r="R19" i="15"/>
  <c r="P19" i="15"/>
  <c r="O28" i="17" l="1"/>
  <c r="Q30" i="17"/>
  <c r="L32" i="17"/>
  <c r="M19" i="17" s="1"/>
  <c r="O80" i="16"/>
  <c r="O81" i="16" s="1"/>
  <c r="S29" i="17"/>
  <c r="S30" i="17"/>
  <c r="S22" i="17"/>
  <c r="S20" i="17"/>
  <c r="U20" i="17"/>
  <c r="K29" i="17"/>
  <c r="K24" i="17"/>
  <c r="K22" i="17"/>
  <c r="K30" i="17"/>
  <c r="K26" i="17"/>
  <c r="K20" i="17"/>
  <c r="M28" i="17"/>
  <c r="M25" i="17"/>
  <c r="M22" i="17"/>
  <c r="M29" i="17"/>
  <c r="M24" i="17"/>
  <c r="M20" i="17"/>
  <c r="U25" i="17"/>
  <c r="U22" i="17"/>
  <c r="O27" i="17"/>
  <c r="O23" i="17"/>
  <c r="Q23" i="17"/>
  <c r="M30" i="17"/>
  <c r="O29" i="17"/>
  <c r="Q28" i="17"/>
  <c r="S27" i="17"/>
  <c r="K27" i="17"/>
  <c r="M26" i="17"/>
  <c r="Q25" i="17"/>
  <c r="U24" i="17"/>
  <c r="O30" i="17"/>
  <c r="Q29" i="17"/>
  <c r="S28" i="17"/>
  <c r="K28" i="17"/>
  <c r="M27" i="17"/>
  <c r="O26" i="17"/>
  <c r="S25" i="17"/>
  <c r="K25" i="17"/>
  <c r="O24" i="17"/>
  <c r="S23" i="17"/>
  <c r="K23" i="17"/>
  <c r="O22" i="17"/>
  <c r="S21" i="17"/>
  <c r="K21" i="17"/>
  <c r="O20" i="17"/>
  <c r="O33" i="17" s="1"/>
  <c r="O34" i="17" s="1"/>
  <c r="Q24" i="17"/>
  <c r="U23" i="17"/>
  <c r="M23" i="17"/>
  <c r="Q22" i="17"/>
  <c r="U21" i="17"/>
  <c r="M21" i="17"/>
  <c r="Q20" i="17"/>
  <c r="O110" i="16"/>
  <c r="O111" i="16" s="1"/>
  <c r="O95" i="16"/>
  <c r="O96" i="16" s="1"/>
  <c r="O65" i="16"/>
  <c r="O66" i="16" s="1"/>
  <c r="O50" i="16"/>
  <c r="O51" i="16" s="1"/>
  <c r="P31" i="16"/>
  <c r="P32" i="16" s="1"/>
  <c r="Q19" i="16" s="1"/>
  <c r="Q27" i="16"/>
  <c r="N31" i="16"/>
  <c r="N32" i="16" s="1"/>
  <c r="O20" i="16" s="1"/>
  <c r="L31" i="16"/>
  <c r="L32" i="16" s="1"/>
  <c r="M27" i="16" s="1"/>
  <c r="T31" i="16"/>
  <c r="U20" i="16" s="1"/>
  <c r="Q20" i="16"/>
  <c r="Q25" i="16"/>
  <c r="O29" i="16"/>
  <c r="Q30" i="16"/>
  <c r="J32" i="16"/>
  <c r="K19" i="16" s="1"/>
  <c r="R31" i="16"/>
  <c r="R32" i="16" s="1"/>
  <c r="S19" i="16" s="1"/>
  <c r="O110" i="15"/>
  <c r="O111" i="15" s="1"/>
  <c r="O95" i="15"/>
  <c r="O96" i="15" s="1"/>
  <c r="O80" i="15"/>
  <c r="O81" i="15" s="1"/>
  <c r="O65" i="15"/>
  <c r="O66" i="15" s="1"/>
  <c r="O50" i="15"/>
  <c r="O51" i="15" s="1"/>
  <c r="L31" i="15"/>
  <c r="L32" i="15" s="1"/>
  <c r="M19" i="15" s="1"/>
  <c r="P31" i="15"/>
  <c r="P32" i="15" s="1"/>
  <c r="Q19" i="15" s="1"/>
  <c r="T31" i="15"/>
  <c r="T32" i="15" s="1"/>
  <c r="Q21" i="15"/>
  <c r="N31" i="15"/>
  <c r="N32" i="15" s="1"/>
  <c r="O19" i="15" s="1"/>
  <c r="J31" i="15"/>
  <c r="J32" i="15" s="1"/>
  <c r="K22" i="15" s="1"/>
  <c r="R31" i="15"/>
  <c r="R32" i="15" s="1"/>
  <c r="S20" i="15" s="1"/>
  <c r="O28" i="15" l="1"/>
  <c r="S26" i="15"/>
  <c r="S30" i="15"/>
  <c r="Q27" i="15"/>
  <c r="O24" i="15"/>
  <c r="Q28" i="15"/>
  <c r="Q25" i="15"/>
  <c r="U19" i="15"/>
  <c r="U29" i="15"/>
  <c r="U30" i="15"/>
  <c r="U26" i="15"/>
  <c r="U28" i="15"/>
  <c r="U27" i="15"/>
  <c r="O19" i="16"/>
  <c r="M33" i="17"/>
  <c r="M34" i="17" s="1"/>
  <c r="S33" i="17"/>
  <c r="S34" i="17" s="1"/>
  <c r="S28" i="15"/>
  <c r="O25" i="15"/>
  <c r="O22" i="15"/>
  <c r="O27" i="16"/>
  <c r="O23" i="16"/>
  <c r="O25" i="16"/>
  <c r="O21" i="16"/>
  <c r="K33" i="17"/>
  <c r="K34" i="17" s="1"/>
  <c r="U33" i="17"/>
  <c r="U34" i="17" s="1"/>
  <c r="Q33" i="17"/>
  <c r="K30" i="16"/>
  <c r="K29" i="16"/>
  <c r="K26" i="16"/>
  <c r="K24" i="16"/>
  <c r="K22" i="16"/>
  <c r="K20" i="16"/>
  <c r="M28" i="16"/>
  <c r="M24" i="16"/>
  <c r="U24" i="16"/>
  <c r="U21" i="16"/>
  <c r="U22" i="16"/>
  <c r="Q26" i="16"/>
  <c r="Q23" i="16"/>
  <c r="O28" i="16"/>
  <c r="Q21" i="16"/>
  <c r="S29" i="16"/>
  <c r="S30" i="16"/>
  <c r="M29" i="16"/>
  <c r="S26" i="16"/>
  <c r="S24" i="16"/>
  <c r="S22" i="16"/>
  <c r="S20" i="16"/>
  <c r="U25" i="16"/>
  <c r="M20" i="16"/>
  <c r="M30" i="16"/>
  <c r="Q28" i="16"/>
  <c r="S27" i="16"/>
  <c r="K27" i="16"/>
  <c r="M26" i="16"/>
  <c r="M25" i="16"/>
  <c r="Q24" i="16"/>
  <c r="U23" i="16"/>
  <c r="M23" i="16"/>
  <c r="M22" i="16"/>
  <c r="M21" i="16"/>
  <c r="U19" i="16"/>
  <c r="M19" i="16"/>
  <c r="O30" i="16"/>
  <c r="Q29" i="16"/>
  <c r="S28" i="16"/>
  <c r="K28" i="16"/>
  <c r="O26" i="16"/>
  <c r="S25" i="16"/>
  <c r="K25" i="16"/>
  <c r="O24" i="16"/>
  <c r="S23" i="16"/>
  <c r="K23" i="16"/>
  <c r="O22" i="16"/>
  <c r="S21" i="16"/>
  <c r="K21" i="16"/>
  <c r="Q22" i="16"/>
  <c r="K28" i="15"/>
  <c r="K30" i="15"/>
  <c r="K26" i="15"/>
  <c r="K25" i="15"/>
  <c r="K23" i="15"/>
  <c r="K21" i="15"/>
  <c r="K19" i="15"/>
  <c r="K27" i="15"/>
  <c r="M29" i="15"/>
  <c r="M26" i="15"/>
  <c r="M24" i="15"/>
  <c r="M30" i="15"/>
  <c r="M22" i="15"/>
  <c r="M20" i="15"/>
  <c r="U24" i="15"/>
  <c r="U20" i="15"/>
  <c r="U22" i="15"/>
  <c r="S25" i="15"/>
  <c r="S21" i="15"/>
  <c r="S19" i="15"/>
  <c r="S27" i="15"/>
  <c r="Q23" i="15"/>
  <c r="O30" i="15"/>
  <c r="Q29" i="15"/>
  <c r="M27" i="15"/>
  <c r="O26" i="15"/>
  <c r="O20" i="15"/>
  <c r="Q30" i="15"/>
  <c r="S29" i="15"/>
  <c r="K29" i="15"/>
  <c r="M28" i="15"/>
  <c r="O27" i="15"/>
  <c r="Q26" i="15"/>
  <c r="U25" i="15"/>
  <c r="M25" i="15"/>
  <c r="Q24" i="15"/>
  <c r="U23" i="15"/>
  <c r="M23" i="15"/>
  <c r="Q22" i="15"/>
  <c r="U21" i="15"/>
  <c r="M21" i="15"/>
  <c r="Q20" i="15"/>
  <c r="S24" i="15"/>
  <c r="S23" i="15"/>
  <c r="S22" i="15"/>
  <c r="O21" i="15"/>
  <c r="K20" i="15"/>
  <c r="O29" i="15"/>
  <c r="K24" i="15"/>
  <c r="O23" i="15"/>
  <c r="S33" i="15" l="1"/>
  <c r="S34" i="15" s="1"/>
  <c r="Q33" i="15"/>
  <c r="Q34" i="15" s="1"/>
  <c r="K33" i="15"/>
  <c r="K34" i="15" s="1"/>
  <c r="M33" i="15"/>
  <c r="M34" i="15" s="1"/>
  <c r="O33" i="16"/>
  <c r="O34" i="16" s="1"/>
  <c r="K33" i="16"/>
  <c r="K34" i="16" s="1"/>
  <c r="S33" i="16"/>
  <c r="S34" i="16" s="1"/>
  <c r="U33" i="16"/>
  <c r="U34" i="16" s="1"/>
  <c r="Q33" i="16"/>
  <c r="Q34" i="16" s="1"/>
  <c r="M33" i="16"/>
  <c r="M34" i="16" s="1"/>
  <c r="U33" i="15"/>
  <c r="U34" i="15" s="1"/>
  <c r="O33" i="15"/>
  <c r="O34" i="15" s="1"/>
  <c r="L20" i="14" l="1"/>
  <c r="L21" i="14"/>
  <c r="L22" i="14"/>
  <c r="L23" i="14"/>
  <c r="L24" i="14"/>
  <c r="L25" i="14"/>
  <c r="L26" i="14"/>
  <c r="L27" i="14"/>
  <c r="L28" i="14"/>
  <c r="L29" i="14"/>
  <c r="L30" i="14"/>
  <c r="L19" i="14"/>
  <c r="J20" i="14"/>
  <c r="J21" i="14"/>
  <c r="J22" i="14"/>
  <c r="J23" i="14"/>
  <c r="J24" i="14"/>
  <c r="J25" i="14"/>
  <c r="J26" i="14"/>
  <c r="J27" i="14"/>
  <c r="J28" i="14"/>
  <c r="J29" i="14"/>
  <c r="J30" i="14"/>
  <c r="J19" i="14"/>
  <c r="O109" i="14" l="1"/>
  <c r="O108" i="14"/>
  <c r="O107" i="14"/>
  <c r="O106" i="14"/>
  <c r="O105" i="14"/>
  <c r="O104" i="14"/>
  <c r="O103" i="14"/>
  <c r="O102" i="14"/>
  <c r="O101" i="14"/>
  <c r="O100" i="14"/>
  <c r="O99" i="14"/>
  <c r="O98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R30" i="14"/>
  <c r="P30" i="14"/>
  <c r="N30" i="14"/>
  <c r="R29" i="14"/>
  <c r="P29" i="14"/>
  <c r="N29" i="14"/>
  <c r="R28" i="14"/>
  <c r="P28" i="14"/>
  <c r="N28" i="14"/>
  <c r="R27" i="14"/>
  <c r="P27" i="14"/>
  <c r="N27" i="14"/>
  <c r="R26" i="14"/>
  <c r="P26" i="14"/>
  <c r="N26" i="14"/>
  <c r="T25" i="14"/>
  <c r="R25" i="14"/>
  <c r="P25" i="14"/>
  <c r="N25" i="14"/>
  <c r="T24" i="14"/>
  <c r="R24" i="14"/>
  <c r="P24" i="14"/>
  <c r="N24" i="14"/>
  <c r="T23" i="14"/>
  <c r="R23" i="14"/>
  <c r="P23" i="14"/>
  <c r="N23" i="14"/>
  <c r="T22" i="14"/>
  <c r="R22" i="14"/>
  <c r="P22" i="14"/>
  <c r="N22" i="14"/>
  <c r="T21" i="14"/>
  <c r="R21" i="14"/>
  <c r="P21" i="14"/>
  <c r="N21" i="14"/>
  <c r="T20" i="14"/>
  <c r="R20" i="14"/>
  <c r="P20" i="14"/>
  <c r="N20" i="14"/>
  <c r="T19" i="14"/>
  <c r="R19" i="14"/>
  <c r="P19" i="14"/>
  <c r="N19" i="14"/>
  <c r="N19" i="13"/>
  <c r="L20" i="13"/>
  <c r="L21" i="13"/>
  <c r="L22" i="13"/>
  <c r="L23" i="13"/>
  <c r="L24" i="13"/>
  <c r="L25" i="13"/>
  <c r="L26" i="13"/>
  <c r="L27" i="13"/>
  <c r="L28" i="13"/>
  <c r="L29" i="13"/>
  <c r="L30" i="13"/>
  <c r="L19" i="13"/>
  <c r="J20" i="13"/>
  <c r="J21" i="13"/>
  <c r="J22" i="13"/>
  <c r="J23" i="13"/>
  <c r="J24" i="13"/>
  <c r="J25" i="13"/>
  <c r="J26" i="13"/>
  <c r="J27" i="13"/>
  <c r="J28" i="13"/>
  <c r="J29" i="13"/>
  <c r="J30" i="13"/>
  <c r="J19" i="13"/>
  <c r="R20" i="12"/>
  <c r="R21" i="12"/>
  <c r="R22" i="12"/>
  <c r="R23" i="12"/>
  <c r="R24" i="12"/>
  <c r="R25" i="12"/>
  <c r="R26" i="12"/>
  <c r="R27" i="12"/>
  <c r="R28" i="12"/>
  <c r="R29" i="12"/>
  <c r="R30" i="12"/>
  <c r="R19" i="12"/>
  <c r="N19" i="12"/>
  <c r="L20" i="12"/>
  <c r="L21" i="12"/>
  <c r="L22" i="12"/>
  <c r="L23" i="12"/>
  <c r="L24" i="12"/>
  <c r="L25" i="12"/>
  <c r="L26" i="12"/>
  <c r="L27" i="12"/>
  <c r="L28" i="12"/>
  <c r="L29" i="12"/>
  <c r="L30" i="12"/>
  <c r="L19" i="12"/>
  <c r="J20" i="12"/>
  <c r="J21" i="12"/>
  <c r="J22" i="12"/>
  <c r="J23" i="12"/>
  <c r="J24" i="12"/>
  <c r="J25" i="12"/>
  <c r="J26" i="12"/>
  <c r="J27" i="12"/>
  <c r="J28" i="12"/>
  <c r="J29" i="12"/>
  <c r="J30" i="12"/>
  <c r="J19" i="12"/>
  <c r="O110" i="14" l="1"/>
  <c r="O111" i="14" s="1"/>
  <c r="O95" i="14"/>
  <c r="O96" i="14" s="1"/>
  <c r="O80" i="14"/>
  <c r="O81" i="14" s="1"/>
  <c r="O65" i="14"/>
  <c r="O66" i="14" s="1"/>
  <c r="O50" i="14"/>
  <c r="O51" i="14" s="1"/>
  <c r="N31" i="14"/>
  <c r="N32" i="14" s="1"/>
  <c r="O21" i="14" s="1"/>
  <c r="O20" i="14"/>
  <c r="L31" i="14"/>
  <c r="L32" i="14" s="1"/>
  <c r="M27" i="14" s="1"/>
  <c r="P31" i="14"/>
  <c r="P32" i="14" s="1"/>
  <c r="Q29" i="14" s="1"/>
  <c r="T31" i="14"/>
  <c r="Q21" i="14"/>
  <c r="Q25" i="14"/>
  <c r="O27" i="14"/>
  <c r="M28" i="14"/>
  <c r="Q28" i="14"/>
  <c r="O29" i="14"/>
  <c r="Q30" i="14"/>
  <c r="J31" i="14"/>
  <c r="J32" i="14" s="1"/>
  <c r="K20" i="14" s="1"/>
  <c r="R31" i="14"/>
  <c r="R32" i="14" s="1"/>
  <c r="S20" i="14" s="1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P30" i="12"/>
  <c r="N30" i="12"/>
  <c r="P29" i="12"/>
  <c r="N29" i="12"/>
  <c r="P28" i="12"/>
  <c r="N28" i="12"/>
  <c r="P27" i="12"/>
  <c r="N27" i="12"/>
  <c r="P26" i="12"/>
  <c r="N26" i="12"/>
  <c r="T25" i="12"/>
  <c r="P25" i="12"/>
  <c r="N25" i="12"/>
  <c r="T24" i="12"/>
  <c r="P24" i="12"/>
  <c r="N24" i="12"/>
  <c r="T23" i="12"/>
  <c r="P23" i="12"/>
  <c r="N23" i="12"/>
  <c r="T22" i="12"/>
  <c r="P22" i="12"/>
  <c r="N22" i="12"/>
  <c r="T21" i="12"/>
  <c r="P21" i="12"/>
  <c r="N21" i="12"/>
  <c r="T20" i="12"/>
  <c r="P20" i="12"/>
  <c r="N20" i="12"/>
  <c r="T19" i="12"/>
  <c r="P19" i="12"/>
  <c r="P19" i="11"/>
  <c r="N19" i="11"/>
  <c r="L20" i="11"/>
  <c r="L21" i="11"/>
  <c r="L22" i="11"/>
  <c r="L23" i="11"/>
  <c r="L24" i="11"/>
  <c r="L25" i="11"/>
  <c r="L26" i="11"/>
  <c r="L27" i="11"/>
  <c r="L28" i="11"/>
  <c r="L29" i="11"/>
  <c r="L30" i="11"/>
  <c r="L19" i="11"/>
  <c r="J20" i="11"/>
  <c r="J21" i="11"/>
  <c r="J22" i="11"/>
  <c r="J23" i="11"/>
  <c r="J24" i="11"/>
  <c r="J25" i="11"/>
  <c r="J26" i="11"/>
  <c r="J27" i="11"/>
  <c r="J28" i="11"/>
  <c r="J29" i="11"/>
  <c r="J30" i="11"/>
  <c r="J19" i="11"/>
  <c r="O113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R30" i="11"/>
  <c r="P30" i="11"/>
  <c r="N30" i="11"/>
  <c r="R29" i="11"/>
  <c r="P29" i="11"/>
  <c r="N29" i="11"/>
  <c r="R28" i="11"/>
  <c r="P28" i="11"/>
  <c r="N28" i="11"/>
  <c r="R27" i="11"/>
  <c r="P27" i="11"/>
  <c r="N27" i="11"/>
  <c r="R26" i="11"/>
  <c r="P26" i="11"/>
  <c r="N26" i="11"/>
  <c r="R25" i="11"/>
  <c r="P25" i="11"/>
  <c r="N25" i="11"/>
  <c r="T24" i="11"/>
  <c r="R24" i="11"/>
  <c r="P24" i="11"/>
  <c r="N24" i="11"/>
  <c r="T23" i="11"/>
  <c r="R23" i="11"/>
  <c r="P23" i="11"/>
  <c r="N23" i="11"/>
  <c r="T22" i="11"/>
  <c r="R22" i="11"/>
  <c r="P22" i="11"/>
  <c r="N22" i="11"/>
  <c r="T21" i="11"/>
  <c r="R21" i="11"/>
  <c r="P21" i="11"/>
  <c r="N21" i="11"/>
  <c r="T20" i="11"/>
  <c r="R20" i="11"/>
  <c r="P20" i="11"/>
  <c r="N20" i="11"/>
  <c r="T19" i="11"/>
  <c r="R19" i="11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R30" i="13"/>
  <c r="P30" i="13"/>
  <c r="N30" i="13"/>
  <c r="R29" i="13"/>
  <c r="P29" i="13"/>
  <c r="N29" i="13"/>
  <c r="R28" i="13"/>
  <c r="P28" i="13"/>
  <c r="N28" i="13"/>
  <c r="R27" i="13"/>
  <c r="P27" i="13"/>
  <c r="N27" i="13"/>
  <c r="R26" i="13"/>
  <c r="P26" i="13"/>
  <c r="N26" i="13"/>
  <c r="T25" i="13"/>
  <c r="R25" i="13"/>
  <c r="P25" i="13"/>
  <c r="N25" i="13"/>
  <c r="T24" i="13"/>
  <c r="R24" i="13"/>
  <c r="P24" i="13"/>
  <c r="N24" i="13"/>
  <c r="T23" i="13"/>
  <c r="R23" i="13"/>
  <c r="P23" i="13"/>
  <c r="N23" i="13"/>
  <c r="T22" i="13"/>
  <c r="R22" i="13"/>
  <c r="P22" i="13"/>
  <c r="N22" i="13"/>
  <c r="T21" i="13"/>
  <c r="R21" i="13"/>
  <c r="P21" i="13"/>
  <c r="N21" i="13"/>
  <c r="T20" i="13"/>
  <c r="R20" i="13"/>
  <c r="P20" i="13"/>
  <c r="N20" i="13"/>
  <c r="T19" i="13"/>
  <c r="R19" i="13"/>
  <c r="P19" i="13"/>
  <c r="O113" i="1"/>
  <c r="O98" i="1"/>
  <c r="O83" i="1"/>
  <c r="O53" i="1"/>
  <c r="T19" i="1"/>
  <c r="R20" i="1"/>
  <c r="R21" i="1"/>
  <c r="R22" i="1"/>
  <c r="R23" i="1"/>
  <c r="R24" i="1"/>
  <c r="R25" i="1"/>
  <c r="R26" i="1"/>
  <c r="R27" i="1"/>
  <c r="R28" i="1"/>
  <c r="R29" i="1"/>
  <c r="R30" i="1"/>
  <c r="R19" i="1"/>
  <c r="N19" i="1"/>
  <c r="L20" i="1"/>
  <c r="L21" i="1"/>
  <c r="L22" i="1"/>
  <c r="L23" i="1"/>
  <c r="L24" i="1"/>
  <c r="L25" i="1"/>
  <c r="L26" i="1"/>
  <c r="L27" i="1"/>
  <c r="L28" i="1"/>
  <c r="L29" i="1"/>
  <c r="L30" i="1"/>
  <c r="L19" i="1"/>
  <c r="J20" i="1"/>
  <c r="J21" i="1"/>
  <c r="J22" i="1"/>
  <c r="J23" i="1"/>
  <c r="J24" i="1"/>
  <c r="J25" i="1"/>
  <c r="J26" i="1"/>
  <c r="J27" i="1"/>
  <c r="J28" i="1"/>
  <c r="J29" i="1"/>
  <c r="J30" i="1"/>
  <c r="J19" i="1"/>
  <c r="O109" i="1"/>
  <c r="O108" i="1"/>
  <c r="O107" i="1"/>
  <c r="O106" i="1"/>
  <c r="O105" i="1"/>
  <c r="O104" i="1"/>
  <c r="O103" i="1"/>
  <c r="O102" i="1"/>
  <c r="O101" i="1"/>
  <c r="O100" i="1"/>
  <c r="O99" i="1"/>
  <c r="O94" i="1"/>
  <c r="O93" i="1"/>
  <c r="O92" i="1"/>
  <c r="O91" i="1"/>
  <c r="O90" i="1"/>
  <c r="O89" i="1"/>
  <c r="O88" i="1"/>
  <c r="O87" i="1"/>
  <c r="O86" i="1"/>
  <c r="O85" i="1"/>
  <c r="O84" i="1"/>
  <c r="O79" i="1"/>
  <c r="O78" i="1"/>
  <c r="O77" i="1"/>
  <c r="O76" i="1"/>
  <c r="O75" i="1"/>
  <c r="O74" i="1"/>
  <c r="O73" i="1"/>
  <c r="O72" i="1"/>
  <c r="O71" i="1"/>
  <c r="O70" i="1"/>
  <c r="O69" i="1"/>
  <c r="O68" i="1"/>
  <c r="O64" i="1"/>
  <c r="O63" i="1"/>
  <c r="O62" i="1"/>
  <c r="O61" i="1"/>
  <c r="O60" i="1"/>
  <c r="O59" i="1"/>
  <c r="O58" i="1"/>
  <c r="O57" i="1"/>
  <c r="O56" i="1"/>
  <c r="O55" i="1"/>
  <c r="O54" i="1"/>
  <c r="O49" i="1"/>
  <c r="O48" i="1"/>
  <c r="O47" i="1"/>
  <c r="O46" i="1"/>
  <c r="O45" i="1"/>
  <c r="O44" i="1"/>
  <c r="O43" i="1"/>
  <c r="O42" i="1"/>
  <c r="O41" i="1"/>
  <c r="O40" i="1"/>
  <c r="O39" i="1"/>
  <c r="O38" i="1"/>
  <c r="P30" i="1"/>
  <c r="N30" i="1"/>
  <c r="P29" i="1"/>
  <c r="N29" i="1"/>
  <c r="P28" i="1"/>
  <c r="N28" i="1"/>
  <c r="P27" i="1"/>
  <c r="N27" i="1"/>
  <c r="P26" i="1"/>
  <c r="N26" i="1"/>
  <c r="P25" i="1"/>
  <c r="N25" i="1"/>
  <c r="T24" i="1"/>
  <c r="P24" i="1"/>
  <c r="N24" i="1"/>
  <c r="T23" i="1"/>
  <c r="P23" i="1"/>
  <c r="N23" i="1"/>
  <c r="T22" i="1"/>
  <c r="P22" i="1"/>
  <c r="N22" i="1"/>
  <c r="T21" i="1"/>
  <c r="P21" i="1"/>
  <c r="N21" i="1"/>
  <c r="T20" i="1"/>
  <c r="P20" i="1"/>
  <c r="N20" i="1"/>
  <c r="P19" i="1"/>
  <c r="O98" i="10"/>
  <c r="O68" i="10"/>
  <c r="O53" i="10"/>
  <c r="N19" i="10"/>
  <c r="L20" i="10"/>
  <c r="L21" i="10"/>
  <c r="L22" i="10"/>
  <c r="L23" i="10"/>
  <c r="L24" i="10"/>
  <c r="L25" i="10"/>
  <c r="L26" i="10"/>
  <c r="L27" i="10"/>
  <c r="L28" i="10"/>
  <c r="L29" i="10"/>
  <c r="L30" i="10"/>
  <c r="L19" i="10"/>
  <c r="J31" i="10"/>
  <c r="O109" i="10"/>
  <c r="O108" i="10"/>
  <c r="O107" i="10"/>
  <c r="O106" i="10"/>
  <c r="O105" i="10"/>
  <c r="O104" i="10"/>
  <c r="O103" i="10"/>
  <c r="O102" i="10"/>
  <c r="O101" i="10"/>
  <c r="O100" i="10"/>
  <c r="O99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79" i="10"/>
  <c r="O78" i="10"/>
  <c r="O77" i="10"/>
  <c r="O76" i="10"/>
  <c r="O75" i="10"/>
  <c r="O74" i="10"/>
  <c r="O73" i="10"/>
  <c r="O72" i="10"/>
  <c r="O71" i="10"/>
  <c r="O70" i="10"/>
  <c r="O69" i="10"/>
  <c r="O64" i="10"/>
  <c r="O63" i="10"/>
  <c r="O62" i="10"/>
  <c r="O61" i="10"/>
  <c r="O60" i="10"/>
  <c r="O59" i="10"/>
  <c r="O58" i="10"/>
  <c r="O57" i="10"/>
  <c r="O56" i="10"/>
  <c r="O55" i="10"/>
  <c r="O54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R30" i="10"/>
  <c r="P30" i="10"/>
  <c r="N30" i="10"/>
  <c r="R29" i="10"/>
  <c r="P29" i="10"/>
  <c r="N29" i="10"/>
  <c r="R28" i="10"/>
  <c r="P28" i="10"/>
  <c r="N28" i="10"/>
  <c r="R27" i="10"/>
  <c r="P27" i="10"/>
  <c r="N27" i="10"/>
  <c r="R26" i="10"/>
  <c r="P26" i="10"/>
  <c r="N26" i="10"/>
  <c r="R25" i="10"/>
  <c r="P25" i="10"/>
  <c r="N25" i="10"/>
  <c r="R24" i="10"/>
  <c r="P24" i="10"/>
  <c r="N24" i="10"/>
  <c r="R23" i="10"/>
  <c r="P23" i="10"/>
  <c r="N23" i="10"/>
  <c r="R22" i="10"/>
  <c r="P22" i="10"/>
  <c r="N22" i="10"/>
  <c r="R21" i="10"/>
  <c r="P21" i="10"/>
  <c r="N21" i="10"/>
  <c r="R20" i="10"/>
  <c r="P20" i="10"/>
  <c r="N20" i="10"/>
  <c r="R19" i="10"/>
  <c r="P19" i="10"/>
  <c r="L20" i="9"/>
  <c r="O39" i="9"/>
  <c r="R21" i="9"/>
  <c r="R22" i="9"/>
  <c r="R23" i="9"/>
  <c r="R24" i="9"/>
  <c r="R25" i="9"/>
  <c r="R26" i="9"/>
  <c r="R27" i="9"/>
  <c r="R28" i="9"/>
  <c r="R29" i="9"/>
  <c r="R30" i="9"/>
  <c r="R31" i="9"/>
  <c r="R20" i="9"/>
  <c r="P21" i="9"/>
  <c r="P22" i="9"/>
  <c r="P23" i="9"/>
  <c r="P24" i="9"/>
  <c r="P25" i="9"/>
  <c r="P26" i="9"/>
  <c r="P27" i="9"/>
  <c r="P28" i="9"/>
  <c r="P29" i="9"/>
  <c r="P30" i="9"/>
  <c r="P31" i="9"/>
  <c r="P20" i="9"/>
  <c r="N21" i="9"/>
  <c r="N22" i="9"/>
  <c r="N23" i="9"/>
  <c r="N24" i="9"/>
  <c r="N25" i="9"/>
  <c r="N26" i="9"/>
  <c r="N27" i="9"/>
  <c r="N28" i="9"/>
  <c r="N29" i="9"/>
  <c r="N30" i="9"/>
  <c r="N31" i="9"/>
  <c r="N20" i="9"/>
  <c r="L21" i="9"/>
  <c r="L22" i="9"/>
  <c r="L23" i="9"/>
  <c r="L24" i="9"/>
  <c r="L25" i="9"/>
  <c r="L26" i="9"/>
  <c r="L27" i="9"/>
  <c r="L28" i="9"/>
  <c r="L29" i="9"/>
  <c r="L30" i="9"/>
  <c r="L31" i="9"/>
  <c r="J21" i="9"/>
  <c r="J22" i="9"/>
  <c r="J24" i="9"/>
  <c r="J25" i="9"/>
  <c r="J26" i="9"/>
  <c r="J27" i="9"/>
  <c r="J28" i="9"/>
  <c r="J29" i="9"/>
  <c r="J30" i="9"/>
  <c r="J31" i="9"/>
  <c r="J20" i="9"/>
  <c r="Q23" i="14" l="1"/>
  <c r="U19" i="14"/>
  <c r="T32" i="14"/>
  <c r="L32" i="9"/>
  <c r="L33" i="9" s="1"/>
  <c r="J31" i="1"/>
  <c r="N32" i="9"/>
  <c r="J32" i="9"/>
  <c r="Q26" i="14"/>
  <c r="Q24" i="14"/>
  <c r="Q22" i="14"/>
  <c r="Q20" i="14"/>
  <c r="Q19" i="14"/>
  <c r="S19" i="14"/>
  <c r="O125" i="11"/>
  <c r="O95" i="11"/>
  <c r="O96" i="11" s="1"/>
  <c r="O95" i="10"/>
  <c r="O96" i="10" s="1"/>
  <c r="M30" i="14"/>
  <c r="K29" i="14"/>
  <c r="K19" i="14"/>
  <c r="K30" i="14"/>
  <c r="K24" i="14"/>
  <c r="K26" i="14"/>
  <c r="K22" i="14"/>
  <c r="M26" i="14"/>
  <c r="M25" i="14"/>
  <c r="M24" i="14"/>
  <c r="M23" i="14"/>
  <c r="M22" i="14"/>
  <c r="M21" i="14"/>
  <c r="M20" i="14"/>
  <c r="M19" i="14"/>
  <c r="M29" i="14"/>
  <c r="O28" i="14"/>
  <c r="Q27" i="14"/>
  <c r="O25" i="14"/>
  <c r="O23" i="14"/>
  <c r="O19" i="14"/>
  <c r="U25" i="14"/>
  <c r="U23" i="14"/>
  <c r="U21" i="14"/>
  <c r="U24" i="14"/>
  <c r="U22" i="14"/>
  <c r="U20" i="14"/>
  <c r="S27" i="14"/>
  <c r="K27" i="14"/>
  <c r="K21" i="14"/>
  <c r="O30" i="14"/>
  <c r="S28" i="14"/>
  <c r="K28" i="14"/>
  <c r="O26" i="14"/>
  <c r="S25" i="14"/>
  <c r="K25" i="14"/>
  <c r="O24" i="14"/>
  <c r="S23" i="14"/>
  <c r="K23" i="14"/>
  <c r="O22" i="14"/>
  <c r="S29" i="14"/>
  <c r="Q33" i="14"/>
  <c r="Q34" i="14" s="1"/>
  <c r="S21" i="14"/>
  <c r="S30" i="14"/>
  <c r="S26" i="14"/>
  <c r="S24" i="14"/>
  <c r="S22" i="14"/>
  <c r="O110" i="13"/>
  <c r="O111" i="13" s="1"/>
  <c r="O95" i="13"/>
  <c r="O96" i="13" s="1"/>
  <c r="O80" i="13"/>
  <c r="O81" i="13" s="1"/>
  <c r="O65" i="13"/>
  <c r="O66" i="13" s="1"/>
  <c r="O50" i="13"/>
  <c r="O51" i="13" s="1"/>
  <c r="O110" i="12"/>
  <c r="O111" i="12" s="1"/>
  <c r="O95" i="12"/>
  <c r="O96" i="12" s="1"/>
  <c r="O80" i="12"/>
  <c r="O81" i="12" s="1"/>
  <c r="O65" i="12"/>
  <c r="O66" i="12" s="1"/>
  <c r="O50" i="12"/>
  <c r="O51" i="12" s="1"/>
  <c r="J31" i="12"/>
  <c r="J32" i="12" s="1"/>
  <c r="K19" i="12" s="1"/>
  <c r="N31" i="12"/>
  <c r="N32" i="12" s="1"/>
  <c r="O19" i="12" s="1"/>
  <c r="R31" i="12"/>
  <c r="R32" i="12" s="1"/>
  <c r="S19" i="12" s="1"/>
  <c r="O21" i="12"/>
  <c r="L31" i="12"/>
  <c r="P31" i="12"/>
  <c r="P32" i="12" s="1"/>
  <c r="Q27" i="12" s="1"/>
  <c r="T31" i="12"/>
  <c r="U19" i="12" s="1"/>
  <c r="Q21" i="12"/>
  <c r="O110" i="11"/>
  <c r="O111" i="11" s="1"/>
  <c r="O80" i="11"/>
  <c r="O81" i="11" s="1"/>
  <c r="O65" i="11"/>
  <c r="O66" i="11" s="1"/>
  <c r="O50" i="11"/>
  <c r="O51" i="11" s="1"/>
  <c r="J31" i="11"/>
  <c r="J32" i="11" s="1"/>
  <c r="K19" i="11" s="1"/>
  <c r="N31" i="11"/>
  <c r="N32" i="11" s="1"/>
  <c r="O19" i="11" s="1"/>
  <c r="R31" i="11"/>
  <c r="R32" i="11" s="1"/>
  <c r="S19" i="11" s="1"/>
  <c r="O21" i="11"/>
  <c r="S24" i="11"/>
  <c r="L31" i="11"/>
  <c r="L32" i="11" s="1"/>
  <c r="M27" i="11" s="1"/>
  <c r="P31" i="11"/>
  <c r="P32" i="11" s="1"/>
  <c r="Q29" i="11" s="1"/>
  <c r="T31" i="11"/>
  <c r="L31" i="13"/>
  <c r="L32" i="13" s="1"/>
  <c r="M19" i="13" s="1"/>
  <c r="P31" i="13"/>
  <c r="P32" i="13" s="1"/>
  <c r="Q19" i="13" s="1"/>
  <c r="T31" i="13"/>
  <c r="Q20" i="13"/>
  <c r="Q21" i="13"/>
  <c r="Q22" i="13"/>
  <c r="Q23" i="13"/>
  <c r="Q24" i="13"/>
  <c r="Q25" i="13"/>
  <c r="Q26" i="13"/>
  <c r="Q28" i="13"/>
  <c r="J31" i="13"/>
  <c r="J32" i="13" s="1"/>
  <c r="K23" i="13" s="1"/>
  <c r="R31" i="13"/>
  <c r="R32" i="13" s="1"/>
  <c r="S19" i="13" s="1"/>
  <c r="N31" i="13"/>
  <c r="N32" i="13" s="1"/>
  <c r="O29" i="13" s="1"/>
  <c r="O110" i="1"/>
  <c r="O111" i="1" s="1"/>
  <c r="O95" i="1"/>
  <c r="O96" i="1" s="1"/>
  <c r="O80" i="1"/>
  <c r="O81" i="1" s="1"/>
  <c r="O65" i="1"/>
  <c r="O66" i="1" s="1"/>
  <c r="O50" i="1"/>
  <c r="O51" i="1" s="1"/>
  <c r="P31" i="1"/>
  <c r="P32" i="1" s="1"/>
  <c r="Q19" i="1" s="1"/>
  <c r="T31" i="1"/>
  <c r="J32" i="1"/>
  <c r="K19" i="1" s="1"/>
  <c r="N31" i="1"/>
  <c r="N32" i="1" s="1"/>
  <c r="O19" i="1" s="1"/>
  <c r="R31" i="1"/>
  <c r="R32" i="1" s="1"/>
  <c r="S19" i="1" s="1"/>
  <c r="Q27" i="1"/>
  <c r="L31" i="1"/>
  <c r="L32" i="1" s="1"/>
  <c r="M21" i="1" s="1"/>
  <c r="M22" i="1"/>
  <c r="O125" i="10"/>
  <c r="O110" i="10"/>
  <c r="O111" i="10" s="1"/>
  <c r="O80" i="10"/>
  <c r="O81" i="10" s="1"/>
  <c r="O65" i="10"/>
  <c r="O66" i="10" s="1"/>
  <c r="O50" i="10"/>
  <c r="O51" i="10" s="1"/>
  <c r="L31" i="10"/>
  <c r="L32" i="10" s="1"/>
  <c r="M19" i="10" s="1"/>
  <c r="J32" i="10"/>
  <c r="K19" i="10" s="1"/>
  <c r="N31" i="10"/>
  <c r="N32" i="10" s="1"/>
  <c r="O19" i="10" s="1"/>
  <c r="R31" i="10"/>
  <c r="P31" i="10"/>
  <c r="P32" i="10" s="1"/>
  <c r="Q24" i="10" s="1"/>
  <c r="U23" i="10"/>
  <c r="M21" i="10"/>
  <c r="O110" i="9"/>
  <c r="O109" i="9"/>
  <c r="O108" i="9"/>
  <c r="O107" i="9"/>
  <c r="O106" i="9"/>
  <c r="O105" i="9"/>
  <c r="O104" i="9"/>
  <c r="O103" i="9"/>
  <c r="O102" i="9"/>
  <c r="O101" i="9"/>
  <c r="O100" i="9"/>
  <c r="O99" i="9"/>
  <c r="O95" i="9"/>
  <c r="O94" i="9"/>
  <c r="O93" i="9"/>
  <c r="O92" i="9"/>
  <c r="O91" i="9"/>
  <c r="O90" i="9"/>
  <c r="O89" i="9"/>
  <c r="O88" i="9"/>
  <c r="O87" i="9"/>
  <c r="O86" i="9"/>
  <c r="O85" i="9"/>
  <c r="O84" i="9"/>
  <c r="O80" i="9"/>
  <c r="O79" i="9"/>
  <c r="O78" i="9"/>
  <c r="O77" i="9"/>
  <c r="O76" i="9"/>
  <c r="O75" i="9"/>
  <c r="O74" i="9"/>
  <c r="O73" i="9"/>
  <c r="O72" i="9"/>
  <c r="O71" i="9"/>
  <c r="O70" i="9"/>
  <c r="O69" i="9"/>
  <c r="O65" i="9"/>
  <c r="O64" i="9"/>
  <c r="O63" i="9"/>
  <c r="O62" i="9"/>
  <c r="O61" i="9"/>
  <c r="O60" i="9"/>
  <c r="O59" i="9"/>
  <c r="O58" i="9"/>
  <c r="O57" i="9"/>
  <c r="O56" i="9"/>
  <c r="O55" i="9"/>
  <c r="O54" i="9"/>
  <c r="O50" i="9"/>
  <c r="O49" i="9"/>
  <c r="O48" i="9"/>
  <c r="O47" i="9"/>
  <c r="O46" i="9"/>
  <c r="O45" i="9"/>
  <c r="O44" i="9"/>
  <c r="O43" i="9"/>
  <c r="O42" i="9"/>
  <c r="O41" i="9"/>
  <c r="O40" i="9"/>
  <c r="G98" i="7"/>
  <c r="G83" i="7"/>
  <c r="G69" i="7"/>
  <c r="G70" i="7"/>
  <c r="G71" i="7"/>
  <c r="G72" i="7"/>
  <c r="G73" i="7"/>
  <c r="G74" i="7"/>
  <c r="G75" i="7"/>
  <c r="G76" i="7"/>
  <c r="G77" i="7"/>
  <c r="G78" i="7"/>
  <c r="G79" i="7"/>
  <c r="G68" i="7"/>
  <c r="G54" i="7"/>
  <c r="G55" i="7"/>
  <c r="G56" i="7"/>
  <c r="G57" i="7"/>
  <c r="G58" i="7"/>
  <c r="G59" i="7"/>
  <c r="G60" i="7"/>
  <c r="G61" i="7"/>
  <c r="G62" i="7"/>
  <c r="G63" i="7"/>
  <c r="G64" i="7"/>
  <c r="G53" i="7"/>
  <c r="G39" i="7"/>
  <c r="G40" i="7"/>
  <c r="G41" i="7"/>
  <c r="G42" i="7"/>
  <c r="G43" i="7"/>
  <c r="G44" i="7"/>
  <c r="G45" i="7"/>
  <c r="G46" i="7"/>
  <c r="G47" i="7"/>
  <c r="G48" i="7"/>
  <c r="G49" i="7"/>
  <c r="G109" i="7"/>
  <c r="G108" i="7"/>
  <c r="G107" i="7"/>
  <c r="G106" i="7"/>
  <c r="G105" i="7"/>
  <c r="G104" i="7"/>
  <c r="G103" i="7"/>
  <c r="G102" i="7"/>
  <c r="G101" i="7"/>
  <c r="G100" i="7"/>
  <c r="G99" i="7"/>
  <c r="G94" i="7"/>
  <c r="G93" i="7"/>
  <c r="G92" i="7"/>
  <c r="G91" i="7"/>
  <c r="G90" i="7"/>
  <c r="G89" i="7"/>
  <c r="G88" i="7"/>
  <c r="G87" i="7"/>
  <c r="G86" i="7"/>
  <c r="G85" i="7"/>
  <c r="G84" i="7"/>
  <c r="H23" i="7"/>
  <c r="J19" i="7"/>
  <c r="H20" i="7"/>
  <c r="H21" i="7"/>
  <c r="H22" i="7"/>
  <c r="H24" i="7"/>
  <c r="H25" i="7"/>
  <c r="H26" i="7"/>
  <c r="H27" i="7"/>
  <c r="H28" i="7"/>
  <c r="H29" i="7"/>
  <c r="H30" i="7"/>
  <c r="H19" i="7"/>
  <c r="F20" i="7"/>
  <c r="F21" i="7"/>
  <c r="F22" i="7"/>
  <c r="F23" i="7"/>
  <c r="F24" i="7"/>
  <c r="F25" i="7"/>
  <c r="F26" i="7"/>
  <c r="F27" i="7"/>
  <c r="F28" i="7"/>
  <c r="F29" i="7"/>
  <c r="F30" i="7"/>
  <c r="F19" i="7"/>
  <c r="T32" i="13" l="1"/>
  <c r="U30" i="14"/>
  <c r="U29" i="14"/>
  <c r="U28" i="14"/>
  <c r="U27" i="14"/>
  <c r="Q21" i="11"/>
  <c r="S29" i="11"/>
  <c r="Q30" i="11"/>
  <c r="Q25" i="11"/>
  <c r="O29" i="11"/>
  <c r="K30" i="11"/>
  <c r="O27" i="11"/>
  <c r="Q23" i="11"/>
  <c r="T32" i="11"/>
  <c r="U22" i="11" s="1"/>
  <c r="Q27" i="11"/>
  <c r="Q28" i="11"/>
  <c r="Q26" i="11"/>
  <c r="Q24" i="11"/>
  <c r="Q22" i="11"/>
  <c r="Q20" i="11"/>
  <c r="Q19" i="11"/>
  <c r="O28" i="11"/>
  <c r="O25" i="11"/>
  <c r="O23" i="11"/>
  <c r="Q20" i="1"/>
  <c r="Q26" i="1"/>
  <c r="Q30" i="1"/>
  <c r="Q24" i="1"/>
  <c r="Q28" i="1"/>
  <c r="Q25" i="1"/>
  <c r="Q23" i="1"/>
  <c r="Q21" i="1"/>
  <c r="O28" i="1"/>
  <c r="T32" i="1"/>
  <c r="U19" i="1" s="1"/>
  <c r="O29" i="10"/>
  <c r="U33" i="14"/>
  <c r="U34" i="14" s="1"/>
  <c r="R32" i="10"/>
  <c r="L32" i="12"/>
  <c r="M29" i="12" s="1"/>
  <c r="S28" i="13"/>
  <c r="S30" i="11"/>
  <c r="S20" i="11"/>
  <c r="O33" i="14"/>
  <c r="O34" i="14" s="1"/>
  <c r="G65" i="7"/>
  <c r="G50" i="7"/>
  <c r="G51" i="7" s="1"/>
  <c r="K33" i="14"/>
  <c r="K34" i="14" s="1"/>
  <c r="M33" i="14"/>
  <c r="M34" i="14" s="1"/>
  <c r="S33" i="14"/>
  <c r="S34" i="14" s="1"/>
  <c r="M27" i="13"/>
  <c r="K20" i="13"/>
  <c r="K25" i="13"/>
  <c r="K22" i="13"/>
  <c r="K30" i="13"/>
  <c r="K28" i="13"/>
  <c r="K26" i="13"/>
  <c r="K24" i="13"/>
  <c r="K21" i="13"/>
  <c r="K29" i="13"/>
  <c r="K19" i="13"/>
  <c r="M28" i="13"/>
  <c r="M26" i="13"/>
  <c r="M25" i="13"/>
  <c r="M24" i="13"/>
  <c r="M23" i="13"/>
  <c r="M22" i="13"/>
  <c r="M21" i="13"/>
  <c r="M20" i="13"/>
  <c r="M29" i="13"/>
  <c r="M30" i="13"/>
  <c r="Q29" i="13"/>
  <c r="Q27" i="13"/>
  <c r="Q30" i="13"/>
  <c r="U24" i="13"/>
  <c r="U22" i="13"/>
  <c r="U20" i="13"/>
  <c r="U25" i="13"/>
  <c r="U23" i="13"/>
  <c r="U21" i="13"/>
  <c r="O29" i="12"/>
  <c r="O25" i="12"/>
  <c r="O28" i="12"/>
  <c r="O23" i="12"/>
  <c r="Q28" i="12"/>
  <c r="Q25" i="12"/>
  <c r="S27" i="12"/>
  <c r="S30" i="12"/>
  <c r="S26" i="12"/>
  <c r="S24" i="12"/>
  <c r="S22" i="12"/>
  <c r="S20" i="12"/>
  <c r="U20" i="12"/>
  <c r="K27" i="12"/>
  <c r="K30" i="12"/>
  <c r="K28" i="12"/>
  <c r="K26" i="12"/>
  <c r="K25" i="12"/>
  <c r="K24" i="12"/>
  <c r="K23" i="12"/>
  <c r="K22" i="12"/>
  <c r="K21" i="12"/>
  <c r="K20" i="12"/>
  <c r="K29" i="12"/>
  <c r="M30" i="12"/>
  <c r="M28" i="12"/>
  <c r="M22" i="12"/>
  <c r="M26" i="12"/>
  <c r="M24" i="12"/>
  <c r="M20" i="12"/>
  <c r="U24" i="12"/>
  <c r="U22" i="12"/>
  <c r="Q30" i="12"/>
  <c r="S29" i="12"/>
  <c r="O27" i="12"/>
  <c r="Q23" i="12"/>
  <c r="O30" i="12"/>
  <c r="S28" i="12"/>
  <c r="O26" i="12"/>
  <c r="S25" i="12"/>
  <c r="O24" i="12"/>
  <c r="S23" i="12"/>
  <c r="O22" i="12"/>
  <c r="S21" i="12"/>
  <c r="O20" i="12"/>
  <c r="Q29" i="12"/>
  <c r="M27" i="12"/>
  <c r="O33" i="12"/>
  <c r="O34" i="12" s="1"/>
  <c r="Q26" i="12"/>
  <c r="U25" i="12"/>
  <c r="M25" i="12"/>
  <c r="Q24" i="12"/>
  <c r="U23" i="12"/>
  <c r="M23" i="12"/>
  <c r="Q22" i="12"/>
  <c r="U21" i="12"/>
  <c r="M21" i="12"/>
  <c r="Q20" i="12"/>
  <c r="Q19" i="12"/>
  <c r="M19" i="12"/>
  <c r="K29" i="11"/>
  <c r="K24" i="11"/>
  <c r="K22" i="11"/>
  <c r="K27" i="11"/>
  <c r="K26" i="11"/>
  <c r="K20" i="11"/>
  <c r="M30" i="11"/>
  <c r="M28" i="11"/>
  <c r="M26" i="11"/>
  <c r="M25" i="11"/>
  <c r="M24" i="11"/>
  <c r="M23" i="11"/>
  <c r="M22" i="11"/>
  <c r="M21" i="11"/>
  <c r="M20" i="11"/>
  <c r="M19" i="11"/>
  <c r="M29" i="11"/>
  <c r="U20" i="11"/>
  <c r="S27" i="11"/>
  <c r="S26" i="11"/>
  <c r="S22" i="11"/>
  <c r="O30" i="11"/>
  <c r="S28" i="11"/>
  <c r="K28" i="11"/>
  <c r="O26" i="11"/>
  <c r="S25" i="11"/>
  <c r="K25" i="11"/>
  <c r="O24" i="11"/>
  <c r="S23" i="11"/>
  <c r="K23" i="11"/>
  <c r="O22" i="11"/>
  <c r="S21" i="11"/>
  <c r="K21" i="11"/>
  <c r="O20" i="11"/>
  <c r="O30" i="13"/>
  <c r="O26" i="13"/>
  <c r="S25" i="13"/>
  <c r="O23" i="13"/>
  <c r="S29" i="13"/>
  <c r="O27" i="13"/>
  <c r="O24" i="13"/>
  <c r="O22" i="13"/>
  <c r="O21" i="13"/>
  <c r="O20" i="13"/>
  <c r="S30" i="13"/>
  <c r="O28" i="13"/>
  <c r="S26" i="13"/>
  <c r="O25" i="13"/>
  <c r="S24" i="13"/>
  <c r="S23" i="13"/>
  <c r="S22" i="13"/>
  <c r="O19" i="13"/>
  <c r="S27" i="13"/>
  <c r="K27" i="13"/>
  <c r="K33" i="13" s="1"/>
  <c r="K34" i="13" s="1"/>
  <c r="S21" i="13"/>
  <c r="S20" i="13"/>
  <c r="M33" i="13"/>
  <c r="M34" i="13" s="1"/>
  <c r="M28" i="1"/>
  <c r="K29" i="1"/>
  <c r="K26" i="1"/>
  <c r="K22" i="1"/>
  <c r="K27" i="1"/>
  <c r="K30" i="1"/>
  <c r="K24" i="1"/>
  <c r="K20" i="1"/>
  <c r="M30" i="1"/>
  <c r="M26" i="1"/>
  <c r="M25" i="1"/>
  <c r="M20" i="1"/>
  <c r="M29" i="1"/>
  <c r="M24" i="1"/>
  <c r="M23" i="1"/>
  <c r="M19" i="1"/>
  <c r="O29" i="1"/>
  <c r="O27" i="1"/>
  <c r="O25" i="1"/>
  <c r="O23" i="1"/>
  <c r="O21" i="1"/>
  <c r="S29" i="1"/>
  <c r="S30" i="1"/>
  <c r="S24" i="1"/>
  <c r="S20" i="1"/>
  <c r="S26" i="1"/>
  <c r="S22" i="1"/>
  <c r="U22" i="1"/>
  <c r="U20" i="1"/>
  <c r="S27" i="1"/>
  <c r="O30" i="1"/>
  <c r="Q29" i="1"/>
  <c r="S28" i="1"/>
  <c r="K28" i="1"/>
  <c r="M27" i="1"/>
  <c r="O26" i="1"/>
  <c r="S25" i="1"/>
  <c r="K25" i="1"/>
  <c r="O24" i="1"/>
  <c r="S23" i="1"/>
  <c r="K23" i="1"/>
  <c r="O22" i="1"/>
  <c r="S21" i="1"/>
  <c r="K21" i="1"/>
  <c r="O20" i="1"/>
  <c r="Q22" i="1"/>
  <c r="K29" i="10"/>
  <c r="K28" i="10"/>
  <c r="K26" i="10"/>
  <c r="K23" i="10"/>
  <c r="K21" i="10"/>
  <c r="K27" i="10"/>
  <c r="K30" i="10"/>
  <c r="K25" i="10"/>
  <c r="K24" i="10"/>
  <c r="K20" i="10"/>
  <c r="K22" i="10"/>
  <c r="M30" i="10"/>
  <c r="M25" i="10"/>
  <c r="M23" i="10"/>
  <c r="M28" i="10"/>
  <c r="M26" i="10"/>
  <c r="M24" i="10"/>
  <c r="M22" i="10"/>
  <c r="M29" i="10"/>
  <c r="M27" i="10"/>
  <c r="M20" i="10"/>
  <c r="U21" i="10"/>
  <c r="U25" i="10"/>
  <c r="O27" i="10"/>
  <c r="O25" i="10"/>
  <c r="O23" i="10"/>
  <c r="O21" i="10"/>
  <c r="S30" i="10"/>
  <c r="S29" i="10"/>
  <c r="S27" i="10"/>
  <c r="S28" i="10"/>
  <c r="O30" i="10"/>
  <c r="O28" i="10"/>
  <c r="O26" i="10"/>
  <c r="S25" i="10"/>
  <c r="O24" i="10"/>
  <c r="S23" i="10"/>
  <c r="O22" i="10"/>
  <c r="S21" i="10"/>
  <c r="O20" i="10"/>
  <c r="Q26" i="10"/>
  <c r="Q22" i="10"/>
  <c r="Q20" i="10"/>
  <c r="Q30" i="10"/>
  <c r="Q28" i="10"/>
  <c r="Q25" i="10"/>
  <c r="U24" i="10"/>
  <c r="Q23" i="10"/>
  <c r="U22" i="10"/>
  <c r="Q21" i="10"/>
  <c r="U20" i="10"/>
  <c r="U19" i="10"/>
  <c r="Q19" i="10"/>
  <c r="Q27" i="10"/>
  <c r="Q29" i="10"/>
  <c r="O51" i="9"/>
  <c r="O52" i="9" s="1"/>
  <c r="O66" i="9"/>
  <c r="O67" i="9" s="1"/>
  <c r="O81" i="9"/>
  <c r="O82" i="9" s="1"/>
  <c r="O96" i="9"/>
  <c r="O97" i="9" s="1"/>
  <c r="O111" i="9"/>
  <c r="O112" i="9" s="1"/>
  <c r="O126" i="9"/>
  <c r="O127" i="9" s="1"/>
  <c r="P32" i="9"/>
  <c r="T32" i="9"/>
  <c r="T33" i="9" s="1"/>
  <c r="J33" i="9"/>
  <c r="K28" i="9" s="1"/>
  <c r="R32" i="9"/>
  <c r="R33" i="9" s="1"/>
  <c r="S28" i="9" s="1"/>
  <c r="N33" i="9"/>
  <c r="O30" i="9" s="1"/>
  <c r="M21" i="9"/>
  <c r="G110" i="7"/>
  <c r="G111" i="7" s="1"/>
  <c r="G95" i="7"/>
  <c r="G96" i="7" s="1"/>
  <c r="U29" i="13" l="1"/>
  <c r="U30" i="13"/>
  <c r="U26" i="13"/>
  <c r="U28" i="13"/>
  <c r="U27" i="13"/>
  <c r="U19" i="13"/>
  <c r="U33" i="13" s="1"/>
  <c r="U34" i="13" s="1"/>
  <c r="U21" i="11"/>
  <c r="Q33" i="11"/>
  <c r="Q34" i="11" s="1"/>
  <c r="U30" i="11"/>
  <c r="U26" i="11"/>
  <c r="U27" i="11"/>
  <c r="U28" i="11"/>
  <c r="U29" i="11"/>
  <c r="U23" i="11"/>
  <c r="U24" i="11"/>
  <c r="U25" i="11"/>
  <c r="M33" i="11"/>
  <c r="U19" i="11"/>
  <c r="Q33" i="1"/>
  <c r="Q34" i="1" s="1"/>
  <c r="U23" i="1"/>
  <c r="U24" i="1"/>
  <c r="U21" i="1"/>
  <c r="M33" i="1"/>
  <c r="M34" i="1" s="1"/>
  <c r="U25" i="1"/>
  <c r="U30" i="1"/>
  <c r="U26" i="1"/>
  <c r="U27" i="1"/>
  <c r="U28" i="1"/>
  <c r="U29" i="1"/>
  <c r="M33" i="10"/>
  <c r="M34" i="10" s="1"/>
  <c r="U33" i="10"/>
  <c r="U34" i="10" s="1"/>
  <c r="U30" i="9"/>
  <c r="U29" i="9"/>
  <c r="U31" i="9"/>
  <c r="P33" i="9"/>
  <c r="Q20" i="9" s="1"/>
  <c r="S20" i="10"/>
  <c r="S24" i="10"/>
  <c r="S22" i="10"/>
  <c r="S26" i="10"/>
  <c r="K33" i="10"/>
  <c r="K34" i="10" s="1"/>
  <c r="K33" i="1"/>
  <c r="K34" i="1" s="1"/>
  <c r="K33" i="12"/>
  <c r="K34" i="12" s="1"/>
  <c r="S33" i="12"/>
  <c r="S34" i="12" s="1"/>
  <c r="Q33" i="13"/>
  <c r="Q34" i="13" s="1"/>
  <c r="S19" i="10"/>
  <c r="U22" i="9"/>
  <c r="S33" i="13"/>
  <c r="S34" i="13" s="1"/>
  <c r="Q33" i="12"/>
  <c r="Q34" i="12" s="1"/>
  <c r="U33" i="12"/>
  <c r="U34" i="12" s="1"/>
  <c r="M33" i="12"/>
  <c r="M34" i="12" s="1"/>
  <c r="K33" i="11"/>
  <c r="K34" i="11" s="1"/>
  <c r="M34" i="11"/>
  <c r="O33" i="11"/>
  <c r="O34" i="11" s="1"/>
  <c r="S33" i="11"/>
  <c r="S34" i="11" s="1"/>
  <c r="O33" i="13"/>
  <c r="O34" i="13" s="1"/>
  <c r="S33" i="1"/>
  <c r="S34" i="1" s="1"/>
  <c r="O33" i="1"/>
  <c r="O34" i="1" s="1"/>
  <c r="O33" i="10"/>
  <c r="O34" i="10" s="1"/>
  <c r="Q33" i="10"/>
  <c r="Q34" i="10" s="1"/>
  <c r="K29" i="9"/>
  <c r="K24" i="9"/>
  <c r="K20" i="9"/>
  <c r="K26" i="9"/>
  <c r="K22" i="9"/>
  <c r="K31" i="9"/>
  <c r="K27" i="9"/>
  <c r="K25" i="9"/>
  <c r="K23" i="9"/>
  <c r="K21" i="9"/>
  <c r="M31" i="9"/>
  <c r="O28" i="9"/>
  <c r="O26" i="9"/>
  <c r="O22" i="9"/>
  <c r="O29" i="9"/>
  <c r="O24" i="9"/>
  <c r="O20" i="9"/>
  <c r="K30" i="9"/>
  <c r="Q26" i="9"/>
  <c r="S31" i="9"/>
  <c r="S27" i="9"/>
  <c r="S25" i="9"/>
  <c r="S23" i="9"/>
  <c r="S21" i="9"/>
  <c r="S30" i="9"/>
  <c r="M20" i="9"/>
  <c r="O31" i="9"/>
  <c r="S29" i="9"/>
  <c r="M28" i="9"/>
  <c r="O27" i="9"/>
  <c r="S26" i="9"/>
  <c r="O25" i="9"/>
  <c r="S24" i="9"/>
  <c r="O23" i="9"/>
  <c r="S22" i="9"/>
  <c r="O21" i="9"/>
  <c r="S20" i="9"/>
  <c r="M29" i="9"/>
  <c r="M27" i="9"/>
  <c r="M26" i="9"/>
  <c r="M25" i="9"/>
  <c r="M24" i="9"/>
  <c r="M22" i="9"/>
  <c r="M30" i="9"/>
  <c r="M23" i="9"/>
  <c r="Q25" i="9" l="1"/>
  <c r="U33" i="11"/>
  <c r="U34" i="11" s="1"/>
  <c r="U33" i="1"/>
  <c r="U34" i="1" s="1"/>
  <c r="Q21" i="9"/>
  <c r="Q29" i="9"/>
  <c r="Q31" i="9"/>
  <c r="S33" i="10"/>
  <c r="S34" i="10" s="1"/>
  <c r="Q23" i="9"/>
  <c r="S34" i="9"/>
  <c r="S35" i="9" s="1"/>
  <c r="Q24" i="9"/>
  <c r="Q28" i="9"/>
  <c r="Q22" i="9"/>
  <c r="Q27" i="9"/>
  <c r="Q30" i="9"/>
  <c r="U20" i="9"/>
  <c r="U27" i="9"/>
  <c r="U28" i="9"/>
  <c r="U21" i="9"/>
  <c r="U26" i="9"/>
  <c r="U25" i="9"/>
  <c r="U24" i="9"/>
  <c r="U23" i="9"/>
  <c r="O34" i="9"/>
  <c r="O35" i="9" s="1"/>
  <c r="K34" i="9"/>
  <c r="K35" i="9" s="1"/>
  <c r="M34" i="9"/>
  <c r="M35" i="9" s="1"/>
  <c r="Q34" i="9" l="1"/>
  <c r="Q35" i="9" s="1"/>
  <c r="U34" i="9"/>
  <c r="U35" i="9" s="1"/>
  <c r="D20" i="7"/>
  <c r="D21" i="7"/>
  <c r="D22" i="7"/>
  <c r="D23" i="7"/>
  <c r="D24" i="7"/>
  <c r="D25" i="7"/>
  <c r="D26" i="7"/>
  <c r="D27" i="7"/>
  <c r="D28" i="7"/>
  <c r="D29" i="7"/>
  <c r="D30" i="7"/>
  <c r="G80" i="7" l="1"/>
  <c r="G81" i="7" s="1"/>
  <c r="J30" i="7"/>
  <c r="J29" i="7"/>
  <c r="J28" i="7"/>
  <c r="J27" i="7"/>
  <c r="J26" i="7"/>
  <c r="J25" i="7"/>
  <c r="J24" i="7"/>
  <c r="J23" i="7"/>
  <c r="J22" i="7"/>
  <c r="J21" i="7"/>
  <c r="J20" i="7"/>
  <c r="E94" i="6"/>
  <c r="E79" i="6"/>
  <c r="E64" i="6"/>
  <c r="E49" i="6"/>
  <c r="E35" i="6"/>
  <c r="E36" i="6"/>
  <c r="E37" i="6"/>
  <c r="E38" i="6"/>
  <c r="E39" i="6"/>
  <c r="E40" i="6"/>
  <c r="E41" i="6"/>
  <c r="E42" i="6"/>
  <c r="E43" i="6"/>
  <c r="E44" i="6"/>
  <c r="E45" i="6"/>
  <c r="E34" i="6"/>
  <c r="E46" i="6" l="1"/>
  <c r="E47" i="6" s="1"/>
  <c r="C29" i="6"/>
  <c r="E29" i="6"/>
  <c r="E30" i="6" s="1"/>
  <c r="D29" i="6"/>
  <c r="F29" i="6"/>
  <c r="F30" i="6" s="1"/>
  <c r="G30" i="6"/>
  <c r="G66" i="7"/>
  <c r="D31" i="7"/>
  <c r="D32" i="7" s="1"/>
  <c r="E22" i="7" s="1"/>
  <c r="F31" i="7"/>
  <c r="F32" i="7" s="1"/>
  <c r="G29" i="7" s="1"/>
  <c r="H31" i="7"/>
  <c r="H32" i="7" s="1"/>
  <c r="I30" i="7" s="1"/>
  <c r="J31" i="7"/>
  <c r="J32" i="7" s="1"/>
  <c r="K30" i="7" s="1"/>
  <c r="E105" i="6"/>
  <c r="E104" i="6"/>
  <c r="E103" i="6"/>
  <c r="E102" i="6"/>
  <c r="E101" i="6"/>
  <c r="E100" i="6"/>
  <c r="E99" i="6"/>
  <c r="E98" i="6"/>
  <c r="E97" i="6"/>
  <c r="E96" i="6"/>
  <c r="E95" i="6"/>
  <c r="E60" i="6"/>
  <c r="E59" i="6"/>
  <c r="E58" i="6"/>
  <c r="E57" i="6"/>
  <c r="E56" i="6"/>
  <c r="E55" i="6"/>
  <c r="E54" i="6"/>
  <c r="E53" i="6"/>
  <c r="E52" i="6"/>
  <c r="E51" i="6"/>
  <c r="E50" i="6"/>
  <c r="E109" i="6"/>
  <c r="E90" i="6"/>
  <c r="E89" i="6"/>
  <c r="E88" i="6"/>
  <c r="E87" i="6"/>
  <c r="E86" i="6"/>
  <c r="E85" i="6"/>
  <c r="E84" i="6"/>
  <c r="E83" i="6"/>
  <c r="E82" i="6"/>
  <c r="E81" i="6"/>
  <c r="E80" i="6"/>
  <c r="E75" i="6"/>
  <c r="E74" i="6"/>
  <c r="E73" i="6"/>
  <c r="E72" i="6"/>
  <c r="E71" i="6"/>
  <c r="E70" i="6"/>
  <c r="E69" i="6"/>
  <c r="E68" i="6"/>
  <c r="E67" i="6"/>
  <c r="E66" i="6"/>
  <c r="E65" i="6"/>
  <c r="E121" i="6" l="1"/>
  <c r="E122" i="6" s="1"/>
  <c r="E106" i="6"/>
  <c r="E107" i="6" s="1"/>
  <c r="E91" i="6"/>
  <c r="E92" i="6" s="1"/>
  <c r="E76" i="6"/>
  <c r="E77" i="6" s="1"/>
  <c r="E61" i="6"/>
  <c r="E62" i="6" s="1"/>
  <c r="K23" i="7"/>
  <c r="M21" i="7"/>
  <c r="C30" i="7"/>
  <c r="C23" i="7"/>
  <c r="C27" i="7"/>
  <c r="C21" i="7"/>
  <c r="C25" i="7"/>
  <c r="C29" i="7"/>
  <c r="E30" i="7"/>
  <c r="E29" i="7"/>
  <c r="E19" i="7"/>
  <c r="E26" i="7"/>
  <c r="E20" i="7"/>
  <c r="E24" i="7"/>
  <c r="E28" i="7"/>
  <c r="E21" i="7"/>
  <c r="E23" i="7"/>
  <c r="E25" i="7"/>
  <c r="E27" i="7"/>
  <c r="C20" i="7"/>
  <c r="C22" i="7"/>
  <c r="C24" i="7"/>
  <c r="C26" i="7"/>
  <c r="C28" i="7"/>
  <c r="G26" i="7"/>
  <c r="G22" i="7"/>
  <c r="G30" i="7"/>
  <c r="I23" i="7"/>
  <c r="G20" i="7"/>
  <c r="G24" i="7"/>
  <c r="G28" i="7"/>
  <c r="G19" i="7"/>
  <c r="G21" i="7"/>
  <c r="G23" i="7"/>
  <c r="G25" i="7"/>
  <c r="G27" i="7"/>
  <c r="I19" i="7"/>
  <c r="I27" i="7"/>
  <c r="I21" i="7"/>
  <c r="I25" i="7"/>
  <c r="I29" i="7"/>
  <c r="I20" i="7"/>
  <c r="I22" i="7"/>
  <c r="I24" i="7"/>
  <c r="I26" i="7"/>
  <c r="I28" i="7"/>
  <c r="K19" i="7"/>
  <c r="K27" i="7"/>
  <c r="K21" i="7"/>
  <c r="K25" i="7"/>
  <c r="K29" i="7"/>
  <c r="K20" i="7"/>
  <c r="K22" i="7"/>
  <c r="K24" i="7"/>
  <c r="K26" i="7"/>
  <c r="K28" i="7"/>
  <c r="C30" i="6"/>
  <c r="D30" i="6"/>
  <c r="M22" i="7" l="1"/>
  <c r="M25" i="7"/>
  <c r="M27" i="7"/>
  <c r="M26" i="7"/>
  <c r="M24" i="7"/>
  <c r="M23" i="7"/>
  <c r="M19" i="7"/>
  <c r="M20" i="7"/>
  <c r="E33" i="7"/>
  <c r="E34" i="7" s="1"/>
  <c r="K33" i="7"/>
  <c r="K34" i="7" s="1"/>
  <c r="I33" i="7"/>
  <c r="I34" i="7" s="1"/>
  <c r="C33" i="7"/>
  <c r="C34" i="7" s="1"/>
  <c r="G33" i="7"/>
  <c r="G34" i="7" s="1"/>
  <c r="M33" i="7" l="1"/>
  <c r="M34" i="7" s="1"/>
</calcChain>
</file>

<file path=xl/sharedStrings.xml><?xml version="1.0" encoding="utf-8"?>
<sst xmlns="http://schemas.openxmlformats.org/spreadsheetml/2006/main" count="24415" uniqueCount="5214">
  <si>
    <t>Date</t>
  </si>
  <si>
    <t>Open</t>
  </si>
  <si>
    <t>High</t>
  </si>
  <si>
    <t>Low</t>
  </si>
  <si>
    <t>Close*</t>
  </si>
  <si>
    <t>Adj Close**</t>
  </si>
  <si>
    <t>Volume</t>
  </si>
  <si>
    <t>Sep 01, 2018</t>
  </si>
  <si>
    <t>25,050.00</t>
  </si>
  <si>
    <t>25,200.00</t>
  </si>
  <si>
    <t>23,600.00</t>
  </si>
  <si>
    <t>23,975.00</t>
  </si>
  <si>
    <t>Aug 01, 2018</t>
  </si>
  <si>
    <t>23,400.00</t>
  </si>
  <si>
    <t>25,475.00</t>
  </si>
  <si>
    <t>23,025.00</t>
  </si>
  <si>
    <t>24,800.00</t>
  </si>
  <si>
    <t>341,287,500</t>
  </si>
  <si>
    <t>Jul 01, 2018</t>
  </si>
  <si>
    <t>21,650.00</t>
  </si>
  <si>
    <t>23,625.00</t>
  </si>
  <si>
    <t>20,600.00</t>
  </si>
  <si>
    <t>23,275.00</t>
  </si>
  <si>
    <t>288,776,500</t>
  </si>
  <si>
    <t>Jun 01, 2018</t>
  </si>
  <si>
    <t>22,700.00</t>
  </si>
  <si>
    <t>23,150.00</t>
  </si>
  <si>
    <t>20,825.00</t>
  </si>
  <si>
    <t>21,475.00</t>
  </si>
  <si>
    <t>259,734,500</t>
  </si>
  <si>
    <t>May 01, 2018</t>
  </si>
  <si>
    <t>22,100.00</t>
  </si>
  <si>
    <t>23,000.00</t>
  </si>
  <si>
    <t>261,700,300</t>
  </si>
  <si>
    <t>Apr 13, 2018</t>
  </si>
  <si>
    <r>
      <t>175</t>
    </r>
    <r>
      <rPr>
        <sz val="10"/>
        <color rgb="FF000000"/>
        <rFont val="Arial"/>
        <family val="2"/>
      </rPr>
      <t> Dividend</t>
    </r>
  </si>
  <si>
    <t>Apr 01, 2018</t>
  </si>
  <si>
    <t>23,450.00</t>
  </si>
  <si>
    <t>23,650.00</t>
  </si>
  <si>
    <t>21,450.00</t>
  </si>
  <si>
    <t>21,932.94</t>
  </si>
  <si>
    <t>150,985,500</t>
  </si>
  <si>
    <t>Mar 01, 2018</t>
  </si>
  <si>
    <t>23,100.00</t>
  </si>
  <si>
    <t>23,800.00</t>
  </si>
  <si>
    <t>22,525.00</t>
  </si>
  <si>
    <t>23,300.00</t>
  </si>
  <si>
    <t>23,123.87</t>
  </si>
  <si>
    <t>370,486,800</t>
  </si>
  <si>
    <t>Feb 01, 2018</t>
  </si>
  <si>
    <t>22,850.00</t>
  </si>
  <si>
    <t>24,700.00</t>
  </si>
  <si>
    <t>23,175.00</t>
  </si>
  <si>
    <t>22,999.81</t>
  </si>
  <si>
    <t>294,815,000</t>
  </si>
  <si>
    <t>Jan 01, 2018</t>
  </si>
  <si>
    <t>21,900.00</t>
  </si>
  <si>
    <t>21,325.00</t>
  </si>
  <si>
    <t>22,725.00</t>
  </si>
  <si>
    <t>22,553.21</t>
  </si>
  <si>
    <t>337,026,000</t>
  </si>
  <si>
    <t>Dec 01, 2017</t>
  </si>
  <si>
    <t>20,350.00</t>
  </si>
  <si>
    <t>22,750.00</t>
  </si>
  <si>
    <t>21,734.45</t>
  </si>
  <si>
    <t>279,171,300</t>
  </si>
  <si>
    <t>Nov 29, 2017</t>
  </si>
  <si>
    <r>
      <t>80</t>
    </r>
    <r>
      <rPr>
        <sz val="10"/>
        <color rgb="FF000000"/>
        <rFont val="Arial"/>
        <family val="2"/>
      </rPr>
      <t> Dividend</t>
    </r>
  </si>
  <si>
    <t>Nov 01, 2017</t>
  </si>
  <si>
    <t>21,000.00</t>
  </si>
  <si>
    <t>21,625.00</t>
  </si>
  <si>
    <t>20,120.31</t>
  </si>
  <si>
    <t>355,408,500</t>
  </si>
  <si>
    <t>Oct 01, 2017</t>
  </si>
  <si>
    <t>20,550.00</t>
  </si>
  <si>
    <t>21,375.00</t>
  </si>
  <si>
    <t>20,050.00</t>
  </si>
  <si>
    <t>20,900.00</t>
  </si>
  <si>
    <t>20,664.10</t>
  </si>
  <si>
    <t>333,821,800</t>
  </si>
  <si>
    <t>Sep 01, 2017</t>
  </si>
  <si>
    <t>18,950.00</t>
  </si>
  <si>
    <t>20,375.00</t>
  </si>
  <si>
    <t>18,675.00</t>
  </si>
  <si>
    <t>20,300.00</t>
  </si>
  <si>
    <t>20,070.88</t>
  </si>
  <si>
    <t>297,943,300</t>
  </si>
  <si>
    <t>Aug 01, 2017</t>
  </si>
  <si>
    <t>18,875.00</t>
  </si>
  <si>
    <t>19,200.00</t>
  </si>
  <si>
    <t>18,500.00</t>
  </si>
  <si>
    <t>18,736.11</t>
  </si>
  <si>
    <t>221,972,200</t>
  </si>
  <si>
    <t>Jul 01, 2017</t>
  </si>
  <si>
    <t>18,400.00</t>
  </si>
  <si>
    <t>19,000.00</t>
  </si>
  <si>
    <t>18,075.00</t>
  </si>
  <si>
    <t>18,700.00</t>
  </si>
  <si>
    <t>18,488.94</t>
  </si>
  <si>
    <t>304,497,700</t>
  </si>
  <si>
    <t>Jun 01, 2017</t>
  </si>
  <si>
    <t>17,150.00</t>
  </si>
  <si>
    <t>18,325.00</t>
  </si>
  <si>
    <t>18,150.00</t>
  </si>
  <si>
    <t>17,945.14</t>
  </si>
  <si>
    <t>377,102,000</t>
  </si>
  <si>
    <t>May 01, 2017</t>
  </si>
  <si>
    <t>17,750.00</t>
  </si>
  <si>
    <t>18,550.00</t>
  </si>
  <si>
    <t>16,800.00</t>
  </si>
  <si>
    <t>16,956.43</t>
  </si>
  <si>
    <t>624,365,700</t>
  </si>
  <si>
    <t>Apr 17, 2017</t>
  </si>
  <si>
    <r>
      <t>130</t>
    </r>
    <r>
      <rPr>
        <sz val="10"/>
        <color rgb="FF000000"/>
        <rFont val="Arial"/>
        <family val="2"/>
      </rPr>
      <t> Dividend</t>
    </r>
  </si>
  <si>
    <t>Apr 01, 2017</t>
  </si>
  <si>
    <t>16,575.00</t>
  </si>
  <si>
    <t>18,000.00</t>
  </si>
  <si>
    <t>358,787,000</t>
  </si>
  <si>
    <t>Mar 01, 2017</t>
  </si>
  <si>
    <t>15,400.00</t>
  </si>
  <si>
    <t>17,000.00</t>
  </si>
  <si>
    <t>15,350.00</t>
  </si>
  <si>
    <t>16,550.00</t>
  </si>
  <si>
    <t>450,679,100</t>
  </si>
  <si>
    <t>Feb 01, 2017</t>
  </si>
  <si>
    <t>15,500.00</t>
  </si>
  <si>
    <t>15,700.00</t>
  </si>
  <si>
    <t>15,000.00</t>
  </si>
  <si>
    <t>15,450.00</t>
  </si>
  <si>
    <t>256,320,400</t>
  </si>
  <si>
    <t>Jan 01, 2017</t>
  </si>
  <si>
    <t>15,875.00</t>
  </si>
  <si>
    <t>14,950.00</t>
  </si>
  <si>
    <t>15,300.00</t>
  </si>
  <si>
    <t>212,042,300</t>
  </si>
  <si>
    <t>Dec 01, 2016</t>
  </si>
  <si>
    <r>
      <t>70</t>
    </r>
    <r>
      <rPr>
        <sz val="10"/>
        <color rgb="FF000000"/>
        <rFont val="Arial"/>
        <family val="2"/>
      </rPr>
      <t> Dividend</t>
    </r>
  </si>
  <si>
    <t>14,300.00</t>
  </si>
  <si>
    <t>15,550.00</t>
  </si>
  <si>
    <t>14,125.00</t>
  </si>
  <si>
    <t>386,833,300</t>
  </si>
  <si>
    <t>Nov 01, 2016</t>
  </si>
  <si>
    <t>15,650.00</t>
  </si>
  <si>
    <t>13,950.00</t>
  </si>
  <si>
    <t>466,344,100</t>
  </si>
  <si>
    <t>Oct 01, 2016</t>
  </si>
  <si>
    <t>15,950.00</t>
  </si>
  <si>
    <t>16,200.00</t>
  </si>
  <si>
    <t>15,525.00</t>
  </si>
  <si>
    <t>305,708,500</t>
  </si>
  <si>
    <t>Sep 01, 2016</t>
  </si>
  <si>
    <t>14,850.00</t>
  </si>
  <si>
    <t>16,000.00</t>
  </si>
  <si>
    <t>14,800.00</t>
  </si>
  <si>
    <t>422,722,700</t>
  </si>
  <si>
    <t>Aug 01, 2016</t>
  </si>
  <si>
    <t>14,375.00</t>
  </si>
  <si>
    <t>15,050.00</t>
  </si>
  <si>
    <t>500,606,800</t>
  </si>
  <si>
    <t>Jul 01, 2016</t>
  </si>
  <si>
    <t>13,375.00</t>
  </si>
  <si>
    <t>14,675.00</t>
  </si>
  <si>
    <t>13,200.00</t>
  </si>
  <si>
    <t>14,450.00</t>
  </si>
  <si>
    <t>486,707,800</t>
  </si>
  <si>
    <t>Jun 01, 2016</t>
  </si>
  <si>
    <t>13,100.00</t>
  </si>
  <si>
    <t>13,450.00</t>
  </si>
  <si>
    <t>12,625.00</t>
  </si>
  <si>
    <t>13,325.00</t>
  </si>
  <si>
    <t>364,043,300</t>
  </si>
  <si>
    <t>May 01, 2016</t>
  </si>
  <si>
    <t>13,300.00</t>
  </si>
  <si>
    <t>12,875.00</t>
  </si>
  <si>
    <t>13,000.00</t>
  </si>
  <si>
    <t>320,311,200</t>
  </si>
  <si>
    <t>Apr 15, 2016</t>
  </si>
  <si>
    <r>
      <t>105</t>
    </r>
    <r>
      <rPr>
        <sz val="10"/>
        <color rgb="FF000000"/>
        <rFont val="Arial"/>
        <family val="2"/>
      </rPr>
      <t> Dividend</t>
    </r>
  </si>
  <si>
    <t>Apr 01, 2016</t>
  </si>
  <si>
    <t>12,775.00</t>
  </si>
  <si>
    <t>13,050.00</t>
  </si>
  <si>
    <t>216,387,400</t>
  </si>
  <si>
    <t>Mar 01, 2016</t>
  </si>
  <si>
    <t>13,475.00</t>
  </si>
  <si>
    <t>13,925.00</t>
  </si>
  <si>
    <t>349,805,700</t>
  </si>
  <si>
    <t>Feb 01, 2016</t>
  </si>
  <si>
    <t>13,575.00</t>
  </si>
  <si>
    <t>425,202,500</t>
  </si>
  <si>
    <t>Jan 01, 2016</t>
  </si>
  <si>
    <t>13,550.00</t>
  </si>
  <si>
    <t>12,750.00</t>
  </si>
  <si>
    <t>375,415,800</t>
  </si>
  <si>
    <t>Dec 01, 2015</t>
  </si>
  <si>
    <t>12,700.00</t>
  </si>
  <si>
    <t>13,800.00</t>
  </si>
  <si>
    <t>248,858,000</t>
  </si>
  <si>
    <t>Nov 13, 2015</t>
  </si>
  <si>
    <r>
      <t>55</t>
    </r>
    <r>
      <rPr>
        <sz val="10"/>
        <color rgb="FF000000"/>
        <rFont val="Arial"/>
        <family val="2"/>
      </rPr>
      <t> Dividend</t>
    </r>
  </si>
  <si>
    <t>Nov 01, 2015</t>
  </si>
  <si>
    <t>12,800.00</t>
  </si>
  <si>
    <t>13,750.00</t>
  </si>
  <si>
    <t>12,375.00</t>
  </si>
  <si>
    <t>295,857,900</t>
  </si>
  <si>
    <t>Oct 01, 2015</t>
  </si>
  <si>
    <t>12,300.00</t>
  </si>
  <si>
    <t>13,775.00</t>
  </si>
  <si>
    <t>11,875.00</t>
  </si>
  <si>
    <t>12,900.00</t>
  </si>
  <si>
    <t>346,581,000</t>
  </si>
  <si>
    <t>Sep 01, 2015</t>
  </si>
  <si>
    <t>12,850.00</t>
  </si>
  <si>
    <t>11,300.00</t>
  </si>
  <si>
    <t>12,275.00</t>
  </si>
  <si>
    <t>258,212,100</t>
  </si>
  <si>
    <t>Aug 01, 2015</t>
  </si>
  <si>
    <t>12,925.00</t>
  </si>
  <si>
    <t>13,900.00</t>
  </si>
  <si>
    <t>11,000.00</t>
  </si>
  <si>
    <t>367,526,100</t>
  </si>
  <si>
    <t>Jul 01, 2015</t>
  </si>
  <si>
    <t>13,600.00</t>
  </si>
  <si>
    <t>12,650.00</t>
  </si>
  <si>
    <t>224,762,900</t>
  </si>
  <si>
    <t>Jun 01, 2015</t>
  </si>
  <si>
    <t>14,000.00</t>
  </si>
  <si>
    <t>13,500.00</t>
  </si>
  <si>
    <t>283,594,700</t>
  </si>
  <si>
    <t>May 01, 2015</t>
  </si>
  <si>
    <t>14,500.00</t>
  </si>
  <si>
    <t>13,400.00</t>
  </si>
  <si>
    <t>279,971,000</t>
  </si>
  <si>
    <t>Apr 17, 2015</t>
  </si>
  <si>
    <r>
      <t>98</t>
    </r>
    <r>
      <rPr>
        <sz val="10"/>
        <color rgb="FF000000"/>
        <rFont val="Arial"/>
        <family val="2"/>
      </rPr>
      <t> Dividend</t>
    </r>
  </si>
  <si>
    <t>Apr 01, 2015</t>
  </si>
  <si>
    <t>14,875.00</t>
  </si>
  <si>
    <t>15,600.00</t>
  </si>
  <si>
    <t>413,703,700</t>
  </si>
  <si>
    <t>Mar 01, 2015</t>
  </si>
  <si>
    <t>14,150.00</t>
  </si>
  <si>
    <t>14,825.00</t>
  </si>
  <si>
    <t>14,025.00</t>
  </si>
  <si>
    <t>304,450,300</t>
  </si>
  <si>
    <t>Feb 01, 2015</t>
  </si>
  <si>
    <t>13,350.00</t>
  </si>
  <si>
    <t>14,550.00</t>
  </si>
  <si>
    <t>13,250.00</t>
  </si>
  <si>
    <t>14,100.00</t>
  </si>
  <si>
    <t>230,571,500</t>
  </si>
  <si>
    <t>Jan 01, 2015</t>
  </si>
  <si>
    <t>13,125.00</t>
  </si>
  <si>
    <t>13,425.00</t>
  </si>
  <si>
    <t>236,179,500</t>
  </si>
  <si>
    <t>Dec 05, 2014</t>
  </si>
  <si>
    <r>
      <t>50</t>
    </r>
    <r>
      <rPr>
        <sz val="10"/>
        <color rgb="FF000000"/>
        <rFont val="Arial"/>
        <family val="2"/>
      </rPr>
      <t> Dividend</t>
    </r>
  </si>
  <si>
    <t>Dec 01, 2014</t>
  </si>
  <si>
    <t>12,825.00</t>
  </si>
  <si>
    <t>205,387,600</t>
  </si>
  <si>
    <t>Nov 01, 2014</t>
  </si>
  <si>
    <t>13,075.00</t>
  </si>
  <si>
    <t>13,525.00</t>
  </si>
  <si>
    <t>12,500.00</t>
  </si>
  <si>
    <t>238,222,200</t>
  </si>
  <si>
    <t>Oct 01, 2014</t>
  </si>
  <si>
    <t>13,025.00</t>
  </si>
  <si>
    <t>12,050.00</t>
  </si>
  <si>
    <t>290,411,000</t>
  </si>
  <si>
    <t>Sep 01, 2014</t>
  </si>
  <si>
    <t>11,700.00</t>
  </si>
  <si>
    <t>11,625.00</t>
  </si>
  <si>
    <t>299,237,400</t>
  </si>
  <si>
    <t>Aug 01, 2014</t>
  </si>
  <si>
    <t>11,600.00</t>
  </si>
  <si>
    <t>11,850.00</t>
  </si>
  <si>
    <t>10,950.00</t>
  </si>
  <si>
    <t>11,200.00</t>
  </si>
  <si>
    <t>181,120,400</t>
  </si>
  <si>
    <t>Jul 01, 2014</t>
  </si>
  <si>
    <t>11,800.00</t>
  </si>
  <si>
    <t>10,875.00</t>
  </si>
  <si>
    <t>300,634,800</t>
  </si>
  <si>
    <t>Jun 01, 2014</t>
  </si>
  <si>
    <t>11,150.00</t>
  </si>
  <si>
    <t>11,400.00</t>
  </si>
  <si>
    <t>10,700.00</t>
  </si>
  <si>
    <t>219,559,700</t>
  </si>
  <si>
    <t>May 01, 2014</t>
  </si>
  <si>
    <t>11,525.00</t>
  </si>
  <si>
    <t>10,775.00</t>
  </si>
  <si>
    <t>228,573,700</t>
  </si>
  <si>
    <t>Apr 30, 2014</t>
  </si>
  <si>
    <r>
      <t>75</t>
    </r>
    <r>
      <rPr>
        <sz val="10"/>
        <color rgb="FF000000"/>
        <rFont val="Arial"/>
        <family val="2"/>
      </rPr>
      <t> Dividend</t>
    </r>
  </si>
  <si>
    <t>Apr 01, 2014</t>
  </si>
  <si>
    <t>11,250.00</t>
  </si>
  <si>
    <t>10,425.00</t>
  </si>
  <si>
    <t>368,626,000</t>
  </si>
  <si>
    <t>Mar 01, 2014</t>
  </si>
  <si>
    <t>10,200.00</t>
  </si>
  <si>
    <t>11,125.00</t>
  </si>
  <si>
    <t>10,150.00</t>
  </si>
  <si>
    <t>10,600.00</t>
  </si>
  <si>
    <t>375,541,800</t>
  </si>
  <si>
    <t>Feb 01, 2014</t>
  </si>
  <si>
    <t>9,900.00</t>
  </si>
  <si>
    <t>10,550.00</t>
  </si>
  <si>
    <t>9,700.00</t>
  </si>
  <si>
    <t>10,225.00</t>
  </si>
  <si>
    <t>292,574,600</t>
  </si>
  <si>
    <t>Jan 01, 2014</t>
  </si>
  <si>
    <t>9,600.00</t>
  </si>
  <si>
    <t>10,350.00</t>
  </si>
  <si>
    <t>9,250.00</t>
  </si>
  <si>
    <t>9,925.00</t>
  </si>
  <si>
    <t>341,800,900</t>
  </si>
  <si>
    <t>Dec 01, 2013</t>
  </si>
  <si>
    <t>9,650.00</t>
  </si>
  <si>
    <t>9,850.00</t>
  </si>
  <si>
    <t>174,072,000</t>
  </si>
  <si>
    <t>Nov 29, 2013</t>
  </si>
  <si>
    <r>
      <t>45</t>
    </r>
    <r>
      <rPr>
        <sz val="10"/>
        <color rgb="FF000000"/>
        <rFont val="Arial"/>
        <family val="2"/>
      </rPr>
      <t> Dividend</t>
    </r>
  </si>
  <si>
    <t>Nov 01, 2013</t>
  </si>
  <si>
    <t>10,250.00</t>
  </si>
  <si>
    <t>10,650.00</t>
  </si>
  <si>
    <t>9,550.00</t>
  </si>
  <si>
    <t>226,698,000</t>
  </si>
  <si>
    <t>Oct 01, 2013</t>
  </si>
  <si>
    <t>9,750.00</t>
  </si>
  <si>
    <t>10,800.00</t>
  </si>
  <si>
    <t>10,450.00</t>
  </si>
  <si>
    <t>205,497,500</t>
  </si>
  <si>
    <t>Sep 01, 2013</t>
  </si>
  <si>
    <t>9,100.00</t>
  </si>
  <si>
    <t>8,450.00</t>
  </si>
  <si>
    <t>10,000.00</t>
  </si>
  <si>
    <t>310,653,000</t>
  </si>
  <si>
    <t>Aug 01, 2013</t>
  </si>
  <si>
    <t>10,400.00</t>
  </si>
  <si>
    <t>8,500.00</t>
  </si>
  <si>
    <t>9,050.00</t>
  </si>
  <si>
    <t>248,400,500</t>
  </si>
  <si>
    <t>Jul 01, 2013</t>
  </si>
  <si>
    <t>9,950.00</t>
  </si>
  <si>
    <t>203,827,500</t>
  </si>
  <si>
    <t>Jun 01, 2013</t>
  </si>
  <si>
    <t>8,900.00</t>
  </si>
  <si>
    <t>463,347,500</t>
  </si>
  <si>
    <t>May 29, 2013</t>
  </si>
  <si>
    <r>
      <t>71</t>
    </r>
    <r>
      <rPr>
        <sz val="10"/>
        <color rgb="FF000000"/>
        <rFont val="Arial"/>
        <family val="2"/>
      </rPr>
      <t> Dividend</t>
    </r>
  </si>
  <si>
    <t>May 01, 2013</t>
  </si>
  <si>
    <t>231,908,000</t>
  </si>
  <si>
    <t>Apr 01, 2013</t>
  </si>
  <si>
    <t>10,750.00</t>
  </si>
  <si>
    <t>252,265,506</t>
  </si>
  <si>
    <t>Mar 01, 2013</t>
  </si>
  <si>
    <t>10,500.00</t>
  </si>
  <si>
    <t>211,732,500</t>
  </si>
  <si>
    <t>Feb 01, 2013</t>
  </si>
  <si>
    <t>215,563,503</t>
  </si>
  <si>
    <t>Jan 01, 2013</t>
  </si>
  <si>
    <t>9,200.00</t>
  </si>
  <si>
    <t>8,850.00</t>
  </si>
  <si>
    <t>232,508,003</t>
  </si>
  <si>
    <t>Dec 04, 2012</t>
  </si>
  <si>
    <r>
      <t>43.5</t>
    </r>
    <r>
      <rPr>
        <sz val="10"/>
        <color rgb="FF000000"/>
        <rFont val="Arial"/>
        <family val="2"/>
      </rPr>
      <t> Dividend</t>
    </r>
  </si>
  <si>
    <t>Dec 01, 2012</t>
  </si>
  <si>
    <t>9,500.00</t>
  </si>
  <si>
    <t>8,750.00</t>
  </si>
  <si>
    <t>178,987,006</t>
  </si>
  <si>
    <t>Nov 01, 2012</t>
  </si>
  <si>
    <t>8,300.00</t>
  </si>
  <si>
    <t>9,400.00</t>
  </si>
  <si>
    <t>8,150.00</t>
  </si>
  <si>
    <t>8,800.00</t>
  </si>
  <si>
    <t>*Close price adjusted for splits.**Adjusted close price adjusted for both dividends and splits.</t>
  </si>
  <si>
    <t>4,090.00</t>
  </si>
  <si>
    <t>4,130.00</t>
  </si>
  <si>
    <t>3,710.00</t>
  </si>
  <si>
    <t>3,970.00</t>
  </si>
  <si>
    <t>4,500.00</t>
  </si>
  <si>
    <t>4,940.00</t>
  </si>
  <si>
    <t>3,980.00</t>
  </si>
  <si>
    <t>4,050.00</t>
  </si>
  <si>
    <t>922,024,000</t>
  </si>
  <si>
    <t>4,000.00</t>
  </si>
  <si>
    <t>4,630.00</t>
  </si>
  <si>
    <t>3,910.00</t>
  </si>
  <si>
    <t>4,480.00</t>
  </si>
  <si>
    <t>784,949,000</t>
  </si>
  <si>
    <t>3,800.00</t>
  </si>
  <si>
    <t>4,280.00</t>
  </si>
  <si>
    <t>3,750.00</t>
  </si>
  <si>
    <t>467,719,200</t>
  </si>
  <si>
    <t>3,240.00</t>
  </si>
  <si>
    <t>3,950.00</t>
  </si>
  <si>
    <t>3,170.00</t>
  </si>
  <si>
    <t>Apr 19, 2018</t>
  </si>
  <si>
    <r>
      <t>318.521</t>
    </r>
    <r>
      <rPr>
        <sz val="10"/>
        <color rgb="FF000000"/>
        <rFont val="Arial"/>
        <family val="2"/>
      </rPr>
      <t> Dividend</t>
    </r>
  </si>
  <si>
    <t>2,950.00</t>
  </si>
  <si>
    <t>3,570.00</t>
  </si>
  <si>
    <t>2,943.45</t>
  </si>
  <si>
    <t>510,697,100</t>
  </si>
  <si>
    <t>2,660.00</t>
  </si>
  <si>
    <t>2,940.00</t>
  </si>
  <si>
    <t>2,670.90</t>
  </si>
  <si>
    <t>561,442,100</t>
  </si>
  <si>
    <t>3,380.00</t>
  </si>
  <si>
    <t>3,430.00</t>
  </si>
  <si>
    <t>3,020.00</t>
  </si>
  <si>
    <t>2,879.85</t>
  </si>
  <si>
    <t>590,553,500</t>
  </si>
  <si>
    <t>2,460.00</t>
  </si>
  <si>
    <t>3,480.00</t>
  </si>
  <si>
    <t>2,430.00</t>
  </si>
  <si>
    <t>3,400.00</t>
  </si>
  <si>
    <t>3,088.80</t>
  </si>
  <si>
    <t>850,655,200</t>
  </si>
  <si>
    <t>Dec 14, 2017</t>
  </si>
  <si>
    <r>
      <t>5/1</t>
    </r>
    <r>
      <rPr>
        <sz val="10"/>
        <color rgb="FF000000"/>
        <rFont val="Arial"/>
        <family val="2"/>
      </rPr>
      <t> Stock Split</t>
    </r>
  </si>
  <si>
    <t>2,250.00</t>
  </si>
  <si>
    <t>2,590.00</t>
  </si>
  <si>
    <t>2,160.00</t>
  </si>
  <si>
    <t>2,234.84</t>
  </si>
  <si>
    <t>415,537,700</t>
  </si>
  <si>
    <t>2,310.00</t>
  </si>
  <si>
    <t>2,420.00</t>
  </si>
  <si>
    <t>2,135.00</t>
  </si>
  <si>
    <t>2,095.00</t>
  </si>
  <si>
    <t>2,325.00</t>
  </si>
  <si>
    <t>2,000.00</t>
  </si>
  <si>
    <t>2,295.00</t>
  </si>
  <si>
    <t>2,084.94</t>
  </si>
  <si>
    <t>529,676,000</t>
  </si>
  <si>
    <t>2,475.00</t>
  </si>
  <si>
    <t>2,515.00</t>
  </si>
  <si>
    <t>1,810.00</t>
  </si>
  <si>
    <t>2,090.00</t>
  </si>
  <si>
    <t>1,898.70</t>
  </si>
  <si>
    <t>711,529,500</t>
  </si>
  <si>
    <t>2,680.00</t>
  </si>
  <si>
    <t>2,795.00</t>
  </si>
  <si>
    <t>2,410.00</t>
  </si>
  <si>
    <t>2,248.47</t>
  </si>
  <si>
    <t>213,362,500</t>
  </si>
  <si>
    <t>2,360.00</t>
  </si>
  <si>
    <t>2,675.00</t>
  </si>
  <si>
    <t>2,350.00</t>
  </si>
  <si>
    <t>2,620.00</t>
  </si>
  <si>
    <t>2,380.19</t>
  </si>
  <si>
    <t>240,708,500</t>
  </si>
  <si>
    <t>2,180.00</t>
  </si>
  <si>
    <t>2,395.00</t>
  </si>
  <si>
    <t>2,145.00</t>
  </si>
  <si>
    <t>2,390.00</t>
  </si>
  <si>
    <t>2,171.25</t>
  </si>
  <si>
    <t>312,828,000</t>
  </si>
  <si>
    <t>May 02, 2017</t>
  </si>
  <si>
    <r>
      <t>285.5</t>
    </r>
    <r>
      <rPr>
        <sz val="10"/>
        <color rgb="FF000000"/>
        <rFont val="Arial"/>
        <family val="2"/>
      </rPr>
      <t> Dividend</t>
    </r>
  </si>
  <si>
    <t>2,535.00</t>
  </si>
  <si>
    <t>2,105.00</t>
  </si>
  <si>
    <t>1,757.42</t>
  </si>
  <si>
    <t>330,773,500</t>
  </si>
  <si>
    <t>2,840.00</t>
  </si>
  <si>
    <t>2,043.61</t>
  </si>
  <si>
    <t>316,522,500</t>
  </si>
  <si>
    <t>2,260.00</t>
  </si>
  <si>
    <t>2,670.00</t>
  </si>
  <si>
    <t>2,040.00</t>
  </si>
  <si>
    <t>2,640.00</t>
  </si>
  <si>
    <t>2,128.25</t>
  </si>
  <si>
    <t>388,623,000</t>
  </si>
  <si>
    <t>2,330.00</t>
  </si>
  <si>
    <t>2,370.00</t>
  </si>
  <si>
    <t>2,125.00</t>
  </si>
  <si>
    <t>2,235.00</t>
  </si>
  <si>
    <t>1,801.76</t>
  </si>
  <si>
    <t>265,836,500</t>
  </si>
  <si>
    <t>2,500.00</t>
  </si>
  <si>
    <t>2,565.00</t>
  </si>
  <si>
    <t>2,320.00</t>
  </si>
  <si>
    <t>1,870.28</t>
  </si>
  <si>
    <t>226,301,000</t>
  </si>
  <si>
    <t>2,725.00</t>
  </si>
  <si>
    <t>2,345.00</t>
  </si>
  <si>
    <t>2,015.39</t>
  </si>
  <si>
    <t>286,384,000</t>
  </si>
  <si>
    <t>2,755.00</t>
  </si>
  <si>
    <t>2,200.00</t>
  </si>
  <si>
    <t>1,902.53</t>
  </si>
  <si>
    <t>549,825,000</t>
  </si>
  <si>
    <t>1,980.00</t>
  </si>
  <si>
    <t>1,975.00</t>
  </si>
  <si>
    <t>2,380.00</t>
  </si>
  <si>
    <t>1,918.65</t>
  </si>
  <si>
    <t>463,206,000</t>
  </si>
  <si>
    <t>1,815.00</t>
  </si>
  <si>
    <t>1,925.00</t>
  </si>
  <si>
    <t>1,551.85</t>
  </si>
  <si>
    <t>341,583,500</t>
  </si>
  <si>
    <t>1,860.00</t>
  </si>
  <si>
    <t>1,985.00</t>
  </si>
  <si>
    <t>1,600.22</t>
  </si>
  <si>
    <t>416,794,000</t>
  </si>
  <si>
    <t>1,555.00</t>
  </si>
  <si>
    <t>2,075.00</t>
  </si>
  <si>
    <t>1,530.00</t>
  </si>
  <si>
    <t>1,970.00</t>
  </si>
  <si>
    <t>1,588.13</t>
  </si>
  <si>
    <t>388,080,500</t>
  </si>
  <si>
    <t>1,295.00</t>
  </si>
  <si>
    <t>1,660.00</t>
  </si>
  <si>
    <t>1,285.00</t>
  </si>
  <si>
    <t>1,540.00</t>
  </si>
  <si>
    <t>1,241.48</t>
  </si>
  <si>
    <t>543,713,000</t>
  </si>
  <si>
    <t>1,425.00</t>
  </si>
  <si>
    <t>1,450.00</t>
  </si>
  <si>
    <t>1,225.00</t>
  </si>
  <si>
    <t>1,275.00</t>
  </si>
  <si>
    <t>1,027.85</t>
  </si>
  <si>
    <t>382,107,000</t>
  </si>
  <si>
    <t>Apr 22, 2016</t>
  </si>
  <si>
    <r>
      <t>289.73</t>
    </r>
    <r>
      <rPr>
        <sz val="10"/>
        <color rgb="FF000000"/>
        <rFont val="Arial"/>
        <family val="2"/>
      </rPr>
      <t> Dividend</t>
    </r>
  </si>
  <si>
    <t>1,250.00</t>
  </si>
  <si>
    <t>1,560.00</t>
  </si>
  <si>
    <t>1,410.00</t>
  </si>
  <si>
    <t>922.83</t>
  </si>
  <si>
    <t>352,766,540</t>
  </si>
  <si>
    <t>1,030.00</t>
  </si>
  <si>
    <t>1,445.00</t>
  </si>
  <si>
    <t>1,015.00</t>
  </si>
  <si>
    <t>1,255.00</t>
  </si>
  <si>
    <t>821.38</t>
  </si>
  <si>
    <t>689,830,000</t>
  </si>
  <si>
    <t>900.00</t>
  </si>
  <si>
    <t>1,095.00</t>
  </si>
  <si>
    <t>859.00</t>
  </si>
  <si>
    <t>664.31</t>
  </si>
  <si>
    <t>538,752,000</t>
  </si>
  <si>
    <t>905.00</t>
  </si>
  <si>
    <t>922.00</t>
  </si>
  <si>
    <t>830.00</t>
  </si>
  <si>
    <t>890.00</t>
  </si>
  <si>
    <t>582.50</t>
  </si>
  <si>
    <t>293,876,500</t>
  </si>
  <si>
    <t>1,120.00</t>
  </si>
  <si>
    <t>1,160.00</t>
  </si>
  <si>
    <t>861.00</t>
  </si>
  <si>
    <t>592.31</t>
  </si>
  <si>
    <t>693,899,000</t>
  </si>
  <si>
    <t>1,440.00</t>
  </si>
  <si>
    <t>1,565.00</t>
  </si>
  <si>
    <t>733.03</t>
  </si>
  <si>
    <t>968,529,500</t>
  </si>
  <si>
    <t>1,125.00</t>
  </si>
  <si>
    <t>1,510.00</t>
  </si>
  <si>
    <t>1,100.00</t>
  </si>
  <si>
    <t>1,460.00</t>
  </si>
  <si>
    <t>955.55</t>
  </si>
  <si>
    <t>516,376,500</t>
  </si>
  <si>
    <t>1,185.00</t>
  </si>
  <si>
    <t>1,070.00</t>
  </si>
  <si>
    <t>736.30</t>
  </si>
  <si>
    <t>224,766,000</t>
  </si>
  <si>
    <t>1,200.00</t>
  </si>
  <si>
    <t>1,325.00</t>
  </si>
  <si>
    <t>1,005.00</t>
  </si>
  <si>
    <t>1,170.00</t>
  </si>
  <si>
    <t>765.75</t>
  </si>
  <si>
    <t>320,397,000</t>
  </si>
  <si>
    <t>1,695.00</t>
  </si>
  <si>
    <t>785.39</t>
  </si>
  <si>
    <t>254,752,000</t>
  </si>
  <si>
    <t>1,960.00</t>
  </si>
  <si>
    <t>1,990.00</t>
  </si>
  <si>
    <t>1,650.00</t>
  </si>
  <si>
    <t>1,680.00</t>
  </si>
  <si>
    <t>1,099.54</t>
  </si>
  <si>
    <t>175,091,000</t>
  </si>
  <si>
    <t>1,870.00</t>
  </si>
  <si>
    <t>2,185.00</t>
  </si>
  <si>
    <t>1,820.00</t>
  </si>
  <si>
    <t>1,965.00</t>
  </si>
  <si>
    <t>1,286.07</t>
  </si>
  <si>
    <t>221,017,000</t>
  </si>
  <si>
    <t>Apr 08, 2015</t>
  </si>
  <si>
    <r>
      <t>324.57</t>
    </r>
    <r>
      <rPr>
        <sz val="10"/>
        <color rgb="FF000000"/>
        <rFont val="Arial"/>
        <family val="2"/>
      </rPr>
      <t> Dividend</t>
    </r>
  </si>
  <si>
    <t>1,044.55</t>
  </si>
  <si>
    <t>166,983,500</t>
  </si>
  <si>
    <t>2,150.00</t>
  </si>
  <si>
    <t>2,030.00</t>
  </si>
  <si>
    <t>1,200.96</t>
  </si>
  <si>
    <t>259,004,500</t>
  </si>
  <si>
    <t>2,285.00</t>
  </si>
  <si>
    <t>2,070.00</t>
  </si>
  <si>
    <t>1,192.58</t>
  </si>
  <si>
    <t>240,817,500</t>
  </si>
  <si>
    <t>2,505.00</t>
  </si>
  <si>
    <t>2,020.00</t>
  </si>
  <si>
    <t>2,275.00</t>
  </si>
  <si>
    <t>1,270.78</t>
  </si>
  <si>
    <t>253,937,000</t>
  </si>
  <si>
    <t>2,730.00</t>
  </si>
  <si>
    <t>2,440.00</t>
  </si>
  <si>
    <t>1,396.46</t>
  </si>
  <si>
    <t>180,247,000</t>
  </si>
  <si>
    <t>2,560.00</t>
  </si>
  <si>
    <t>2,715.00</t>
  </si>
  <si>
    <t>2,375.00</t>
  </si>
  <si>
    <t>2,630.00</t>
  </si>
  <si>
    <t>1,469.08</t>
  </si>
  <si>
    <t>185,254,500</t>
  </si>
  <si>
    <t>2,600.00</t>
  </si>
  <si>
    <t>2,220.00</t>
  </si>
  <si>
    <t>1,446.73</t>
  </si>
  <si>
    <t>224,980,500</t>
  </si>
  <si>
    <t>2,685.00</t>
  </si>
  <si>
    <t>2,830.00</t>
  </si>
  <si>
    <t>2,520.00</t>
  </si>
  <si>
    <t>1,474.66</t>
  </si>
  <si>
    <t>242,827,000</t>
  </si>
  <si>
    <t>2,780.00</t>
  </si>
  <si>
    <t>2,290.00</t>
  </si>
  <si>
    <t>1,491.42</t>
  </si>
  <si>
    <t>396,790,000</t>
  </si>
  <si>
    <t>2,110.00</t>
  </si>
  <si>
    <t>2,340.00</t>
  </si>
  <si>
    <t>1,301.50</t>
  </si>
  <si>
    <t>223,900,000</t>
  </si>
  <si>
    <t>2,205.00</t>
  </si>
  <si>
    <t>2,050.00</t>
  </si>
  <si>
    <t>1,198.16</t>
  </si>
  <si>
    <t>330,176,000</t>
  </si>
  <si>
    <t>1,930.00</t>
  </si>
  <si>
    <t>2,140.00</t>
  </si>
  <si>
    <t>1,195.37</t>
  </si>
  <si>
    <t>521,668,000</t>
  </si>
  <si>
    <t>Apr 29, 2014</t>
  </si>
  <si>
    <r>
      <t>461.97</t>
    </r>
    <r>
      <rPr>
        <sz val="10"/>
        <color rgb="FF000000"/>
        <rFont val="Arial"/>
        <family val="2"/>
      </rPr>
      <t> Dividend</t>
    </r>
  </si>
  <si>
    <t>1,880.00</t>
  </si>
  <si>
    <t>1,855.00</t>
  </si>
  <si>
    <t>852.76</t>
  </si>
  <si>
    <t>461,992,500</t>
  </si>
  <si>
    <t>1,895.00</t>
  </si>
  <si>
    <t>1,825.00</t>
  </si>
  <si>
    <t>1,865.00</t>
  </si>
  <si>
    <t>805.27</t>
  </si>
  <si>
    <t>345,270,000</t>
  </si>
  <si>
    <t>1,875.00</t>
  </si>
  <si>
    <t>1,950.00</t>
  </si>
  <si>
    <t>1,915.00</t>
  </si>
  <si>
    <t>826.86</t>
  </si>
  <si>
    <t>312,777,000</t>
  </si>
  <si>
    <t>2,120.00</t>
  </si>
  <si>
    <t>1,795.00</t>
  </si>
  <si>
    <t>1,850.00</t>
  </si>
  <si>
    <t>798.79</t>
  </si>
  <si>
    <t>534,542,000</t>
  </si>
  <si>
    <t>880.83</t>
  </si>
  <si>
    <t>242,800,000</t>
  </si>
  <si>
    <t>2,550.00</t>
  </si>
  <si>
    <t>2,300.00</t>
  </si>
  <si>
    <t>2,400.00</t>
  </si>
  <si>
    <t>1,036.27</t>
  </si>
  <si>
    <t>335,622,500</t>
  </si>
  <si>
    <t>2,820.00</t>
  </si>
  <si>
    <t>1,049.22</t>
  </si>
  <si>
    <t>122,637,500</t>
  </si>
  <si>
    <t>1,101.04</t>
  </si>
  <si>
    <t>194,685,000</t>
  </si>
  <si>
    <t>2,530.00</t>
  </si>
  <si>
    <t>1,044.91</t>
  </si>
  <si>
    <t>204,292,500</t>
  </si>
  <si>
    <t>2,740.00</t>
  </si>
  <si>
    <t>1,940.00</t>
  </si>
  <si>
    <t>859.24</t>
  </si>
  <si>
    <t>188,515,000</t>
  </si>
  <si>
    <t>2,240.00</t>
  </si>
  <si>
    <t>1,148.53</t>
  </si>
  <si>
    <t>May 21, 2013</t>
  </si>
  <si>
    <r>
      <t>720.75</t>
    </r>
    <r>
      <rPr>
        <sz val="10"/>
        <color rgb="FF000000"/>
        <rFont val="Arial"/>
        <family val="2"/>
      </rPr>
      <t> Dividend</t>
    </r>
  </si>
  <si>
    <t>3,050.00</t>
  </si>
  <si>
    <t>3,130.00</t>
  </si>
  <si>
    <t>809.38</t>
  </si>
  <si>
    <t>35,045,370</t>
  </si>
  <si>
    <t>2,930.00</t>
  </si>
  <si>
    <t>3,100.00</t>
  </si>
  <si>
    <t>2,910.00</t>
  </si>
  <si>
    <t>1,011.73</t>
  </si>
  <si>
    <t>63,697,825</t>
  </si>
  <si>
    <t>2,980.00</t>
  </si>
  <si>
    <t>3,110.00</t>
  </si>
  <si>
    <t>2,700.00</t>
  </si>
  <si>
    <t>2,880.00</t>
  </si>
  <si>
    <t>955.33</t>
  </si>
  <si>
    <t>98,857,695</t>
  </si>
  <si>
    <t>3,160.00</t>
  </si>
  <si>
    <t>1,001.77</t>
  </si>
  <si>
    <t>178,267,500</t>
  </si>
  <si>
    <t>3,000.00</t>
  </si>
  <si>
    <t>1,028.31</t>
  </si>
  <si>
    <t>211,967,500</t>
  </si>
  <si>
    <t>3,200.00</t>
  </si>
  <si>
    <t>995.14</t>
  </si>
  <si>
    <t>212,017,515</t>
  </si>
  <si>
    <t>2,760.00</t>
  </si>
  <si>
    <t>2,800.00</t>
  </si>
  <si>
    <t>Feb 13- Juli 13</t>
  </si>
  <si>
    <t>agus 13-jan 14</t>
  </si>
  <si>
    <t>feb 14-juli 14</t>
  </si>
  <si>
    <t>agus 14-jan15</t>
  </si>
  <si>
    <t>Feb 15- Juli 15</t>
  </si>
  <si>
    <t>agus 15-jan 16</t>
  </si>
  <si>
    <t>feb 16-juli16</t>
  </si>
  <si>
    <t>agus 16-jan17</t>
  </si>
  <si>
    <t>feb 17-jul 17</t>
  </si>
  <si>
    <t>agus 17-jan 18</t>
  </si>
  <si>
    <t>No</t>
  </si>
  <si>
    <t>TIDAK LISTING TERUS</t>
  </si>
  <si>
    <t>AALI</t>
  </si>
  <si>
    <t>ADHI</t>
  </si>
  <si>
    <t>ADRO</t>
  </si>
  <si>
    <t>ANTM</t>
  </si>
  <si>
    <t>AKRA</t>
  </si>
  <si>
    <t>ASRI</t>
  </si>
  <si>
    <t>ASII</t>
  </si>
  <si>
    <t>BBTN</t>
  </si>
  <si>
    <t>BBCA</t>
  </si>
  <si>
    <t>BDMN</t>
  </si>
  <si>
    <t>BBNI</t>
  </si>
  <si>
    <t>BHIT</t>
  </si>
  <si>
    <t>BBRI</t>
  </si>
  <si>
    <t>BKSL</t>
  </si>
  <si>
    <t>BMRI</t>
  </si>
  <si>
    <t>BMTR</t>
  </si>
  <si>
    <t>BSDE</t>
  </si>
  <si>
    <t>BUMI</t>
  </si>
  <si>
    <t>GGRM</t>
  </si>
  <si>
    <t>BWPT</t>
  </si>
  <si>
    <t>BJBR</t>
  </si>
  <si>
    <t>ICBP</t>
  </si>
  <si>
    <t>CPIN</t>
  </si>
  <si>
    <t>INDF</t>
  </si>
  <si>
    <t>CTRA</t>
  </si>
  <si>
    <t>INTP</t>
  </si>
  <si>
    <t>ELSA</t>
  </si>
  <si>
    <t xml:space="preserve"> BMTR</t>
  </si>
  <si>
    <t>BRPT</t>
  </si>
  <si>
    <t>JSMR</t>
  </si>
  <si>
    <t>EXCL</t>
  </si>
  <si>
    <t>KLBF</t>
  </si>
  <si>
    <t>GIAA</t>
  </si>
  <si>
    <t>LPKR</t>
  </si>
  <si>
    <t>HMSP</t>
  </si>
  <si>
    <t>GGMR</t>
  </si>
  <si>
    <t>LSIP</t>
  </si>
  <si>
    <t>HRUM</t>
  </si>
  <si>
    <t>INCO</t>
  </si>
  <si>
    <t>MNCN</t>
  </si>
  <si>
    <t>PGAS</t>
  </si>
  <si>
    <t>PTBA</t>
  </si>
  <si>
    <t>INDY</t>
  </si>
  <si>
    <t>ITMG</t>
  </si>
  <si>
    <t>SMGR</t>
  </si>
  <si>
    <t>TLKM</t>
  </si>
  <si>
    <t>LPPF</t>
  </si>
  <si>
    <t>IMAS</t>
  </si>
  <si>
    <t>UNTR</t>
  </si>
  <si>
    <t>MAIN</t>
  </si>
  <si>
    <t>UNVR</t>
  </si>
  <si>
    <t>MAPI</t>
  </si>
  <si>
    <t>MLPL</t>
  </si>
  <si>
    <t>MPPA</t>
  </si>
  <si>
    <t>MYRX</t>
  </si>
  <si>
    <t>PPRO</t>
  </si>
  <si>
    <t>PTPP</t>
  </si>
  <si>
    <t>PWON</t>
  </si>
  <si>
    <t>SCMA</t>
  </si>
  <si>
    <t>SILO</t>
  </si>
  <si>
    <t>SMCB</t>
  </si>
  <si>
    <t>SMRA</t>
  </si>
  <si>
    <t>SRIL</t>
  </si>
  <si>
    <t>SSIA</t>
  </si>
  <si>
    <t>SSMS</t>
  </si>
  <si>
    <t>TAXI</t>
  </si>
  <si>
    <t>TBIG</t>
  </si>
  <si>
    <t>VIVA</t>
  </si>
  <si>
    <t>WIKA</t>
  </si>
  <si>
    <t>WSKT</t>
  </si>
  <si>
    <t>WTON</t>
  </si>
  <si>
    <t>10,125.00</t>
  </si>
  <si>
    <t>12,550.00</t>
  </si>
  <si>
    <t>Apr 18, 2018</t>
  </si>
  <si>
    <t>14,050.00</t>
  </si>
  <si>
    <t>12,600.00</t>
  </si>
  <si>
    <t>14,400.00</t>
  </si>
  <si>
    <t>15,175.00</t>
  </si>
  <si>
    <t>14,575.00</t>
  </si>
  <si>
    <t>14,725.00</t>
  </si>
  <si>
    <t>Oct 06, 2017</t>
  </si>
  <si>
    <t>14,900.00</t>
  </si>
  <si>
    <t>14,475.00</t>
  </si>
  <si>
    <t>14,700.00</t>
  </si>
  <si>
    <t>15,075.00</t>
  </si>
  <si>
    <t>14,350.00</t>
  </si>
  <si>
    <t>15,200.00</t>
  </si>
  <si>
    <t>15,775.00</t>
  </si>
  <si>
    <t>17,200.00</t>
  </si>
  <si>
    <t>15,725.00</t>
  </si>
  <si>
    <t>16,850.00</t>
  </si>
  <si>
    <t>17,450.00</t>
  </si>
  <si>
    <t>16,025.00</t>
  </si>
  <si>
    <t>14,600.00</t>
  </si>
  <si>
    <t>16,400.00</t>
  </si>
  <si>
    <t>16,750.00</t>
  </si>
  <si>
    <t>Oct 10, 2014</t>
  </si>
  <si>
    <t>Oct 03, 2013</t>
  </si>
  <si>
    <t>1,490.00</t>
  </si>
  <si>
    <t>1,495.00</t>
  </si>
  <si>
    <t>1,320.00</t>
  </si>
  <si>
    <t>1,360.00</t>
  </si>
  <si>
    <t>1,610.00</t>
  </si>
  <si>
    <t>1,730.00</t>
  </si>
  <si>
    <t>1,790.00</t>
  </si>
  <si>
    <t>1,535.00</t>
  </si>
  <si>
    <t>1,605.00</t>
  </si>
  <si>
    <t>1,715.00</t>
  </si>
  <si>
    <t>2,470.00</t>
  </si>
  <si>
    <t>2,480.00</t>
  </si>
  <si>
    <t>1,885.00</t>
  </si>
  <si>
    <t>1,805.00</t>
  </si>
  <si>
    <t>2,230.00</t>
  </si>
  <si>
    <t>1,955.00</t>
  </si>
  <si>
    <t>1,705.00</t>
  </si>
  <si>
    <t>2,190.00</t>
  </si>
  <si>
    <t>2,010.00</t>
  </si>
  <si>
    <t>2,280.00</t>
  </si>
  <si>
    <t>2,130.00</t>
  </si>
  <si>
    <t>2,080.00</t>
  </si>
  <si>
    <t>2,100.00</t>
  </si>
  <si>
    <t>1,920.00</t>
  </si>
  <si>
    <t>2,270.00</t>
  </si>
  <si>
    <t>1,830.00</t>
  </si>
  <si>
    <t>1,910.00</t>
  </si>
  <si>
    <t>2,860.00</t>
  </si>
  <si>
    <t>2,900.00</t>
  </si>
  <si>
    <t>2,710.00</t>
  </si>
  <si>
    <t>2,570.00</t>
  </si>
  <si>
    <t>Apr 18, 2016</t>
  </si>
  <si>
    <t>2,690.00</t>
  </si>
  <si>
    <t>2,645.00</t>
  </si>
  <si>
    <t>2,615.00</t>
  </si>
  <si>
    <t>2,555.00</t>
  </si>
  <si>
    <t>2,745.00</t>
  </si>
  <si>
    <t>2,610.00</t>
  </si>
  <si>
    <t>2,580.00</t>
  </si>
  <si>
    <t>2,175.00</t>
  </si>
  <si>
    <t>1,900.00</t>
  </si>
  <si>
    <t>2,112.68</t>
  </si>
  <si>
    <t>feb 18-jul 18</t>
  </si>
  <si>
    <t>TPIA</t>
  </si>
  <si>
    <t>WSBP</t>
  </si>
  <si>
    <t>TRAM</t>
  </si>
  <si>
    <t>No.</t>
  </si>
  <si>
    <t>LISTING TERUS</t>
  </si>
  <si>
    <t>close  price</t>
  </si>
  <si>
    <t>dividen</t>
  </si>
  <si>
    <t>Desember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</si>
  <si>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</si>
  <si>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</si>
  <si>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</si>
  <si>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</si>
  <si>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</si>
  <si>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</si>
  <si>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</si>
  <si>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</si>
  <si>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</si>
  <si>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</si>
  <si>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</si>
  <si>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Return</t>
  </si>
  <si>
    <t>var=((Ri-E(Ri))^2</t>
  </si>
  <si>
    <t>Ri</t>
  </si>
  <si>
    <t>E(Ri)</t>
  </si>
  <si>
    <t>Var</t>
  </si>
  <si>
    <t>σi</t>
  </si>
  <si>
    <t>Tahun</t>
  </si>
  <si>
    <t>Bulan</t>
  </si>
  <si>
    <r>
      <t>R</t>
    </r>
    <r>
      <rPr>
        <b/>
        <vertAlign val="subscript"/>
        <sz val="11"/>
        <color rgb="FF000000"/>
        <rFont val="Times New Roman"/>
        <family val="1"/>
      </rPr>
      <t>i</t>
    </r>
  </si>
  <si>
    <r>
      <t>E(R</t>
    </r>
    <r>
      <rPr>
        <b/>
        <vertAlign val="subscript"/>
        <sz val="11"/>
        <color rgb="FF000000"/>
        <rFont val="Times New Roman"/>
        <family val="1"/>
      </rPr>
      <t>i</t>
    </r>
    <r>
      <rPr>
        <b/>
        <sz val="11"/>
        <color rgb="FF000000"/>
        <rFont val="Times New Roman"/>
        <family val="1"/>
      </rPr>
      <t>)</t>
    </r>
  </si>
  <si>
    <r>
      <t>R</t>
    </r>
    <r>
      <rPr>
        <b/>
        <vertAlign val="subscript"/>
        <sz val="11"/>
        <color rgb="FF000000"/>
        <rFont val="Times New Roman"/>
        <family val="1"/>
      </rPr>
      <t>M</t>
    </r>
  </si>
  <si>
    <r>
      <t>E(R</t>
    </r>
    <r>
      <rPr>
        <b/>
        <vertAlign val="subscript"/>
        <sz val="11"/>
        <color rgb="FF000000"/>
        <rFont val="Times New Roman"/>
        <family val="1"/>
      </rPr>
      <t>M</t>
    </r>
    <r>
      <rPr>
        <b/>
        <sz val="11"/>
        <color rgb="FF000000"/>
        <rFont val="Times New Roman"/>
        <family val="1"/>
      </rPr>
      <t>)</t>
    </r>
  </si>
  <si>
    <r>
      <t>σ</t>
    </r>
    <r>
      <rPr>
        <b/>
        <vertAlign val="subscript"/>
        <sz val="11"/>
        <color rgb="FF000000"/>
        <rFont val="Times New Roman"/>
        <family val="1"/>
      </rPr>
      <t>iM</t>
    </r>
    <r>
      <rPr>
        <b/>
        <sz val="11"/>
        <color rgb="FF000000"/>
        <rFont val="Times New Roman"/>
        <family val="1"/>
      </rPr>
      <t>={(R</t>
    </r>
    <r>
      <rPr>
        <b/>
        <vertAlign val="subscript"/>
        <sz val="11"/>
        <color rgb="FF000000"/>
        <rFont val="Times New Roman"/>
        <family val="1"/>
      </rPr>
      <t>i</t>
    </r>
    <r>
      <rPr>
        <b/>
        <sz val="11"/>
        <color rgb="FF000000"/>
        <rFont val="Times New Roman"/>
        <family val="1"/>
      </rPr>
      <t>-E(R</t>
    </r>
    <r>
      <rPr>
        <b/>
        <vertAlign val="subscript"/>
        <sz val="11"/>
        <color rgb="FF000000"/>
        <rFont val="Times New Roman"/>
        <family val="1"/>
      </rPr>
      <t>i</t>
    </r>
    <r>
      <rPr>
        <b/>
        <sz val="11"/>
        <color rgb="FF000000"/>
        <rFont val="Times New Roman"/>
        <family val="1"/>
      </rPr>
      <t>).(R</t>
    </r>
    <r>
      <rPr>
        <b/>
        <vertAlign val="subscript"/>
        <sz val="11"/>
        <color rgb="FF000000"/>
        <rFont val="Times New Roman"/>
        <family val="1"/>
      </rPr>
      <t>M</t>
    </r>
    <r>
      <rPr>
        <b/>
        <sz val="11"/>
        <color rgb="FF000000"/>
        <rFont val="Times New Roman"/>
        <family val="1"/>
      </rPr>
      <t>-E(R</t>
    </r>
    <r>
      <rPr>
        <b/>
        <vertAlign val="subscript"/>
        <sz val="11"/>
        <color rgb="FF000000"/>
        <rFont val="Times New Roman"/>
        <family val="1"/>
      </rPr>
      <t>M</t>
    </r>
    <r>
      <rPr>
        <b/>
        <sz val="11"/>
        <color rgb="FF000000"/>
        <rFont val="Times New Roman"/>
        <family val="1"/>
      </rPr>
      <t>)}</t>
    </r>
  </si>
  <si>
    <t>Total</t>
  </si>
  <si>
    <r>
      <t>σ</t>
    </r>
    <r>
      <rPr>
        <vertAlign val="subscript"/>
        <sz val="11"/>
        <color rgb="FF000000"/>
        <rFont val="Times New Roman"/>
        <family val="1"/>
      </rPr>
      <t>iM</t>
    </r>
  </si>
  <si>
    <t>Rm</t>
  </si>
  <si>
    <t>E(Rm)</t>
  </si>
  <si>
    <t>var</t>
  </si>
  <si>
    <t>1,890.00</t>
  </si>
  <si>
    <t>1,675.00</t>
  </si>
  <si>
    <t>1,780.00</t>
  </si>
  <si>
    <t>1,690.00</t>
  </si>
  <si>
    <t>1,905.00</t>
  </si>
  <si>
    <t>1,835.00</t>
  </si>
  <si>
    <t>1,575.00</t>
  </si>
  <si>
    <t>2,650.00</t>
  </si>
  <si>
    <t>2,450.00</t>
  </si>
  <si>
    <t>1,700.00</t>
  </si>
  <si>
    <t>1,935.00</t>
  </si>
  <si>
    <t>1,745.00</t>
  </si>
  <si>
    <t>1,630.00</t>
  </si>
  <si>
    <t>1,995.00</t>
  </si>
  <si>
    <t>1,600.00</t>
  </si>
  <si>
    <t>1,800.00</t>
  </si>
  <si>
    <t>1,520.00</t>
  </si>
  <si>
    <t>1,670.00</t>
  </si>
  <si>
    <t>1,465.00</t>
  </si>
  <si>
    <t>1,580.00</t>
  </si>
  <si>
    <t>1,775.00</t>
  </si>
  <si>
    <t>1,770.00</t>
  </si>
  <si>
    <t>1,845.00</t>
  </si>
  <si>
    <t>1,750.00</t>
  </si>
  <si>
    <t>1,755.00</t>
  </si>
  <si>
    <t>1,615.00</t>
  </si>
  <si>
    <t>1,760.00</t>
  </si>
  <si>
    <t>1,655.00</t>
  </si>
  <si>
    <t>1,735.00</t>
  </si>
  <si>
    <t>1,585.00</t>
  </si>
  <si>
    <t>1,150.00</t>
  </si>
  <si>
    <t>1,290.00</t>
  </si>
  <si>
    <t>1,105.00</t>
  </si>
  <si>
    <t>1,040.00</t>
  </si>
  <si>
    <t>860.00</t>
  </si>
  <si>
    <t>1,090.00</t>
  </si>
  <si>
    <t>945.00</t>
  </si>
  <si>
    <t>705.00</t>
  </si>
  <si>
    <t>850.00</t>
  </si>
  <si>
    <t>720.00</t>
  </si>
  <si>
    <t>655.00</t>
  </si>
  <si>
    <t>770.00</t>
  </si>
  <si>
    <t>735.00</t>
  </si>
  <si>
    <t>610.00</t>
  </si>
  <si>
    <t>500.00</t>
  </si>
  <si>
    <t>515.00</t>
  </si>
  <si>
    <t>660.00</t>
  </si>
  <si>
    <t>550.00</t>
  </si>
  <si>
    <t>590.00</t>
  </si>
  <si>
    <t>755.00</t>
  </si>
  <si>
    <t>875.00</t>
  </si>
  <si>
    <t>940.00</t>
  </si>
  <si>
    <t>955.00</t>
  </si>
  <si>
    <t>990.00</t>
  </si>
  <si>
    <t>970.00</t>
  </si>
  <si>
    <t>1,035.00</t>
  </si>
  <si>
    <t>935.00</t>
  </si>
  <si>
    <t>950.00</t>
  </si>
  <si>
    <t>1,000.00</t>
  </si>
  <si>
    <t>1,025.00</t>
  </si>
  <si>
    <t>960.00</t>
  </si>
  <si>
    <t>1,050.00</t>
  </si>
  <si>
    <t>1,080.00</t>
  </si>
  <si>
    <t>1,145.00</t>
  </si>
  <si>
    <t>995.00</t>
  </si>
  <si>
    <t>980.00</t>
  </si>
  <si>
    <t>920.00</t>
  </si>
  <si>
    <t>1,135.00</t>
  </si>
  <si>
    <t>1,390.00</t>
  </si>
  <si>
    <t>1,350.00</t>
  </si>
  <si>
    <t>1,165.00</t>
  </si>
  <si>
    <t>1,210.00</t>
  </si>
  <si>
    <t>1,270.00</t>
  </si>
  <si>
    <t>1,340.00</t>
  </si>
  <si>
    <t>1,130.00</t>
  </si>
  <si>
    <t>985.00</t>
  </si>
  <si>
    <t>930.00</t>
  </si>
  <si>
    <t>1,110.00</t>
  </si>
  <si>
    <t>870.00</t>
  </si>
  <si>
    <t>Dec 27, 2013</t>
  </si>
  <si>
    <t>1,010.00</t>
  </si>
  <si>
    <t>1,240.00</t>
  </si>
  <si>
    <t>1,020.00</t>
  </si>
  <si>
    <t>700.00</t>
  </si>
  <si>
    <t>750.00</t>
  </si>
  <si>
    <t>May 30, 2013</t>
  </si>
  <si>
    <t>1,310.00</t>
  </si>
  <si>
    <t>1,370.00</t>
  </si>
  <si>
    <t>1,190.00</t>
  </si>
  <si>
    <t>1,640.00</t>
  </si>
  <si>
    <t>1,550.00</t>
  </si>
  <si>
    <t>1,570.00</t>
  </si>
  <si>
    <t>1,590.00</t>
  </si>
  <si>
    <t>Dec 27, 2012</t>
  </si>
  <si>
    <t>-</t>
  </si>
  <si>
    <t>12,000.00</t>
  </si>
  <si>
    <t>3,660.00</t>
  </si>
  <si>
    <t>3,700.00</t>
  </si>
  <si>
    <t>3,220.00</t>
  </si>
  <si>
    <t>3,590.00</t>
  </si>
  <si>
    <t>219,243,300</t>
  </si>
  <si>
    <t>4,220.00</t>
  </si>
  <si>
    <t>4,420.00</t>
  </si>
  <si>
    <t>3,610.00</t>
  </si>
  <si>
    <t>352,210,200</t>
  </si>
  <si>
    <t>Jul 12, 2018</t>
  </si>
  <si>
    <r>
      <t>120</t>
    </r>
    <r>
      <rPr>
        <sz val="10"/>
        <color theme="1"/>
        <rFont val="Calibri"/>
        <family val="2"/>
        <scheme val="minor"/>
      </rPr>
      <t> Dividend</t>
    </r>
  </si>
  <si>
    <t>4,310.00</t>
  </si>
  <si>
    <t>4,780.00</t>
  </si>
  <si>
    <t>3,960.00</t>
  </si>
  <si>
    <t>4,210.00</t>
  </si>
  <si>
    <t>4,100.41</t>
  </si>
  <si>
    <t>170,338,100</t>
  </si>
  <si>
    <t>4,920.00</t>
  </si>
  <si>
    <t>5,075.00</t>
  </si>
  <si>
    <t>4,300.00</t>
  </si>
  <si>
    <t>4,188.07</t>
  </si>
  <si>
    <t>149,866,300</t>
  </si>
  <si>
    <t>May 14, 2018</t>
  </si>
  <si>
    <r>
      <t>100</t>
    </r>
    <r>
      <rPr>
        <sz val="10"/>
        <color theme="1"/>
        <rFont val="Calibri"/>
        <family val="2"/>
        <scheme val="minor"/>
      </rPr>
      <t> Dividend</t>
    </r>
  </si>
  <si>
    <t>4,900.00</t>
  </si>
  <si>
    <t>4,450.00</t>
  </si>
  <si>
    <t>4,791.93</t>
  </si>
  <si>
    <t>203,100,000</t>
  </si>
  <si>
    <t>5,675.00</t>
  </si>
  <si>
    <t>5,875.00</t>
  </si>
  <si>
    <t>4,880.00</t>
  </si>
  <si>
    <t>4,772.45</t>
  </si>
  <si>
    <t>109,611,200</t>
  </si>
  <si>
    <t>6,100.00</t>
  </si>
  <si>
    <t>6,150.00</t>
  </si>
  <si>
    <t>5,500.00</t>
  </si>
  <si>
    <t>5,527.28</t>
  </si>
  <si>
    <t>139,418,800</t>
  </si>
  <si>
    <t>6,250.00</t>
  </si>
  <si>
    <t>6,300.00</t>
  </si>
  <si>
    <t>5,400.00</t>
  </si>
  <si>
    <t>5,941.21</t>
  </si>
  <si>
    <t>156,394,000</t>
  </si>
  <si>
    <t>6,350.00</t>
  </si>
  <si>
    <t>6,575.00</t>
  </si>
  <si>
    <t>6,225.00</t>
  </si>
  <si>
    <t>6,062.96</t>
  </si>
  <si>
    <t>126,907,500</t>
  </si>
  <si>
    <t>6,475.00</t>
  </si>
  <si>
    <t>5,925.00</t>
  </si>
  <si>
    <t>6,184.71</t>
  </si>
  <si>
    <t>91,450,300</t>
  </si>
  <si>
    <t>7,400.00</t>
  </si>
  <si>
    <t>7,700.00</t>
  </si>
  <si>
    <t>6,325.00</t>
  </si>
  <si>
    <t>108,570,200</t>
  </si>
  <si>
    <t>7,150.00</t>
  </si>
  <si>
    <t>8,025.00</t>
  </si>
  <si>
    <t>6,850.00</t>
  </si>
  <si>
    <t>7,450.00</t>
  </si>
  <si>
    <t>7,256.07</t>
  </si>
  <si>
    <t>116,518,500</t>
  </si>
  <si>
    <t>6,775.00</t>
  </si>
  <si>
    <t>7,275.00</t>
  </si>
  <si>
    <t>6,725.00</t>
  </si>
  <si>
    <t>7,100.00</t>
  </si>
  <si>
    <t>6,915.18</t>
  </si>
  <si>
    <t>122,950,900</t>
  </si>
  <si>
    <t>Aug 02, 2017</t>
  </si>
  <si>
    <t>6,900.00</t>
  </si>
  <si>
    <t>7,000.00</t>
  </si>
  <si>
    <t>6,500.00</t>
  </si>
  <si>
    <t>6,503.70</t>
  </si>
  <si>
    <t>144,807,300</t>
  </si>
  <si>
    <t>6,600.00</t>
  </si>
  <si>
    <t>6,623.69</t>
  </si>
  <si>
    <t>177,549,200</t>
  </si>
  <si>
    <t>6,625.00</t>
  </si>
  <si>
    <t>6,750.00</t>
  </si>
  <si>
    <t>6,275.00</t>
  </si>
  <si>
    <t>6,525.00</t>
  </si>
  <si>
    <t>6,263.71</t>
  </si>
  <si>
    <t>145,371,700</t>
  </si>
  <si>
    <r>
      <t>50</t>
    </r>
    <r>
      <rPr>
        <sz val="10"/>
        <color theme="1"/>
        <rFont val="Calibri"/>
        <family val="2"/>
        <scheme val="minor"/>
      </rPr>
      <t> Dividend</t>
    </r>
  </si>
  <si>
    <t>6,825.00</t>
  </si>
  <si>
    <t>6,200.00</t>
  </si>
  <si>
    <t>6,312.77</t>
  </si>
  <si>
    <t>177,029,500</t>
  </si>
  <si>
    <t>6,125.00</t>
  </si>
  <si>
    <t>6,455.70</t>
  </si>
  <si>
    <t>113,344,300</t>
  </si>
  <si>
    <t>6,400.00</t>
  </si>
  <si>
    <t>6,050.00</t>
  </si>
  <si>
    <t>5,955.44</t>
  </si>
  <si>
    <t>144,429,100</t>
  </si>
  <si>
    <t>6,675.00</t>
  </si>
  <si>
    <t>6,975.00</t>
  </si>
  <si>
    <t>6,050.73</t>
  </si>
  <si>
    <t>92,813,700</t>
  </si>
  <si>
    <t>6,000.00</t>
  </si>
  <si>
    <t>6,875.00</t>
  </si>
  <si>
    <t>5,650.00</t>
  </si>
  <si>
    <t>6,360.41</t>
  </si>
  <si>
    <t>73,830,600</t>
  </si>
  <si>
    <t>5,717.23</t>
  </si>
  <si>
    <t>74,180,600</t>
  </si>
  <si>
    <t>7,075.00</t>
  </si>
  <si>
    <t>80,701,500</t>
  </si>
  <si>
    <t>6,765.39</t>
  </si>
  <si>
    <t>75,113,400</t>
  </si>
  <si>
    <t>6,650.00</t>
  </si>
  <si>
    <t>6,950.00</t>
  </si>
  <si>
    <t>6,450.00</t>
  </si>
  <si>
    <t>6,146.02</t>
  </si>
  <si>
    <t>82,649,000</t>
  </si>
  <si>
    <t>Aug 03, 2016</t>
  </si>
  <si>
    <r>
      <t>70</t>
    </r>
    <r>
      <rPr>
        <sz val="10"/>
        <color theme="1"/>
        <rFont val="Calibri"/>
        <family val="2"/>
        <scheme val="minor"/>
      </rPr>
      <t> Dividend</t>
    </r>
  </si>
  <si>
    <t>6,550.00</t>
  </si>
  <si>
    <t>6,294.21</t>
  </si>
  <si>
    <t>299,117,800</t>
  </si>
  <si>
    <t>6,925.00</t>
  </si>
  <si>
    <t>6,364.93</t>
  </si>
  <si>
    <t>102,367,900</t>
  </si>
  <si>
    <t>6,425.00</t>
  </si>
  <si>
    <t>5,800.00</t>
  </si>
  <si>
    <t>5,987.75</t>
  </si>
  <si>
    <t>202,009,500</t>
  </si>
  <si>
    <t>May 10, 2016</t>
  </si>
  <si>
    <r>
      <t>20</t>
    </r>
    <r>
      <rPr>
        <sz val="10"/>
        <color theme="1"/>
        <rFont val="Calibri"/>
        <family val="2"/>
        <scheme val="minor"/>
      </rPr>
      <t> Dividend</t>
    </r>
  </si>
  <si>
    <t>5,725.00</t>
  </si>
  <si>
    <t>6,014.95</t>
  </si>
  <si>
    <t>184,101,800</t>
  </si>
  <si>
    <t>6,249.91</t>
  </si>
  <si>
    <t>173,789,400</t>
  </si>
  <si>
    <t>8,075.00</t>
  </si>
  <si>
    <t>7,125.00</t>
  </si>
  <si>
    <t>6,696.33</t>
  </si>
  <si>
    <t>169,178,200</t>
  </si>
  <si>
    <t>7,775.00</t>
  </si>
  <si>
    <t>7,307.22</t>
  </si>
  <si>
    <t>167,992,600</t>
  </si>
  <si>
    <t>7,175.00</t>
  </si>
  <si>
    <t>7,900.00</t>
  </si>
  <si>
    <t>6,700.00</t>
  </si>
  <si>
    <t>7,350.00</t>
  </si>
  <si>
    <t>6,907.79</t>
  </si>
  <si>
    <t>172,941,200</t>
  </si>
  <si>
    <t>7,300.00</t>
  </si>
  <si>
    <t>6,075.00</t>
  </si>
  <si>
    <t>6,743.32</t>
  </si>
  <si>
    <t>141,199,300</t>
  </si>
  <si>
    <t>5,900.00</t>
  </si>
  <si>
    <t>5,775.00</t>
  </si>
  <si>
    <t>5,733.00</t>
  </si>
  <si>
    <t>323,279,100</t>
  </si>
  <si>
    <t>5,850.00</t>
  </si>
  <si>
    <t>5,600.00</t>
  </si>
  <si>
    <t>5,545.03</t>
  </si>
  <si>
    <t>182,468,300</t>
  </si>
  <si>
    <t>5,498.04</t>
  </si>
  <si>
    <t>151,061,800</t>
  </si>
  <si>
    <t>Aug 10, 2015</t>
  </si>
  <si>
    <t>5,750.00</t>
  </si>
  <si>
    <t>5,225.00</t>
  </si>
  <si>
    <t>5,289.36</t>
  </si>
  <si>
    <t>189,376,000</t>
  </si>
  <si>
    <t>5,200.00</t>
  </si>
  <si>
    <t>5,312.46</t>
  </si>
  <si>
    <t>140,977,800</t>
  </si>
  <si>
    <t>5,475.00</t>
  </si>
  <si>
    <t>5,100.00</t>
  </si>
  <si>
    <t>5,474.14</t>
  </si>
  <si>
    <t>108,511,200</t>
  </si>
  <si>
    <t>May 13, 2015</t>
  </si>
  <si>
    <r>
      <t>30</t>
    </r>
    <r>
      <rPr>
        <sz val="10"/>
        <color theme="1"/>
        <rFont val="Calibri"/>
        <family val="2"/>
        <scheme val="minor"/>
      </rPr>
      <t> Dividend</t>
    </r>
  </si>
  <si>
    <t>5,000.00</t>
  </si>
  <si>
    <t>5,028.63</t>
  </si>
  <si>
    <t>109,325,600</t>
  </si>
  <si>
    <t>5,175.00</t>
  </si>
  <si>
    <t>4,960.00</t>
  </si>
  <si>
    <t>4,776.05</t>
  </si>
  <si>
    <t>209,976,300</t>
  </si>
  <si>
    <t>4,870.00</t>
  </si>
  <si>
    <t>4,800.00</t>
  </si>
  <si>
    <t>5,125.00</t>
  </si>
  <si>
    <t>4,707.17</t>
  </si>
  <si>
    <t>183,387,600</t>
  </si>
  <si>
    <t>4,690.00</t>
  </si>
  <si>
    <t>4,565.00</t>
  </si>
  <si>
    <t>4,472.96</t>
  </si>
  <si>
    <t>144,780,600</t>
  </si>
  <si>
    <t>4,120.00</t>
  </si>
  <si>
    <t>4,750.00</t>
  </si>
  <si>
    <t>4,110.00</t>
  </si>
  <si>
    <t>4,695.00</t>
  </si>
  <si>
    <t>4,312.22</t>
  </si>
  <si>
    <t>249,954,600</t>
  </si>
  <si>
    <t>4,650.00</t>
  </si>
  <si>
    <t>4,680.00</t>
  </si>
  <si>
    <t>3,784.10</t>
  </si>
  <si>
    <t>227,928,400</t>
  </si>
  <si>
    <t>4,850.00</t>
  </si>
  <si>
    <t>4,950.00</t>
  </si>
  <si>
    <t>4,540.00</t>
  </si>
  <si>
    <t>4,270.89</t>
  </si>
  <si>
    <t>173,065,700</t>
  </si>
  <si>
    <t>5,350.00</t>
  </si>
  <si>
    <t>4,700.00</t>
  </si>
  <si>
    <t>4,925.00</t>
  </si>
  <si>
    <t>4,523.47</t>
  </si>
  <si>
    <t>140,199,700</t>
  </si>
  <si>
    <t>Sep 10, 2014</t>
  </si>
  <si>
    <t>5,825.00</t>
  </si>
  <si>
    <t>5,050.00</t>
  </si>
  <si>
    <t>5,450.00</t>
  </si>
  <si>
    <t>4,958.67</t>
  </si>
  <si>
    <t>145,038,900</t>
  </si>
  <si>
    <t>4,400.00</t>
  </si>
  <si>
    <t>5,375.00</t>
  </si>
  <si>
    <t>5,250.00</t>
  </si>
  <si>
    <t>4,776.70</t>
  </si>
  <si>
    <t>125,269,800</t>
  </si>
  <si>
    <t>4,255.00</t>
  </si>
  <si>
    <t>4,003.33</t>
  </si>
  <si>
    <t>130,511,400</t>
  </si>
  <si>
    <t>Jun 06, 2014</t>
  </si>
  <si>
    <r>
      <t>15</t>
    </r>
    <r>
      <rPr>
        <sz val="10"/>
        <color theme="1"/>
        <rFont val="Calibri"/>
        <family val="2"/>
        <scheme val="minor"/>
      </rPr>
      <t> Dividend</t>
    </r>
  </si>
  <si>
    <t>4,640.00</t>
  </si>
  <si>
    <t>4,175.00</t>
  </si>
  <si>
    <t>4,330.00</t>
  </si>
  <si>
    <t>3,926.04</t>
  </si>
  <si>
    <t>134,762,200</t>
  </si>
  <si>
    <t>4,770.00</t>
  </si>
  <si>
    <t>4,125.00</t>
  </si>
  <si>
    <t>3,740.16</t>
  </si>
  <si>
    <t>171,692,500</t>
  </si>
  <si>
    <t>4,875.00</t>
  </si>
  <si>
    <t>4,625.00</t>
  </si>
  <si>
    <t>4,324.99</t>
  </si>
  <si>
    <t>159,195,800</t>
  </si>
  <si>
    <t>4,550.00</t>
  </si>
  <si>
    <t>4,490.00</t>
  </si>
  <si>
    <t>4,835.00</t>
  </si>
  <si>
    <t>4,383.92</t>
  </si>
  <si>
    <t>159,611,500</t>
  </si>
  <si>
    <t>4,200.00</t>
  </si>
  <si>
    <t>4,560.00</t>
  </si>
  <si>
    <t>4,134.58</t>
  </si>
  <si>
    <t>176,918,000</t>
  </si>
  <si>
    <t>4,375.00</t>
  </si>
  <si>
    <t>4,820.00</t>
  </si>
  <si>
    <t>3,989.51</t>
  </si>
  <si>
    <t>149,945,600</t>
  </si>
  <si>
    <t>4,725.00</t>
  </si>
  <si>
    <t>4,975.00</t>
  </si>
  <si>
    <t>4,350.00</t>
  </si>
  <si>
    <t>3,966.84</t>
  </si>
  <si>
    <t>129,227,500</t>
  </si>
  <si>
    <t>4,425.00</t>
  </si>
  <si>
    <t>4,675.00</t>
  </si>
  <si>
    <t>4,238.85</t>
  </si>
  <si>
    <t>173,940,500</t>
  </si>
  <si>
    <t>4,397.52</t>
  </si>
  <si>
    <t>179,552,500</t>
  </si>
  <si>
    <t>Sep 19, 2013</t>
  </si>
  <si>
    <t>4,025.00</t>
  </si>
  <si>
    <t>3,500.00</t>
  </si>
  <si>
    <t>3,584.16</t>
  </si>
  <si>
    <t>202,803,000</t>
  </si>
  <si>
    <t>3,475.00</t>
  </si>
  <si>
    <t>3,975.00</t>
  </si>
  <si>
    <t>3,561.76</t>
  </si>
  <si>
    <t>199,396,500</t>
  </si>
  <si>
    <t>4,325.00</t>
  </si>
  <si>
    <t>3,875.37</t>
  </si>
  <si>
    <t>216,268,500</t>
  </si>
  <si>
    <t>Jun 03, 2013</t>
  </si>
  <si>
    <r>
      <t>25</t>
    </r>
    <r>
      <rPr>
        <sz val="10"/>
        <color theme="1"/>
        <rFont val="Calibri"/>
        <family val="2"/>
        <scheme val="minor"/>
      </rPr>
      <t> Dividend</t>
    </r>
  </si>
  <si>
    <t>5,300.00</t>
  </si>
  <si>
    <t>4,726.82</t>
  </si>
  <si>
    <t>224,032,006</t>
  </si>
  <si>
    <t>5,150.00</t>
  </si>
  <si>
    <t>4,771.41</t>
  </si>
  <si>
    <t>179,172,000</t>
  </si>
  <si>
    <t>4,593.04</t>
  </si>
  <si>
    <t>129,696,009</t>
  </si>
  <si>
    <t>4,525.00</t>
  </si>
  <si>
    <t>5,550.00</t>
  </si>
  <si>
    <t>4,459.26</t>
  </si>
  <si>
    <t>161,647,500</t>
  </si>
  <si>
    <t>3,875.00</t>
  </si>
  <si>
    <t>3,825.00</t>
  </si>
  <si>
    <t>4,475.00</t>
  </si>
  <si>
    <t>3,991.04</t>
  </si>
  <si>
    <t>201,036,503</t>
  </si>
  <si>
    <t>3,775.00</t>
  </si>
  <si>
    <t>3,455.93</t>
  </si>
  <si>
    <t>239,393,503</t>
  </si>
  <si>
    <r>
      <t>40</t>
    </r>
    <r>
      <rPr>
        <sz val="10"/>
        <color theme="1"/>
        <rFont val="Calibri"/>
        <family val="2"/>
        <scheme val="minor"/>
      </rPr>
      <t> Dividend</t>
    </r>
  </si>
  <si>
    <t>3,576.33</t>
  </si>
  <si>
    <t>177,251,506</t>
  </si>
  <si>
    <t>7,575.00</t>
  </si>
  <si>
    <t>7,250.00</t>
  </si>
  <si>
    <t>461,547,300</t>
  </si>
  <si>
    <t>7,600.00</t>
  </si>
  <si>
    <t>578,050,500</t>
  </si>
  <si>
    <t>483,328,300</t>
  </si>
  <si>
    <t>546,483,000</t>
  </si>
  <si>
    <t>May 04, 2018</t>
  </si>
  <si>
    <t>6,776.70</t>
  </si>
  <si>
    <t>595,346,300</t>
  </si>
  <si>
    <t>7,975.00</t>
  </si>
  <si>
    <t>7,022.23</t>
  </si>
  <si>
    <t>299,277,800</t>
  </si>
  <si>
    <t>8,100.00</t>
  </si>
  <si>
    <t>8,200.00</t>
  </si>
  <si>
    <t>7,050.00</t>
  </si>
  <si>
    <t>7,169.55</t>
  </si>
  <si>
    <t>779,054,200</t>
  </si>
  <si>
    <t>8,525.00</t>
  </si>
  <si>
    <t>8,000.00</t>
  </si>
  <si>
    <t>7,930.70</t>
  </si>
  <si>
    <t>566,373,300</t>
  </si>
  <si>
    <t>8,348.11</t>
  </si>
  <si>
    <t>611,895,000</t>
  </si>
  <si>
    <t>8,475.00</t>
  </si>
  <si>
    <t>8,151.68</t>
  </si>
  <si>
    <t>544,261,700</t>
  </si>
  <si>
    <t>8,600.00</t>
  </si>
  <si>
    <t>7,832.49</t>
  </si>
  <si>
    <t>540,093,500</t>
  </si>
  <si>
    <t>Oct 03, 2017</t>
  </si>
  <si>
    <t>7,800.00</t>
  </si>
  <si>
    <t>7,802.52</t>
  </si>
  <si>
    <t>495,661,800</t>
  </si>
  <si>
    <t>7,875.00</t>
  </si>
  <si>
    <t>7,950.00</t>
  </si>
  <si>
    <t>7,625.00</t>
  </si>
  <si>
    <t>7,704.98</t>
  </si>
  <si>
    <t>568,033,200</t>
  </si>
  <si>
    <t>8,050.00</t>
  </si>
  <si>
    <t>7,650.00</t>
  </si>
  <si>
    <t>7,680.60</t>
  </si>
  <si>
    <t>800,035,700</t>
  </si>
  <si>
    <t>8,950.00</t>
  </si>
  <si>
    <t>9,025.00</t>
  </si>
  <si>
    <t>7,778.13</t>
  </si>
  <si>
    <t>958,700,600</t>
  </si>
  <si>
    <t>9,150.00</t>
  </si>
  <si>
    <t>8,650.00</t>
  </si>
  <si>
    <t>8,925.00</t>
  </si>
  <si>
    <t>8,704.68</t>
  </si>
  <si>
    <t>414,366,600</t>
  </si>
  <si>
    <r>
      <t>113</t>
    </r>
    <r>
      <rPr>
        <sz val="10"/>
        <color rgb="FF000000"/>
        <rFont val="Arial"/>
        <family val="2"/>
      </rPr>
      <t> Dividend</t>
    </r>
  </si>
  <si>
    <t>8,325.00</t>
  </si>
  <si>
    <t>8,426.25</t>
  </si>
  <si>
    <t>665,206,200</t>
  </si>
  <si>
    <t>8,700.00</t>
  </si>
  <si>
    <t>9,350.00</t>
  </si>
  <si>
    <t>8,350.00</t>
  </si>
  <si>
    <t>8,618.85</t>
  </si>
  <si>
    <t>487,357,200</t>
  </si>
  <si>
    <t>8,225.00</t>
  </si>
  <si>
    <t>8,625.00</t>
  </si>
  <si>
    <t>8,305.88</t>
  </si>
  <si>
    <t>753,674,700</t>
  </si>
  <si>
    <t>8,425.00</t>
  </si>
  <si>
    <t>7,850.00</t>
  </si>
  <si>
    <t>7,896.60</t>
  </si>
  <si>
    <t>532,451,100</t>
  </si>
  <si>
    <t>8,275.00</t>
  </si>
  <si>
    <t>7,655.85</t>
  </si>
  <si>
    <t>404,148,800</t>
  </si>
  <si>
    <t>7,325.00</t>
  </si>
  <si>
    <t>7,968.83</t>
  </si>
  <si>
    <t>539,236,900</t>
  </si>
  <si>
    <t>8,250.00</t>
  </si>
  <si>
    <t>8,400.00</t>
  </si>
  <si>
    <t>7,550.00</t>
  </si>
  <si>
    <t>7,270.65</t>
  </si>
  <si>
    <t>851,674,100</t>
  </si>
  <si>
    <t>7,920.68</t>
  </si>
  <si>
    <t>551,148,700</t>
  </si>
  <si>
    <t>Sep 27, 2016</t>
  </si>
  <si>
    <t>8,875.00</t>
  </si>
  <si>
    <t>7,892.89</t>
  </si>
  <si>
    <t>662,744,800</t>
  </si>
  <si>
    <t>7,797.22</t>
  </si>
  <si>
    <t>1,055,073,500</t>
  </si>
  <si>
    <t>7,825.00</t>
  </si>
  <si>
    <t>7,725.00</t>
  </si>
  <si>
    <t>7,390.61</t>
  </si>
  <si>
    <t>787,671,900</t>
  </si>
  <si>
    <t>7,079.68</t>
  </si>
  <si>
    <t>672,788,900</t>
  </si>
  <si>
    <t>May 09, 2016</t>
  </si>
  <si>
    <t>6,800.00</t>
  </si>
  <si>
    <t>6,207.02</t>
  </si>
  <si>
    <t>685,036,900</t>
  </si>
  <si>
    <t>7,675.00</t>
  </si>
  <si>
    <t>6,324.57</t>
  </si>
  <si>
    <t>490,904,100</t>
  </si>
  <si>
    <t>7,525.00</t>
  </si>
  <si>
    <t>6,818.31</t>
  </si>
  <si>
    <t>729,179,100</t>
  </si>
  <si>
    <t>6,395.11</t>
  </si>
  <si>
    <t>934,001,200</t>
  </si>
  <si>
    <t>5,700.00</t>
  </si>
  <si>
    <t>6,065.95</t>
  </si>
  <si>
    <t>913,772,000</t>
  </si>
  <si>
    <t>5,642.74</t>
  </si>
  <si>
    <t>789,763,600</t>
  </si>
  <si>
    <t>5,572.21</t>
  </si>
  <si>
    <t>729,366,400</t>
  </si>
  <si>
    <t>5,548.70</t>
  </si>
  <si>
    <t>763,511,700</t>
  </si>
  <si>
    <t>Sep 28, 2015</t>
  </si>
  <si>
    <r>
      <t>64</t>
    </r>
    <r>
      <rPr>
        <sz val="10"/>
        <color rgb="FF000000"/>
        <rFont val="Arial"/>
        <family val="2"/>
      </rPr>
      <t> Dividend</t>
    </r>
  </si>
  <si>
    <t>4,857.22</t>
  </si>
  <si>
    <t>492,523,100</t>
  </si>
  <si>
    <t>5,507.95</t>
  </si>
  <si>
    <t>683,210,100</t>
  </si>
  <si>
    <t>6,181.92</t>
  </si>
  <si>
    <t>325,108,300</t>
  </si>
  <si>
    <t>6,577.00</t>
  </si>
  <si>
    <t>472,451,200</t>
  </si>
  <si>
    <t>May 07, 2015</t>
  </si>
  <si>
    <r>
      <t>152</t>
    </r>
    <r>
      <rPr>
        <sz val="10"/>
        <color rgb="FF000000"/>
        <rFont val="Arial"/>
        <family val="2"/>
      </rPr>
      <t> Dividend</t>
    </r>
  </si>
  <si>
    <t>6,645.83</t>
  </si>
  <si>
    <t>501,540,600</t>
  </si>
  <si>
    <t>8,575.00</t>
  </si>
  <si>
    <t>6,236.15</t>
  </si>
  <si>
    <t>760,281,500</t>
  </si>
  <si>
    <t>7,806.57</t>
  </si>
  <si>
    <t>879,261,500</t>
  </si>
  <si>
    <t>8,175.00</t>
  </si>
  <si>
    <t>7,146.54</t>
  </si>
  <si>
    <t>559,918,100</t>
  </si>
  <si>
    <t>7,425.00</t>
  </si>
  <si>
    <t>709,829,400</t>
  </si>
  <si>
    <t>7,475.00</t>
  </si>
  <si>
    <t>6,759.63</t>
  </si>
  <si>
    <t>524,268,900</t>
  </si>
  <si>
    <t>7,200.00</t>
  </si>
  <si>
    <t>6,486.51</t>
  </si>
  <si>
    <t>371,594,900</t>
  </si>
  <si>
    <t>Oct 15, 2014</t>
  </si>
  <si>
    <t>6,106.20</t>
  </si>
  <si>
    <t>757,329,600</t>
  </si>
  <si>
    <t>7,750.00</t>
  </si>
  <si>
    <t>6,354.05</t>
  </si>
  <si>
    <t>558,867,600</t>
  </si>
  <si>
    <t>6,827.22</t>
  </si>
  <si>
    <t>446,880,200</t>
  </si>
  <si>
    <t>6,962.41</t>
  </si>
  <si>
    <t>706,761,700</t>
  </si>
  <si>
    <t>7,225.00</t>
  </si>
  <si>
    <t>6,556.84</t>
  </si>
  <si>
    <t>575,640,400</t>
  </si>
  <si>
    <t>May 23, 2014</t>
  </si>
  <si>
    <t>6,249.05</t>
  </si>
  <si>
    <t>705,033,900</t>
  </si>
  <si>
    <t>7,500.00</t>
  </si>
  <si>
    <t>6,558.19</t>
  </si>
  <si>
    <t>954,074,500</t>
  </si>
  <si>
    <t>7,375.00</t>
  </si>
  <si>
    <t>6,514.03</t>
  </si>
  <si>
    <t>1,092,720,908</t>
  </si>
  <si>
    <t>6,138.64</t>
  </si>
  <si>
    <t>748,043,500</t>
  </si>
  <si>
    <t>5,674.93</t>
  </si>
  <si>
    <t>641,026,100</t>
  </si>
  <si>
    <t>6,006.15</t>
  </si>
  <si>
    <t>400,762,000</t>
  </si>
  <si>
    <t>5,520.36</t>
  </si>
  <si>
    <t>517,920,500</t>
  </si>
  <si>
    <t>Oct 11, 2013</t>
  </si>
  <si>
    <t>5,818.38</t>
  </si>
  <si>
    <t>483,980,000</t>
  </si>
  <si>
    <t>5,643.40</t>
  </si>
  <si>
    <t>832,056,500</t>
  </si>
  <si>
    <t>5,293.42</t>
  </si>
  <si>
    <t>577,015,000</t>
  </si>
  <si>
    <t>5,687.14</t>
  </si>
  <si>
    <t>496,932,004</t>
  </si>
  <si>
    <t>6,124.61</t>
  </si>
  <si>
    <t>152,043,559</t>
  </si>
  <si>
    <r>
      <t>150</t>
    </r>
    <r>
      <rPr>
        <sz val="10"/>
        <color rgb="FF000000"/>
        <rFont val="Arial"/>
        <family val="2"/>
      </rPr>
      <t> Dividend</t>
    </r>
  </si>
  <si>
    <t>6,039.85</t>
  </si>
  <si>
    <t>177,927,063</t>
  </si>
  <si>
    <t>6,296.87</t>
  </si>
  <si>
    <t>33,709,079</t>
  </si>
  <si>
    <t>6,768.06</t>
  </si>
  <si>
    <t>419,113,528</t>
  </si>
  <si>
    <t>6,810.90</t>
  </si>
  <si>
    <t>572,810,503</t>
  </si>
  <si>
    <t>700,187,500</t>
  </si>
  <si>
    <t>6,468.21</t>
  </si>
  <si>
    <t>723,539,003</t>
  </si>
  <si>
    <t>23,700.00</t>
  </si>
  <si>
    <t>220,860,300</t>
  </si>
  <si>
    <t>Apr 18, 2017</t>
  </si>
  <si>
    <t>17,284.38</t>
  </si>
  <si>
    <t>16,115.85</t>
  </si>
  <si>
    <t>15,044.71</t>
  </si>
  <si>
    <t>14,898.64</t>
  </si>
  <si>
    <t>15,019.51</t>
  </si>
  <si>
    <t>13,856.71</t>
  </si>
  <si>
    <t>15,043.74</t>
  </si>
  <si>
    <t>15,213.31</t>
  </si>
  <si>
    <t>14,583.46</t>
  </si>
  <si>
    <t>14,002.06</t>
  </si>
  <si>
    <t>12,911.94</t>
  </si>
  <si>
    <t>12,597.01</t>
  </si>
  <si>
    <t>12,645.46</t>
  </si>
  <si>
    <t>12,887.71</t>
  </si>
  <si>
    <t>13,057.29</t>
  </si>
  <si>
    <t>12,693.91</t>
  </si>
  <si>
    <t>11,940.56</t>
  </si>
  <si>
    <t>12,447.13</t>
  </si>
  <si>
    <t>11,844.07</t>
  </si>
  <si>
    <t>12,640.10</t>
  </si>
  <si>
    <t>13,026.06</t>
  </si>
  <si>
    <t>13,629.12</t>
  </si>
  <si>
    <t>12,916.42</t>
  </si>
  <si>
    <t>14,210.46</t>
  </si>
  <si>
    <t>13,515.51</t>
  </si>
  <si>
    <t>12,820.57</t>
  </si>
  <si>
    <t>12,533.45</t>
  </si>
  <si>
    <t>12,509.58</t>
  </si>
  <si>
    <t>12,461.84</t>
  </si>
  <si>
    <t>12,485.71</t>
  </si>
  <si>
    <t>10,695.21</t>
  </si>
  <si>
    <t>11,077.19</t>
  </si>
  <si>
    <t>10,504.23</t>
  </si>
  <si>
    <t>10,289.37</t>
  </si>
  <si>
    <t>10,432.61</t>
  </si>
  <si>
    <t>10,053.24</t>
  </si>
  <si>
    <t>9,697.58</t>
  </si>
  <si>
    <t>9,413.06</t>
  </si>
  <si>
    <t>9,104.82</t>
  </si>
  <si>
    <t>9,110.00</t>
  </si>
  <si>
    <t>9,865.24</t>
  </si>
  <si>
    <t>9,440.42</t>
  </si>
  <si>
    <t>8,543.58</t>
  </si>
  <si>
    <t>9,818.04</t>
  </si>
  <si>
    <t>9,707.19</t>
  </si>
  <si>
    <t>10,082.35</t>
  </si>
  <si>
    <t>10,691.97</t>
  </si>
  <si>
    <t>10,316.82</t>
  </si>
  <si>
    <t>9,050.66</t>
  </si>
  <si>
    <t>8,589.10</t>
  </si>
  <si>
    <t>300,049,900</t>
  </si>
  <si>
    <t>537,233,000</t>
  </si>
  <si>
    <t>501,068,800</t>
  </si>
  <si>
    <t>8,550.00</t>
  </si>
  <si>
    <t>368,607,200</t>
  </si>
  <si>
    <t>452,071,900</t>
  </si>
  <si>
    <t>8,725.00</t>
  </si>
  <si>
    <t>9,000.00</t>
  </si>
  <si>
    <t>232,385,500</t>
  </si>
  <si>
    <t>Mar 28, 2018</t>
  </si>
  <si>
    <r>
      <t>255.555</t>
    </r>
    <r>
      <rPr>
        <sz val="10"/>
        <color theme="1"/>
        <rFont val="Arial"/>
        <family val="2"/>
      </rPr>
      <t> Dividend</t>
    </r>
  </si>
  <si>
    <t>9,875.00</t>
  </si>
  <si>
    <t>8,675.00</t>
  </si>
  <si>
    <t>8,434.03</t>
  </si>
  <si>
    <t>395,200,600</t>
  </si>
  <si>
    <t>10,175.00</t>
  </si>
  <si>
    <t>9,725.00</t>
  </si>
  <si>
    <t>9,454.86</t>
  </si>
  <si>
    <t>358,486,700</t>
  </si>
  <si>
    <t>9,125.00</t>
  </si>
  <si>
    <t>9,138.89</t>
  </si>
  <si>
    <t>471,870,600</t>
  </si>
  <si>
    <t>9,625.00</t>
  </si>
  <si>
    <t>486,746,300</t>
  </si>
  <si>
    <t>343,224,800</t>
  </si>
  <si>
    <t>7,388.89</t>
  </si>
  <si>
    <t>360,995,800</t>
  </si>
  <si>
    <t>7,194.44</t>
  </si>
  <si>
    <t>300,765,300</t>
  </si>
  <si>
    <t>7,145.83</t>
  </si>
  <si>
    <t>323,402,000</t>
  </si>
  <si>
    <t>7,243.06</t>
  </si>
  <si>
    <t>377,737,000</t>
  </si>
  <si>
    <t>6,416.67</t>
  </si>
  <si>
    <t>291,254,500</t>
  </si>
  <si>
    <t>6,375.00</t>
  </si>
  <si>
    <t>6,368.06</t>
  </si>
  <si>
    <t>482,531,800</t>
  </si>
  <si>
    <t>6,197.92</t>
  </si>
  <si>
    <t>510,532,000</t>
  </si>
  <si>
    <t>Mar 27, 2017</t>
  </si>
  <si>
    <r>
      <t>212.807</t>
    </r>
    <r>
      <rPr>
        <sz val="10"/>
        <color theme="1"/>
        <rFont val="Arial"/>
        <family val="2"/>
      </rPr>
      <t> Dividend</t>
    </r>
  </si>
  <si>
    <t>Mar 24, 2017</t>
  </si>
  <si>
    <t>5,910.06</t>
  </si>
  <si>
    <t>609,387,100</t>
  </si>
  <si>
    <t>5,704.69</t>
  </si>
  <si>
    <t>595,301,200</t>
  </si>
  <si>
    <t>5,525.00</t>
  </si>
  <si>
    <t>5,202.67</t>
  </si>
  <si>
    <t>369,395,300</t>
  </si>
  <si>
    <t>5,042.94</t>
  </si>
  <si>
    <t>275,764,300</t>
  </si>
  <si>
    <t>4,810.00</t>
  </si>
  <si>
    <t>4,723.48</t>
  </si>
  <si>
    <t>554,536,900</t>
  </si>
  <si>
    <t>5,625.00</t>
  </si>
  <si>
    <t>5,575.00</t>
  </si>
  <si>
    <t>5,088.58</t>
  </si>
  <si>
    <t>459,875,100</t>
  </si>
  <si>
    <t>5,065.76</t>
  </si>
  <si>
    <t>590,547,900</t>
  </si>
  <si>
    <t>5,975.00</t>
  </si>
  <si>
    <t>5,362.41</t>
  </si>
  <si>
    <t>642,118,700</t>
  </si>
  <si>
    <t>4,883.21</t>
  </si>
  <si>
    <t>505,065,300</t>
  </si>
  <si>
    <t>4,720.00</t>
  </si>
  <si>
    <t>5,275.00</t>
  </si>
  <si>
    <t>4,600.00</t>
  </si>
  <si>
    <t>4,746.30</t>
  </si>
  <si>
    <t>548,233,200</t>
  </si>
  <si>
    <t>4,580.00</t>
  </si>
  <si>
    <t>4,270.00</t>
  </si>
  <si>
    <t>4,381.20</t>
  </si>
  <si>
    <t>681,987,300</t>
  </si>
  <si>
    <t>4,570.00</t>
  </si>
  <si>
    <t>4,585.00</t>
  </si>
  <si>
    <t>4,184.96</t>
  </si>
  <si>
    <t>565,043,500</t>
  </si>
  <si>
    <t>Mar 18, 2016</t>
  </si>
  <si>
    <r>
      <t>122.534</t>
    </r>
    <r>
      <rPr>
        <sz val="10"/>
        <color theme="1"/>
        <rFont val="Arial"/>
        <family val="2"/>
      </rPr>
      <t> Dividend</t>
    </r>
  </si>
  <si>
    <t>4,965.00</t>
  </si>
  <si>
    <t>4,638.10</t>
  </si>
  <si>
    <t>538,886,100</t>
  </si>
  <si>
    <t>4,526.61</t>
  </si>
  <si>
    <t>840,054,400</t>
  </si>
  <si>
    <t>4,990.00</t>
  </si>
  <si>
    <t>4,910.00</t>
  </si>
  <si>
    <t>4,379.44</t>
  </si>
  <si>
    <t>532,149,300</t>
  </si>
  <si>
    <t>4,855.00</t>
  </si>
  <si>
    <t>4,450.79</t>
  </si>
  <si>
    <t>419,305,500</t>
  </si>
  <si>
    <t>4,740.00</t>
  </si>
  <si>
    <t>4,254.56</t>
  </si>
  <si>
    <t>423,746,400</t>
  </si>
  <si>
    <t>4,170.00</t>
  </si>
  <si>
    <t>4,075.00</t>
  </si>
  <si>
    <t>4,755.00</t>
  </si>
  <si>
    <t>4,241.18</t>
  </si>
  <si>
    <t>679,267,400</t>
  </si>
  <si>
    <t>4,890.00</t>
  </si>
  <si>
    <t>4,135.00</t>
  </si>
  <si>
    <t>3,688.18</t>
  </si>
  <si>
    <t>746,769,500</t>
  </si>
  <si>
    <t>4,760.00</t>
  </si>
  <si>
    <t>4,070.00</t>
  </si>
  <si>
    <t>4,415.11</t>
  </si>
  <si>
    <t>836,930,800</t>
  </si>
  <si>
    <t>4,245.64</t>
  </si>
  <si>
    <t>784,637,900</t>
  </si>
  <si>
    <t>4,727.29</t>
  </si>
  <si>
    <t>760,741,200</t>
  </si>
  <si>
    <t>6,132.10</t>
  </si>
  <si>
    <t>371,044,700</t>
  </si>
  <si>
    <t>5,730.73</t>
  </si>
  <si>
    <t>513,983,200</t>
  </si>
  <si>
    <t>Mar 25, 2015</t>
  </si>
  <si>
    <r>
      <t>144.55</t>
    </r>
    <r>
      <rPr>
        <sz val="10"/>
        <color theme="1"/>
        <rFont val="Arial"/>
        <family val="2"/>
      </rPr>
      <t> Dividend</t>
    </r>
  </si>
  <si>
    <t>6,313.08</t>
  </si>
  <si>
    <t>578,875,500</t>
  </si>
  <si>
    <t>6,175.00</t>
  </si>
  <si>
    <t>6,007.26</t>
  </si>
  <si>
    <t>401,206,300</t>
  </si>
  <si>
    <t>5,461.14</t>
  </si>
  <si>
    <t>516,584,500</t>
  </si>
  <si>
    <t>5,330.07</t>
  </si>
  <si>
    <t>380,040,000</t>
  </si>
  <si>
    <t>5,950.00</t>
  </si>
  <si>
    <t>6,025.00</t>
  </si>
  <si>
    <t>5,264.54</t>
  </si>
  <si>
    <t>342,573,000</t>
  </si>
  <si>
    <t>5,199.01</t>
  </si>
  <si>
    <t>619,481,400</t>
  </si>
  <si>
    <t>4,827.65</t>
  </si>
  <si>
    <t>440,020,704</t>
  </si>
  <si>
    <t>4,995.00</t>
  </si>
  <si>
    <t>4,674.74</t>
  </si>
  <si>
    <t>501,547,000</t>
  </si>
  <si>
    <t>4,785.00</t>
  </si>
  <si>
    <t>4,456.29</t>
  </si>
  <si>
    <t>631,493,800</t>
  </si>
  <si>
    <t>4,930.00</t>
  </si>
  <si>
    <t>4,710.00</t>
  </si>
  <si>
    <t>4,765.00</t>
  </si>
  <si>
    <t>4,163.57</t>
  </si>
  <si>
    <t>372,665,900</t>
  </si>
  <si>
    <t>4,815.00</t>
  </si>
  <si>
    <t>4,775.00</t>
  </si>
  <si>
    <t>4,172.31</t>
  </si>
  <si>
    <t>596,093,300</t>
  </si>
  <si>
    <r>
      <t>145.71</t>
    </r>
    <r>
      <rPr>
        <sz val="10"/>
        <color theme="1"/>
        <rFont val="Arial"/>
        <family val="2"/>
      </rPr>
      <t> Dividend</t>
    </r>
  </si>
  <si>
    <t>5,325.00</t>
  </si>
  <si>
    <t>3,960.84</t>
  </si>
  <si>
    <t>494,844,300</t>
  </si>
  <si>
    <t>4,470.00</t>
  </si>
  <si>
    <t>4,080.12</t>
  </si>
  <si>
    <t>653,026,400</t>
  </si>
  <si>
    <t>4,320.00</t>
  </si>
  <si>
    <t>3,742.85</t>
  </si>
  <si>
    <t>681,787,500</t>
  </si>
  <si>
    <t>4,360.00</t>
  </si>
  <si>
    <t>3,586.56</t>
  </si>
  <si>
    <t>407,831,700</t>
  </si>
  <si>
    <t>4,275.00</t>
  </si>
  <si>
    <t>3,249.29</t>
  </si>
  <si>
    <t>322,117,500</t>
  </si>
  <si>
    <t>4,825.00</t>
  </si>
  <si>
    <t>4,100.00</t>
  </si>
  <si>
    <t>3,372.68</t>
  </si>
  <si>
    <t>352,455,000</t>
  </si>
  <si>
    <t>3,948.50</t>
  </si>
  <si>
    <t>376,813,500</t>
  </si>
  <si>
    <t>3,352.11</t>
  </si>
  <si>
    <t>545,897,500</t>
  </si>
  <si>
    <t>3,375.00</t>
  </si>
  <si>
    <t>3,850.00</t>
  </si>
  <si>
    <t>3,167.03</t>
  </si>
  <si>
    <t>469,393,000</t>
  </si>
  <si>
    <t>3,516.63</t>
  </si>
  <si>
    <t>492,299,004</t>
  </si>
  <si>
    <t>3,537.20</t>
  </si>
  <si>
    <t>36,764,572</t>
  </si>
  <si>
    <t>4,010.20</t>
  </si>
  <si>
    <t>49,928,079</t>
  </si>
  <si>
    <t>Apr 29, 2013</t>
  </si>
  <si>
    <r>
      <t>113.35</t>
    </r>
    <r>
      <rPr>
        <sz val="10"/>
        <color theme="1"/>
        <rFont val="Arial"/>
        <family val="2"/>
      </rPr>
      <t> Dividend</t>
    </r>
  </si>
  <si>
    <t>4,347.95</t>
  </si>
  <si>
    <t>59,756,074</t>
  </si>
  <si>
    <t>4,066.14</t>
  </si>
  <si>
    <t>234,641,039</t>
  </si>
  <si>
    <t>4,250.00</t>
  </si>
  <si>
    <t>3,703.81</t>
  </si>
  <si>
    <t>689,380,000</t>
  </si>
  <si>
    <t>3,925.00</t>
  </si>
  <si>
    <t>3,650.00</t>
  </si>
  <si>
    <t>3,160.32</t>
  </si>
  <si>
    <t>517,971,000</t>
  </si>
  <si>
    <t>3,525.00</t>
  </si>
  <si>
    <t>3,019.41</t>
  </si>
  <si>
    <t>291,531,003</t>
  </si>
  <si>
    <t>3,180.00</t>
  </si>
  <si>
    <t>3,120.00</t>
  </si>
  <si>
    <t>1,828,897,800</t>
  </si>
  <si>
    <t>3,070.00</t>
  </si>
  <si>
    <t>3,470.00</t>
  </si>
  <si>
    <t>2,482,175,800</t>
  </si>
  <si>
    <t>2,890.00</t>
  </si>
  <si>
    <t>2,770.00</t>
  </si>
  <si>
    <t>2,195,350,000</t>
  </si>
  <si>
    <t>3,080.00</t>
  </si>
  <si>
    <t>3,270.00</t>
  </si>
  <si>
    <t>2,473,641,400</t>
  </si>
  <si>
    <t>3,290.00</t>
  </si>
  <si>
    <t>2,720.00</t>
  </si>
  <si>
    <t>3,820,697,600</t>
  </si>
  <si>
    <t>Apr 02, 2018</t>
  </si>
  <si>
    <r>
      <t>106.747</t>
    </r>
    <r>
      <rPr>
        <sz val="10"/>
        <color rgb="FF000000"/>
        <rFont val="Arial"/>
        <family val="2"/>
      </rPr>
      <t> Dividend</t>
    </r>
  </si>
  <si>
    <t>3,670.00</t>
  </si>
  <si>
    <t>3,124.52</t>
  </si>
  <si>
    <t>1,081,214,100</t>
  </si>
  <si>
    <t>3,820.00</t>
  </si>
  <si>
    <t>3,450.00</t>
  </si>
  <si>
    <t>3,600.00</t>
  </si>
  <si>
    <t>3,493.25</t>
  </si>
  <si>
    <t>2,486,934,900</t>
  </si>
  <si>
    <t>3,730.00</t>
  </si>
  <si>
    <t>3,780.00</t>
  </si>
  <si>
    <t>3,667.92</t>
  </si>
  <si>
    <t>2,061,359,700</t>
  </si>
  <si>
    <t>3,640.00</t>
  </si>
  <si>
    <t>3,920.00</t>
  </si>
  <si>
    <t>3,460.00</t>
  </si>
  <si>
    <t>3,590.29</t>
  </si>
  <si>
    <t>2,611,356,400</t>
  </si>
  <si>
    <t>3,210.00</t>
  </si>
  <si>
    <t>3,720.00</t>
  </si>
  <si>
    <t>3,532.07</t>
  </si>
  <si>
    <t>1,524,356,200</t>
  </si>
  <si>
    <t>3,115.00</t>
  </si>
  <si>
    <t>3,410.00</t>
  </si>
  <si>
    <t>3,114.82</t>
  </si>
  <si>
    <t>2,431,156,100</t>
  </si>
  <si>
    <t>3,055.00</t>
  </si>
  <si>
    <t>3,150.00</t>
  </si>
  <si>
    <t>3,025.00</t>
  </si>
  <si>
    <t>3,027.49</t>
  </si>
  <si>
    <t>2,053,861,500</t>
  </si>
  <si>
    <t>2,935.00</t>
  </si>
  <si>
    <t>2,964.41</t>
  </si>
  <si>
    <t>1,734,473,500</t>
  </si>
  <si>
    <t>2,955.00</t>
  </si>
  <si>
    <t>2,935.30</t>
  </si>
  <si>
    <t>1,706,344,500</t>
  </si>
  <si>
    <t>2,867.38</t>
  </si>
  <si>
    <t>2,439,248,500</t>
  </si>
  <si>
    <t>2,895.00</t>
  </si>
  <si>
    <t>3,060.00</t>
  </si>
  <si>
    <t>2,959.56</t>
  </si>
  <si>
    <t>1,312,708,000</t>
  </si>
  <si>
    <t>2,809.16</t>
  </si>
  <si>
    <t>2,568,201,000</t>
  </si>
  <si>
    <t>2,595.00</t>
  </si>
  <si>
    <t>2,485.00</t>
  </si>
  <si>
    <t>2,503.50</t>
  </si>
  <si>
    <t>1,478,111,000</t>
  </si>
  <si>
    <t>Mar 23, 2017</t>
  </si>
  <si>
    <r>
      <t>428.605</t>
    </r>
    <r>
      <rPr>
        <sz val="10"/>
        <color rgb="FF000000"/>
        <rFont val="Arial"/>
        <family val="2"/>
      </rPr>
      <t> Dividend</t>
    </r>
  </si>
  <si>
    <t>2,109.25</t>
  </si>
  <si>
    <t>2,456,600,000</t>
  </si>
  <si>
    <t>2,425.00</t>
  </si>
  <si>
    <t>1,942.62</t>
  </si>
  <si>
    <t>1,973,856,500</t>
  </si>
  <si>
    <t>2,335.00</t>
  </si>
  <si>
    <t>2,465.00</t>
  </si>
  <si>
    <t>2,315.00</t>
  </si>
  <si>
    <t>1,906.04</t>
  </si>
  <si>
    <t>1,534,838,000</t>
  </si>
  <si>
    <t>2,155.00</t>
  </si>
  <si>
    <t>1,897.92</t>
  </si>
  <si>
    <t>2,038,477,500</t>
  </si>
  <si>
    <t>2,085.00</t>
  </si>
  <si>
    <t>1,771.93</t>
  </si>
  <si>
    <t>3,335,322,000</t>
  </si>
  <si>
    <t>2,365.00</t>
  </si>
  <si>
    <t>1,983.26</t>
  </si>
  <si>
    <t>1,806,430,500</t>
  </si>
  <si>
    <t>2,405,415,500</t>
  </si>
  <si>
    <t>1,893.85</t>
  </si>
  <si>
    <t>3,297,740,000</t>
  </si>
  <si>
    <t>2,305.00</t>
  </si>
  <si>
    <t>1,873.53</t>
  </si>
  <si>
    <t>2,370,016,500</t>
  </si>
  <si>
    <t>1,755.67</t>
  </si>
  <si>
    <t>2,304,333,500</t>
  </si>
  <si>
    <t>1,682.52</t>
  </si>
  <si>
    <t>2,668,097,500</t>
  </si>
  <si>
    <r>
      <t>311.661</t>
    </r>
    <r>
      <rPr>
        <sz val="10"/>
        <color rgb="FF000000"/>
        <rFont val="Arial"/>
        <family val="2"/>
      </rPr>
      <t> Dividend</t>
    </r>
  </si>
  <si>
    <t>1,453.03</t>
  </si>
  <si>
    <t>2,204,865,000</t>
  </si>
  <si>
    <t>1,603.95</t>
  </si>
  <si>
    <t>2,566,506,500</t>
  </si>
  <si>
    <t>2,215.00</t>
  </si>
  <si>
    <t>1,554.82</t>
  </si>
  <si>
    <t>3,491,019,000</t>
  </si>
  <si>
    <t>2,245.00</t>
  </si>
  <si>
    <t>1,575.88</t>
  </si>
  <si>
    <t>2,113,014,000</t>
  </si>
  <si>
    <t>1,982,310,000</t>
  </si>
  <si>
    <t>1,512.70</t>
  </si>
  <si>
    <t>2,364,855,000</t>
  </si>
  <si>
    <t>1,710.00</t>
  </si>
  <si>
    <t>1,477.60</t>
  </si>
  <si>
    <t>3,331,422,000</t>
  </si>
  <si>
    <t>1,595.00</t>
  </si>
  <si>
    <t>1,214.37</t>
  </si>
  <si>
    <t>3,273,851,000</t>
  </si>
  <si>
    <t>2,025.00</t>
  </si>
  <si>
    <t>1,491.64</t>
  </si>
  <si>
    <t>3,204,326,500</t>
  </si>
  <si>
    <t>1,403.90</t>
  </si>
  <si>
    <t>2,812,519,000</t>
  </si>
  <si>
    <t>2,355.00</t>
  </si>
  <si>
    <t>3,899,353,000</t>
  </si>
  <si>
    <t>1,653.09</t>
  </si>
  <si>
    <t>2,737,255,000</t>
  </si>
  <si>
    <t>2,655.00</t>
  </si>
  <si>
    <t>1,632.03</t>
  </si>
  <si>
    <t>3,060,976,500</t>
  </si>
  <si>
    <t>Mar 27, 2015</t>
  </si>
  <si>
    <r>
      <t>294.801</t>
    </r>
    <r>
      <rPr>
        <sz val="10"/>
        <color rgb="FF000000"/>
        <rFont val="Arial"/>
        <family val="2"/>
      </rPr>
      <t> Dividend</t>
    </r>
  </si>
  <si>
    <t>2,575.00</t>
  </si>
  <si>
    <t>1,654.37</t>
  </si>
  <si>
    <t>2,290,861,500</t>
  </si>
  <si>
    <t>1,604.52</t>
  </si>
  <si>
    <t>3,267,502,000</t>
  </si>
  <si>
    <t>2,265.00</t>
  </si>
  <si>
    <t>1,454.98</t>
  </si>
  <si>
    <t>2,732,303,500</t>
  </si>
  <si>
    <t>1,451.86</t>
  </si>
  <si>
    <t>2,263,902,000</t>
  </si>
  <si>
    <t>1,436.28</t>
  </si>
  <si>
    <t>1,785,574,000</t>
  </si>
  <si>
    <t>1,380.20</t>
  </si>
  <si>
    <t>3,691,887,500</t>
  </si>
  <si>
    <t>2,210.00</t>
  </si>
  <si>
    <t>1,299.20</t>
  </si>
  <si>
    <t>3,310,124,500</t>
  </si>
  <si>
    <t>1,377.09</t>
  </si>
  <si>
    <t>3,212,324,500</t>
  </si>
  <si>
    <t>1,395.78</t>
  </si>
  <si>
    <t>3,555,361,500</t>
  </si>
  <si>
    <t>2,060.00</t>
  </si>
  <si>
    <t>2,065.00</t>
  </si>
  <si>
    <t>1,286.74</t>
  </si>
  <si>
    <t>2,877,657,000</t>
  </si>
  <si>
    <t>1,271.16</t>
  </si>
  <si>
    <t>2,393,950,000</t>
  </si>
  <si>
    <r>
      <t>257.327</t>
    </r>
    <r>
      <rPr>
        <sz val="10"/>
        <color rgb="FF000000"/>
        <rFont val="Arial"/>
        <family val="2"/>
      </rPr>
      <t> Dividend</t>
    </r>
  </si>
  <si>
    <t>1,072.20</t>
  </si>
  <si>
    <t>3,768,877,000</t>
  </si>
  <si>
    <t>1,037.00</t>
  </si>
  <si>
    <t>4,016,940,980</t>
  </si>
  <si>
    <t>1,665.00</t>
  </si>
  <si>
    <t>1,625.00</t>
  </si>
  <si>
    <t>1,004.51</t>
  </si>
  <si>
    <t>4,433,752,000</t>
  </si>
  <si>
    <t>1,400.00</t>
  </si>
  <si>
    <t>901.62</t>
  </si>
  <si>
    <t>4,047,180,500</t>
  </si>
  <si>
    <t>785.20</t>
  </si>
  <si>
    <t>2,558,940,000</t>
  </si>
  <si>
    <t>806.86</t>
  </si>
  <si>
    <t>3,075,445,000</t>
  </si>
  <si>
    <t>855.60</t>
  </si>
  <si>
    <t>3,414,990,000</t>
  </si>
  <si>
    <t>4,741,340,000</t>
  </si>
  <si>
    <t>714.80</t>
  </si>
  <si>
    <t>5,066,967,500</t>
  </si>
  <si>
    <t>1,430.00</t>
  </si>
  <si>
    <t>893.50</t>
  </si>
  <si>
    <t>3,102,620,000</t>
  </si>
  <si>
    <t>839.35</t>
  </si>
  <si>
    <t>5,144,352,515</t>
  </si>
  <si>
    <t>963.90</t>
  </si>
  <si>
    <t>2,977,732,500</t>
  </si>
  <si>
    <t>1,018.05</t>
  </si>
  <si>
    <t>3,300,640,030</t>
  </si>
  <si>
    <t>Mar 27, 2013</t>
  </si>
  <si>
    <r>
      <t>225.232</t>
    </r>
    <r>
      <rPr>
        <sz val="10"/>
        <color rgb="FF000000"/>
        <rFont val="Arial"/>
        <family val="2"/>
      </rPr>
      <t> Dividend</t>
    </r>
  </si>
  <si>
    <t>1,840.00</t>
  </si>
  <si>
    <t>825.69</t>
  </si>
  <si>
    <t>2,862,845,000</t>
  </si>
  <si>
    <t>891.74</t>
  </si>
  <si>
    <t>2,394,762,515</t>
  </si>
  <si>
    <t>750.19</t>
  </si>
  <si>
    <t>3,641,730,000</t>
  </si>
  <si>
    <t>655.83</t>
  </si>
  <si>
    <t>2,003,950,015</t>
  </si>
  <si>
    <t>*Close price adjusted for splits.**Adjusted close price adjusted for both dividends and splits</t>
  </si>
  <si>
    <t>489,436,500</t>
  </si>
  <si>
    <t>793,126,400</t>
  </si>
  <si>
    <t>727,204,900</t>
  </si>
  <si>
    <t>569,850,000</t>
  </si>
  <si>
    <t>866,525,200</t>
  </si>
  <si>
    <t>360,999,400</t>
  </si>
  <si>
    <t>Mar 29, 2018</t>
  </si>
  <si>
    <r>
      <t>199.025</t>
    </r>
    <r>
      <rPr>
        <sz val="10"/>
        <color rgb="FF000000"/>
        <rFont val="Arial"/>
        <family val="2"/>
      </rPr>
      <t> Dividend</t>
    </r>
  </si>
  <si>
    <t>7,293.10</t>
  </si>
  <si>
    <t>853,675,100</t>
  </si>
  <si>
    <t>7,925.00</t>
  </si>
  <si>
    <t>7,887.00</t>
  </si>
  <si>
    <t>716,434,400</t>
  </si>
  <si>
    <t>7,744.46</t>
  </si>
  <si>
    <t>821,884,800</t>
  </si>
  <si>
    <t>7,601.92</t>
  </si>
  <si>
    <t>711,739,200</t>
  </si>
  <si>
    <t>7,031.78</t>
  </si>
  <si>
    <t>950,089,000</t>
  </si>
  <si>
    <t>6,699.20</t>
  </si>
  <si>
    <t>949,248,500</t>
  </si>
  <si>
    <t>6,390.37</t>
  </si>
  <si>
    <t>740,669,600</t>
  </si>
  <si>
    <t>6,837.50</t>
  </si>
  <si>
    <t>6,224.08</t>
  </si>
  <si>
    <t>680,004,000</t>
  </si>
  <si>
    <t>6,387.50</t>
  </si>
  <si>
    <t>6,337.50</t>
  </si>
  <si>
    <t>6,485.39</t>
  </si>
  <si>
    <t>715,058,600</t>
  </si>
  <si>
    <t>6,057.78</t>
  </si>
  <si>
    <t>506,121,600</t>
  </si>
  <si>
    <t>5,986.52</t>
  </si>
  <si>
    <t>831,380,800</t>
  </si>
  <si>
    <t>6,212.50</t>
  </si>
  <si>
    <t>5,558.91</t>
  </si>
  <si>
    <t>707,339,600</t>
  </si>
  <si>
    <t>Mar 22, 2017</t>
  </si>
  <si>
    <r>
      <t>266.27</t>
    </r>
    <r>
      <rPr>
        <sz val="10"/>
        <color rgb="FF000000"/>
        <rFont val="Arial"/>
        <family val="2"/>
      </rPr>
      <t> Dividend</t>
    </r>
  </si>
  <si>
    <t>6,012.50</t>
  </si>
  <si>
    <t>5,308.03</t>
  </si>
  <si>
    <t>758,620,600</t>
  </si>
  <si>
    <t>5,487.50</t>
  </si>
  <si>
    <t>5,126.56</t>
  </si>
  <si>
    <t>902,688,600</t>
  </si>
  <si>
    <t>5,787.50</t>
  </si>
  <si>
    <t>4,945.09</t>
  </si>
  <si>
    <t>549,202,600</t>
  </si>
  <si>
    <t>5,862.50</t>
  </si>
  <si>
    <t>5,251.32</t>
  </si>
  <si>
    <t>634,304,000</t>
  </si>
  <si>
    <t>5,737.50</t>
  </si>
  <si>
    <t>5,012.50</t>
  </si>
  <si>
    <t>4,763.62</t>
  </si>
  <si>
    <t>1,081,914,400</t>
  </si>
  <si>
    <t>5,662.50</t>
  </si>
  <si>
    <t>5,205.95</t>
  </si>
  <si>
    <t>820,789,400</t>
  </si>
  <si>
    <t>5,081.19</t>
  </si>
  <si>
    <t>886,522,800</t>
  </si>
  <si>
    <t>5,112.50</t>
  </si>
  <si>
    <t>5,612.50</t>
  </si>
  <si>
    <t>5,092.53</t>
  </si>
  <si>
    <t>1,377,420,800</t>
  </si>
  <si>
    <t>5,237.50</t>
  </si>
  <si>
    <t>4,662.50</t>
  </si>
  <si>
    <t>4,582.15</t>
  </si>
  <si>
    <t>1,168,671,400</t>
  </si>
  <si>
    <t>4,762.50</t>
  </si>
  <si>
    <t>4,321.28</t>
  </si>
  <si>
    <t>742,642,200</t>
  </si>
  <si>
    <t>4,812.50</t>
  </si>
  <si>
    <t>4,937.50</t>
  </si>
  <si>
    <t>4,512.50</t>
  </si>
  <si>
    <t>4,094.44</t>
  </si>
  <si>
    <t>957,494,600</t>
  </si>
  <si>
    <t>4,637.50</t>
  </si>
  <si>
    <t>4,377.99</t>
  </si>
  <si>
    <t>661,858,400</t>
  </si>
  <si>
    <t>Mar 30, 2016</t>
  </si>
  <si>
    <r>
      <t>261.45</t>
    </r>
    <r>
      <rPr>
        <sz val="10"/>
        <color rgb="FF000000"/>
        <rFont val="Arial"/>
        <family val="2"/>
      </rPr>
      <t> Dividend</t>
    </r>
  </si>
  <si>
    <t>4,737.50</t>
  </si>
  <si>
    <t>5,187.50</t>
  </si>
  <si>
    <t>4,687.50</t>
  </si>
  <si>
    <t>4,433.33</t>
  </si>
  <si>
    <t>987,847,600</t>
  </si>
  <si>
    <t>4,587.50</t>
  </si>
  <si>
    <t>4,110.51</t>
  </si>
  <si>
    <t>1,198,625,600</t>
  </si>
  <si>
    <t>4,132.03</t>
  </si>
  <si>
    <t>870,653,400</t>
  </si>
  <si>
    <t>4,225.00</t>
  </si>
  <si>
    <t>3,981.39</t>
  </si>
  <si>
    <t>618,563,200</t>
  </si>
  <si>
    <t>4,337.50</t>
  </si>
  <si>
    <t>3,658.57</t>
  </si>
  <si>
    <t>914,341,200</t>
  </si>
  <si>
    <t>3,837.50</t>
  </si>
  <si>
    <t>3,744.66</t>
  </si>
  <si>
    <t>1,059,715,000</t>
  </si>
  <si>
    <t>3,575.00</t>
  </si>
  <si>
    <t>3,962.50</t>
  </si>
  <si>
    <t>3,411.08</t>
  </si>
  <si>
    <t>758,042,600</t>
  </si>
  <si>
    <t>4,062.50</t>
  </si>
  <si>
    <t>7,747.56</t>
  </si>
  <si>
    <t>1,699,054,200</t>
  </si>
  <si>
    <t>5,062.50</t>
  </si>
  <si>
    <t>4,099.75</t>
  </si>
  <si>
    <t>924,534,000</t>
  </si>
  <si>
    <t>5,412.50</t>
  </si>
  <si>
    <t>5,025.00</t>
  </si>
  <si>
    <t>4,325.72</t>
  </si>
  <si>
    <t>1,126,575,800</t>
  </si>
  <si>
    <t>5,387.50</t>
  </si>
  <si>
    <t>4,637.78</t>
  </si>
  <si>
    <t>1,031,374,800</t>
  </si>
  <si>
    <t>6,237.50</t>
  </si>
  <si>
    <t>4,627.02</t>
  </si>
  <si>
    <t>1,131,009,600</t>
  </si>
  <si>
    <t>Mar 24, 2015</t>
  </si>
  <si>
    <r>
      <t>212.913</t>
    </r>
    <r>
      <rPr>
        <sz val="10"/>
        <color rgb="FF000000"/>
        <rFont val="Arial"/>
        <family val="2"/>
      </rPr>
      <t> Dividend</t>
    </r>
  </si>
  <si>
    <t>5,181.69</t>
  </si>
  <si>
    <t>738,033,000</t>
  </si>
  <si>
    <t>4,984.39</t>
  </si>
  <si>
    <t>919,254,200</t>
  </si>
  <si>
    <t>5,687.50</t>
  </si>
  <si>
    <t>4,569.03</t>
  </si>
  <si>
    <t>906,004,800</t>
  </si>
  <si>
    <t>5,437.50</t>
  </si>
  <si>
    <t>4,475.57</t>
  </si>
  <si>
    <t>712,584,400</t>
  </si>
  <si>
    <t>5,362.50</t>
  </si>
  <si>
    <t>5,262.50</t>
  </si>
  <si>
    <t>4,371.73</t>
  </si>
  <si>
    <t>654,171,400</t>
  </si>
  <si>
    <t>4,299.04</t>
  </si>
  <si>
    <t>1,192,413,600</t>
  </si>
  <si>
    <t>4,912.50</t>
  </si>
  <si>
    <t>5,037.50</t>
  </si>
  <si>
    <t>4,184.81</t>
  </si>
  <si>
    <t>982,593,000</t>
  </si>
  <si>
    <t>4,309.42</t>
  </si>
  <si>
    <t>781,751,800</t>
  </si>
  <si>
    <t>4,257.50</t>
  </si>
  <si>
    <t>1,663,741,600</t>
  </si>
  <si>
    <t>4,862.50</t>
  </si>
  <si>
    <t>4,039.44</t>
  </si>
  <si>
    <t>1,027,741,200</t>
  </si>
  <si>
    <t>4,887.50</t>
  </si>
  <si>
    <t>5,087.50</t>
  </si>
  <si>
    <t>4,226.35</t>
  </si>
  <si>
    <t>959,078,600</t>
  </si>
  <si>
    <t>4,787.50</t>
  </si>
  <si>
    <t>4,080.97</t>
  </si>
  <si>
    <t>1,335,359,600</t>
  </si>
  <si>
    <t>Mar 27, 2014</t>
  </si>
  <si>
    <r>
      <t>234.048</t>
    </r>
    <r>
      <rPr>
        <sz val="10"/>
        <color rgb="FF000000"/>
        <rFont val="Arial"/>
        <family val="2"/>
      </rPr>
      <t> Dividend</t>
    </r>
  </si>
  <si>
    <t>3,733.32</t>
  </si>
  <si>
    <t>1,515,707,000</t>
  </si>
  <si>
    <t>4,412.50</t>
  </si>
  <si>
    <t>3,595.05</t>
  </si>
  <si>
    <t>1,269,950,800</t>
  </si>
  <si>
    <t>3,437.02</t>
  </si>
  <si>
    <t>1,143,581,800</t>
  </si>
  <si>
    <t>3,101.22</t>
  </si>
  <si>
    <t>645,371,000</t>
  </si>
  <si>
    <t>3,675.00</t>
  </si>
  <si>
    <t>3,022.21</t>
  </si>
  <si>
    <t>1,335,928,000</t>
  </si>
  <si>
    <t>3,397.52</t>
  </si>
  <si>
    <t>1,350,634,000</t>
  </si>
  <si>
    <t>3,275.00</t>
  </si>
  <si>
    <t>3,140.73</t>
  </si>
  <si>
    <t>1,904,217,000</t>
  </si>
  <si>
    <t>3,125.00</t>
  </si>
  <si>
    <t>3,550.00</t>
  </si>
  <si>
    <t>2,804.93</t>
  </si>
  <si>
    <t>1,867,718,000</t>
  </si>
  <si>
    <t>3,725.00</t>
  </si>
  <si>
    <t>3,516.03</t>
  </si>
  <si>
    <t>1,402,867,000</t>
  </si>
  <si>
    <t>3,555.54</t>
  </si>
  <si>
    <t>1,461,397,006</t>
  </si>
  <si>
    <t>3,832.08</t>
  </si>
  <si>
    <t>1,249,367,000</t>
  </si>
  <si>
    <r>
      <t>199.338</t>
    </r>
    <r>
      <rPr>
        <sz val="10"/>
        <color rgb="FF000000"/>
        <rFont val="Arial"/>
        <family val="2"/>
      </rPr>
      <t> Dividend</t>
    </r>
  </si>
  <si>
    <t>3,992.85</t>
  </si>
  <si>
    <t>792,969,012</t>
  </si>
  <si>
    <t>3,802.71</t>
  </si>
  <si>
    <t>874,877,000</t>
  </si>
  <si>
    <t>3,821.72</t>
  </si>
  <si>
    <t>850,877,000</t>
  </si>
  <si>
    <t>3,900.00</t>
  </si>
  <si>
    <t>3,441.45</t>
  </si>
  <si>
    <t>862,634,000</t>
  </si>
  <si>
    <t>2,966.11</t>
  </si>
  <si>
    <t>1,027,754,006</t>
  </si>
  <si>
    <t>173,297,900</t>
  </si>
  <si>
    <t>1,380.00</t>
  </si>
  <si>
    <t>383,092,000</t>
  </si>
  <si>
    <t>326,670,700</t>
  </si>
  <si>
    <t>1,785.00</t>
  </si>
  <si>
    <t>204,792,600</t>
  </si>
  <si>
    <t>220,638,000</t>
  </si>
  <si>
    <t>1,635.00</t>
  </si>
  <si>
    <t>185,736,500</t>
  </si>
  <si>
    <t>423,807,700</t>
  </si>
  <si>
    <t>1,740.00</t>
  </si>
  <si>
    <t>401,360,700</t>
  </si>
  <si>
    <t>378,149,400</t>
  </si>
  <si>
    <t>1,725.00</t>
  </si>
  <si>
    <t>193,836,100</t>
  </si>
  <si>
    <t>285,365,100</t>
  </si>
  <si>
    <t>1,720.00</t>
  </si>
  <si>
    <t>307,458,800</t>
  </si>
  <si>
    <t>306,045,000</t>
  </si>
  <si>
    <t>1,765.00</t>
  </si>
  <si>
    <t>318,396,400</t>
  </si>
  <si>
    <t>376,277,000</t>
  </si>
  <si>
    <t>Jun 12, 2017</t>
  </si>
  <si>
    <r>
      <t>5</t>
    </r>
    <r>
      <rPr>
        <sz val="10"/>
        <color rgb="FF000000"/>
        <rFont val="Arial"/>
        <family val="2"/>
      </rPr>
      <t> Dividend</t>
    </r>
  </si>
  <si>
    <t>1,824.92</t>
  </si>
  <si>
    <t>215,599,000</t>
  </si>
  <si>
    <t>1,804.97</t>
  </si>
  <si>
    <t>481,347,600</t>
  </si>
  <si>
    <t>1,785.03</t>
  </si>
  <si>
    <t>356,019,800</t>
  </si>
  <si>
    <t>1,879.76</t>
  </si>
  <si>
    <t>413,846,300</t>
  </si>
  <si>
    <t>332,132,000</t>
  </si>
  <si>
    <t>539,282,200</t>
  </si>
  <si>
    <t>1,750.13</t>
  </si>
  <si>
    <t>427,193,500</t>
  </si>
  <si>
    <t>1,695.28</t>
  </si>
  <si>
    <t>637,180,000</t>
  </si>
  <si>
    <t>2,170.00</t>
  </si>
  <si>
    <t>2,163.97</t>
  </si>
  <si>
    <t>398,596,700</t>
  </si>
  <si>
    <t>2,193.89</t>
  </si>
  <si>
    <t>744,652,600</t>
  </si>
  <si>
    <t>2,144.03</t>
  </si>
  <si>
    <t>910,660,700</t>
  </si>
  <si>
    <t>2,084.19</t>
  </si>
  <si>
    <t>524,188,600</t>
  </si>
  <si>
    <t>2,104.14</t>
  </si>
  <si>
    <t>920,120,900</t>
  </si>
  <si>
    <t>May 27, 2016</t>
  </si>
  <si>
    <t>1,819.89</t>
  </si>
  <si>
    <t>510,241,800</t>
  </si>
  <si>
    <t>2,005.00</t>
  </si>
  <si>
    <t>1,839.78</t>
  </si>
  <si>
    <t>461,208,500</t>
  </si>
  <si>
    <t>1,685.00</t>
  </si>
  <si>
    <t>1,824.86</t>
  </si>
  <si>
    <t>661,530,000</t>
  </si>
  <si>
    <t>1,675.69</t>
  </si>
  <si>
    <t>496,868,500</t>
  </si>
  <si>
    <t>1,720.44</t>
  </si>
  <si>
    <t>408,400,400</t>
  </si>
  <si>
    <t>1,790.06</t>
  </si>
  <si>
    <t>305,264,000</t>
  </si>
  <si>
    <t>289,912,300</t>
  </si>
  <si>
    <t>1,405.00</t>
  </si>
  <si>
    <t>1,620.00</t>
  </si>
  <si>
    <t>1,611.05</t>
  </si>
  <si>
    <t>448,027,200</t>
  </si>
  <si>
    <t>1,235.00</t>
  </si>
  <si>
    <t>1,397.24</t>
  </si>
  <si>
    <t>294,980,900</t>
  </si>
  <si>
    <t>1,596.13</t>
  </si>
  <si>
    <t>317,014,100</t>
  </si>
  <si>
    <t>1,780.11</t>
  </si>
  <si>
    <t>326,851,000</t>
  </si>
  <si>
    <t>1,660.77</t>
  </si>
  <si>
    <t>386,587,400</t>
  </si>
  <si>
    <t>May 15, 2015</t>
  </si>
  <si>
    <r>
      <t>15</t>
    </r>
    <r>
      <rPr>
        <sz val="10"/>
        <color rgb="FF000000"/>
        <rFont val="Arial"/>
        <family val="2"/>
      </rPr>
      <t> Dividend</t>
    </r>
  </si>
  <si>
    <t>1,879.86</t>
  </si>
  <si>
    <t>505,484,600</t>
  </si>
  <si>
    <t>1,840.39</t>
  </si>
  <si>
    <t>598,148,500</t>
  </si>
  <si>
    <t>2,106.83</t>
  </si>
  <si>
    <t>829,167,700</t>
  </si>
  <si>
    <t>2,190.71</t>
  </si>
  <si>
    <t>707,125,600</t>
  </si>
  <si>
    <t>1,993.35</t>
  </si>
  <si>
    <t>880,297,000</t>
  </si>
  <si>
    <t>1,781.18</t>
  </si>
  <si>
    <t>488,347,600</t>
  </si>
  <si>
    <t>1,746.65</t>
  </si>
  <si>
    <t>384,257,200</t>
  </si>
  <si>
    <t>1,420.00</t>
  </si>
  <si>
    <t>1,583.82</t>
  </si>
  <si>
    <t>448,755,400</t>
  </si>
  <si>
    <t>1,545.00</t>
  </si>
  <si>
    <t>1,524.61</t>
  </si>
  <si>
    <t>379,427,800</t>
  </si>
  <si>
    <t>1,525.00</t>
  </si>
  <si>
    <t>322,044,600</t>
  </si>
  <si>
    <t>1,470.00</t>
  </si>
  <si>
    <t>1,564.09</t>
  </si>
  <si>
    <t>484,398,800</t>
  </si>
  <si>
    <t>Jun 13, 2014</t>
  </si>
  <si>
    <t>1,485.00</t>
  </si>
  <si>
    <t>1,451.49</t>
  </si>
  <si>
    <t>238,942,700</t>
  </si>
  <si>
    <t>1,573.67</t>
  </si>
  <si>
    <t>281,124,300</t>
  </si>
  <si>
    <t>1,455.00</t>
  </si>
  <si>
    <t>1,524.80</t>
  </si>
  <si>
    <t>561,263,800</t>
  </si>
  <si>
    <t>1,598.11</t>
  </si>
  <si>
    <t>915,574,404</t>
  </si>
  <si>
    <t>1,500.37</t>
  </si>
  <si>
    <t>441,983,000</t>
  </si>
  <si>
    <t>1,407.51</t>
  </si>
  <si>
    <t>457,527,900</t>
  </si>
  <si>
    <t>1,480.00</t>
  </si>
  <si>
    <t>1,220.00</t>
  </si>
  <si>
    <t>1,260.89</t>
  </si>
  <si>
    <t>303,598,500</t>
  </si>
  <si>
    <t>1,330.00</t>
  </si>
  <si>
    <t>1,319.54</t>
  </si>
  <si>
    <t>267,695,000</t>
  </si>
  <si>
    <t>1,534.58</t>
  </si>
  <si>
    <t>464,175,500</t>
  </si>
  <si>
    <t>617,171,500</t>
  </si>
  <si>
    <t>1,180.00</t>
  </si>
  <si>
    <t>1,280.44</t>
  </si>
  <si>
    <t>601,544,500</t>
  </si>
  <si>
    <t>1,544.35</t>
  </si>
  <si>
    <t>1,308,695,000</t>
  </si>
  <si>
    <t>Jun 24, 2013</t>
  </si>
  <si>
    <t>1,744.56</t>
  </si>
  <si>
    <t>838,393,012</t>
  </si>
  <si>
    <t>2,132.24</t>
  </si>
  <si>
    <t>1,413,801,003</t>
  </si>
  <si>
    <t>1,676.72</t>
  </si>
  <si>
    <t>768,627,506</t>
  </si>
  <si>
    <t>1,696.10</t>
  </si>
  <si>
    <t>845,718,000</t>
  </si>
  <si>
    <t>1,550.72</t>
  </si>
  <si>
    <t>684,959,500</t>
  </si>
  <si>
    <t>1,356.88</t>
  </si>
  <si>
    <t>1,008,091,500</t>
  </si>
  <si>
    <t>1,066.12</t>
  </si>
  <si>
    <t>449,499,503</t>
  </si>
  <si>
    <t>*Close price adjusted for splits.**Adjusted close price adjusted for both dividends and split</t>
  </si>
  <si>
    <t>73,500.00</t>
  </si>
  <si>
    <t>75,725.00</t>
  </si>
  <si>
    <t>69,950.00</t>
  </si>
  <si>
    <t>75,025.00</t>
  </si>
  <si>
    <t>13,454,200</t>
  </si>
  <si>
    <t>75,500.00</t>
  </si>
  <si>
    <t>77,425.00</t>
  </si>
  <si>
    <t>70,600.00</t>
  </si>
  <si>
    <t>73,000.00</t>
  </si>
  <si>
    <t>18,806,600</t>
  </si>
  <si>
    <t>Jul 04, 2018</t>
  </si>
  <si>
    <r>
      <t>2600</t>
    </r>
    <r>
      <rPr>
        <sz val="10"/>
        <color rgb="FF000000"/>
        <rFont val="Arial"/>
        <family val="2"/>
      </rPr>
      <t> Dividend</t>
    </r>
  </si>
  <si>
    <t>67,625.00</t>
  </si>
  <si>
    <t>75,975.00</t>
  </si>
  <si>
    <t>66,850.00</t>
  </si>
  <si>
    <t>75,150.00</t>
  </si>
  <si>
    <t>72,317.23</t>
  </si>
  <si>
    <t>14,187,500</t>
  </si>
  <si>
    <t>68,500.00</t>
  </si>
  <si>
    <t>72,900.00</t>
  </si>
  <si>
    <t>66,125.00</t>
  </si>
  <si>
    <t>67,250.00</t>
  </si>
  <si>
    <t>64,715.02</t>
  </si>
  <si>
    <t>16,911,800</t>
  </si>
  <si>
    <t>69,325.00</t>
  </si>
  <si>
    <t>72,000.00</t>
  </si>
  <si>
    <t>66,525.00</t>
  </si>
  <si>
    <t>65,917.91</t>
  </si>
  <si>
    <t>11,856,300</t>
  </si>
  <si>
    <t>72,575.00</t>
  </si>
  <si>
    <t>78,900.00</t>
  </si>
  <si>
    <t>68,000.00</t>
  </si>
  <si>
    <t>66,711.80</t>
  </si>
  <si>
    <t>10,398,700</t>
  </si>
  <si>
    <t>79,600.00</t>
  </si>
  <si>
    <t>80,400.00</t>
  </si>
  <si>
    <t>69,675.00</t>
  </si>
  <si>
    <t>72,475.00</t>
  </si>
  <si>
    <t>69,743.07</t>
  </si>
  <si>
    <t>21,523,100</t>
  </si>
  <si>
    <t>81,050.00</t>
  </si>
  <si>
    <t>83,600.00</t>
  </si>
  <si>
    <t>78,700.00</t>
  </si>
  <si>
    <t>79,750.00</t>
  </si>
  <si>
    <t>76,743.84</t>
  </si>
  <si>
    <t>12,878,900</t>
  </si>
  <si>
    <t>83,800.00</t>
  </si>
  <si>
    <t>86,400.00</t>
  </si>
  <si>
    <t>80,000.00</t>
  </si>
  <si>
    <t>77,994.84</t>
  </si>
  <si>
    <t>14,912,300</t>
  </si>
  <si>
    <t>76,525.00</t>
  </si>
  <si>
    <t>80,641.17</t>
  </si>
  <si>
    <t>11,885,100</t>
  </si>
  <si>
    <t>70,100.00</t>
  </si>
  <si>
    <t>83,100.00</t>
  </si>
  <si>
    <t>69,000.00</t>
  </si>
  <si>
    <t>73,640.41</t>
  </si>
  <si>
    <t>28,425,800</t>
  </si>
  <si>
    <t>65,850.00</t>
  </si>
  <si>
    <t>71,025.00</t>
  </si>
  <si>
    <t>61,925.00</t>
  </si>
  <si>
    <t>70,000.00</t>
  </si>
  <si>
    <t>67,361.36</t>
  </si>
  <si>
    <t>34,363,500</t>
  </si>
  <si>
    <t>69,200.00</t>
  </si>
  <si>
    <t>69,550.00</t>
  </si>
  <si>
    <t>65,500.00</t>
  </si>
  <si>
    <t>65,800.00</t>
  </si>
  <si>
    <t>63,319.68</t>
  </si>
  <si>
    <t>18,883,600</t>
  </si>
  <si>
    <t>76,700.00</t>
  </si>
  <si>
    <t>66,591.52</t>
  </si>
  <si>
    <t>33,136,600</t>
  </si>
  <si>
    <t>Jul 04, 2017</t>
  </si>
  <si>
    <t>81,300.00</t>
  </si>
  <si>
    <t>75,000.00</t>
  </si>
  <si>
    <t>76,100.00</t>
  </si>
  <si>
    <t>70,889.46</t>
  </si>
  <si>
    <t>15,938,500</t>
  </si>
  <si>
    <t>73,950.00</t>
  </si>
  <si>
    <t>80,325.00</t>
  </si>
  <si>
    <t>73,200.00</t>
  </si>
  <si>
    <t>78,300.00</t>
  </si>
  <si>
    <t>72,938.82</t>
  </si>
  <si>
    <t>12,379,200</t>
  </si>
  <si>
    <t>66,400.00</t>
  </si>
  <si>
    <t>78,475.00</t>
  </si>
  <si>
    <t>66,325.00</t>
  </si>
  <si>
    <t>68,886.67</t>
  </si>
  <si>
    <t>19,872,800</t>
  </si>
  <si>
    <t>65,025.00</t>
  </si>
  <si>
    <t>68,575.00</t>
  </si>
  <si>
    <t>63,500.00</t>
  </si>
  <si>
    <t>61,853.61</t>
  </si>
  <si>
    <t>13,664,900</t>
  </si>
  <si>
    <t>66,000.00</t>
  </si>
  <si>
    <t>66,900.00</t>
  </si>
  <si>
    <t>62,150.00</t>
  </si>
  <si>
    <t>65,525.00</t>
  </si>
  <si>
    <t>61,038.53</t>
  </si>
  <si>
    <t>14,916,300</t>
  </si>
  <si>
    <t>62,300.00</t>
  </si>
  <si>
    <t>60,050.00</t>
  </si>
  <si>
    <t>61,341.27</t>
  </si>
  <si>
    <t>15,916,000</t>
  </si>
  <si>
    <t>63,900.00</t>
  </si>
  <si>
    <t>65,600.00</t>
  </si>
  <si>
    <t>61,750.00</t>
  </si>
  <si>
    <t>57,522.00</t>
  </si>
  <si>
    <t>8,749,400</t>
  </si>
  <si>
    <t>65,000.00</t>
  </si>
  <si>
    <t>67,750.00</t>
  </si>
  <si>
    <t>60,025.00</t>
  </si>
  <si>
    <t>59,524.79</t>
  </si>
  <si>
    <t>13,655,600</t>
  </si>
  <si>
    <t>68,050.00</t>
  </si>
  <si>
    <t>68,400.00</t>
  </si>
  <si>
    <t>60,725.00</t>
  </si>
  <si>
    <t>60,549.47</t>
  </si>
  <si>
    <t>23,356,100</t>
  </si>
  <si>
    <t>62,500.00</t>
  </si>
  <si>
    <t>67,975.00</t>
  </si>
  <si>
    <t>67,900.00</t>
  </si>
  <si>
    <t>63,250.91</t>
  </si>
  <si>
    <t>21,504,300</t>
  </si>
  <si>
    <t>64,025.00</t>
  </si>
  <si>
    <t>65,275.00</t>
  </si>
  <si>
    <t>59,225.00</t>
  </si>
  <si>
    <t>62,000.00</t>
  </si>
  <si>
    <t>57,754.88</t>
  </si>
  <si>
    <t>21,083,100</t>
  </si>
  <si>
    <t>69,650.00</t>
  </si>
  <si>
    <t>64,400.00</t>
  </si>
  <si>
    <t>59,990.55</t>
  </si>
  <si>
    <t>38,547,600</t>
  </si>
  <si>
    <t>69,400.00</t>
  </si>
  <si>
    <t>77,950.00</t>
  </si>
  <si>
    <t>67,525.00</t>
  </si>
  <si>
    <t>62,901.59</t>
  </si>
  <si>
    <t>35,067,200</t>
  </si>
  <si>
    <t>Jun 29, 2016</t>
  </si>
  <si>
    <t>68,300.00</t>
  </si>
  <si>
    <t>61,843.92</t>
  </si>
  <si>
    <t>32,675,700</t>
  </si>
  <si>
    <t>69,300.00</t>
  </si>
  <si>
    <t>74,400.00</t>
  </si>
  <si>
    <t>67,300.00</t>
  </si>
  <si>
    <t>62,023.18</t>
  </si>
  <si>
    <t>18,819,000</t>
  </si>
  <si>
    <t>72,300.00</t>
  </si>
  <si>
    <t>64,425.00</t>
  </si>
  <si>
    <t>69,250.00</t>
  </si>
  <si>
    <t>62,067.99</t>
  </si>
  <si>
    <t>18,881,404</t>
  </si>
  <si>
    <t>63,375.00</t>
  </si>
  <si>
    <t>67,375.00</t>
  </si>
  <si>
    <t>58,750.00</t>
  </si>
  <si>
    <t>65,300.00</t>
  </si>
  <si>
    <t>58,527.65</t>
  </si>
  <si>
    <t>27,409,500</t>
  </si>
  <si>
    <t>58,350.00</t>
  </si>
  <si>
    <t>67,225.00</t>
  </si>
  <si>
    <t>56,300.00</t>
  </si>
  <si>
    <t>63,700.00</t>
  </si>
  <si>
    <t>57,093.59</t>
  </si>
  <si>
    <t>24,626,100</t>
  </si>
  <si>
    <t>55,000.00</t>
  </si>
  <si>
    <t>59,000.00</t>
  </si>
  <si>
    <t>52,550.00</t>
  </si>
  <si>
    <t>52,298.45</t>
  </si>
  <si>
    <t>23,574,300</t>
  </si>
  <si>
    <t>50,000.00</t>
  </si>
  <si>
    <t>48,275.00</t>
  </si>
  <si>
    <t>49,295.88</t>
  </si>
  <si>
    <t>17,907,900</t>
  </si>
  <si>
    <t>42,925.00</t>
  </si>
  <si>
    <t>52,650.00</t>
  </si>
  <si>
    <t>48,900.00</t>
  </si>
  <si>
    <t>43,828.52</t>
  </si>
  <si>
    <t>27,147,300</t>
  </si>
  <si>
    <t>42,075.00</t>
  </si>
  <si>
    <t>47,800.00</t>
  </si>
  <si>
    <t>41,950.00</t>
  </si>
  <si>
    <t>42,950.00</t>
  </si>
  <si>
    <t>38,495.60</t>
  </si>
  <si>
    <t>32,228,200</t>
  </si>
  <si>
    <t>44,500.00</t>
  </si>
  <si>
    <t>39,500.00</t>
  </si>
  <si>
    <t>42,000.00</t>
  </si>
  <si>
    <t>37,644.13</t>
  </si>
  <si>
    <t>10,705,100</t>
  </si>
  <si>
    <t>49,000.00</t>
  </si>
  <si>
    <t>49,875.00</t>
  </si>
  <si>
    <t>41,000.00</t>
  </si>
  <si>
    <t>39,884.85</t>
  </si>
  <si>
    <t>13,837,000</t>
  </si>
  <si>
    <t>Jul 06, 2015</t>
  </si>
  <si>
    <r>
      <t>800</t>
    </r>
    <r>
      <rPr>
        <sz val="10"/>
        <color rgb="FF000000"/>
        <rFont val="Arial"/>
        <family val="2"/>
      </rPr>
      <t> Dividend</t>
    </r>
  </si>
  <si>
    <t>45,250.00</t>
  </si>
  <si>
    <t>54,150.00</t>
  </si>
  <si>
    <t>44,775.00</t>
  </si>
  <si>
    <t>49,500.00</t>
  </si>
  <si>
    <t>43,618.68</t>
  </si>
  <si>
    <t>18,832,000</t>
  </si>
  <si>
    <t>47,050.00</t>
  </si>
  <si>
    <t>47,500.00</t>
  </si>
  <si>
    <t>45,100.00</t>
  </si>
  <si>
    <t>39,741.46</t>
  </si>
  <si>
    <t>14,644,200</t>
  </si>
  <si>
    <t>50,600.00</t>
  </si>
  <si>
    <t>44,750.00</t>
  </si>
  <si>
    <t>47,100.00</t>
  </si>
  <si>
    <t>41,503.83</t>
  </si>
  <si>
    <t>31,879,500</t>
  </si>
  <si>
    <t>51,500.00</t>
  </si>
  <si>
    <t>54,650.00</t>
  </si>
  <si>
    <t>49,025.00</t>
  </si>
  <si>
    <t>44,059.27</t>
  </si>
  <si>
    <t>27,550,000</t>
  </si>
  <si>
    <t>53,100.00</t>
  </si>
  <si>
    <t>55,325.00</t>
  </si>
  <si>
    <t>47,525.00</t>
  </si>
  <si>
    <t>51,000.00</t>
  </si>
  <si>
    <t>44,940.46</t>
  </si>
  <si>
    <t>22,572,000</t>
  </si>
  <si>
    <t>57,325.00</t>
  </si>
  <si>
    <t>58,500.00</t>
  </si>
  <si>
    <t>53,400.00</t>
  </si>
  <si>
    <t>53,425.00</t>
  </si>
  <si>
    <t>47,077.33</t>
  </si>
  <si>
    <t>16,313,200</t>
  </si>
  <si>
    <t>60,700.00</t>
  </si>
  <si>
    <t>64,000.00</t>
  </si>
  <si>
    <t>51,900.00</t>
  </si>
  <si>
    <t>57,800.00</t>
  </si>
  <si>
    <t>50,932.52</t>
  </si>
  <si>
    <t>24,020,700</t>
  </si>
  <si>
    <t>61,400.00</t>
  </si>
  <si>
    <t>61,525.00</t>
  </si>
  <si>
    <t>57,100.00</t>
  </si>
  <si>
    <t>53,487.96</t>
  </si>
  <si>
    <t>9,358,100</t>
  </si>
  <si>
    <t>57,950.00</t>
  </si>
  <si>
    <t>64,250.00</t>
  </si>
  <si>
    <t>57,550.00</t>
  </si>
  <si>
    <t>61,175.00</t>
  </si>
  <si>
    <t>53,906.52</t>
  </si>
  <si>
    <t>13,845,600</t>
  </si>
  <si>
    <t>56,200.00</t>
  </si>
  <si>
    <t>61,500.00</t>
  </si>
  <si>
    <t>55,500.00</t>
  </si>
  <si>
    <t>57,750.00</t>
  </si>
  <si>
    <t>50,888.46</t>
  </si>
  <si>
    <t>16,602,604</t>
  </si>
  <si>
    <t>55,025.00</t>
  </si>
  <si>
    <t>57,050.00</t>
  </si>
  <si>
    <t>53,750.00</t>
  </si>
  <si>
    <t>56,675.00</t>
  </si>
  <si>
    <t>49,941.19</t>
  </si>
  <si>
    <t>16,333,500</t>
  </si>
  <si>
    <t>Aug 07, 2014</t>
  </si>
  <si>
    <t>54,200.00</t>
  </si>
  <si>
    <t>55,900.00</t>
  </si>
  <si>
    <t>52,925.00</t>
  </si>
  <si>
    <t>54,000.00</t>
  </si>
  <si>
    <t>46,882.96</t>
  </si>
  <si>
    <t>12,666,700</t>
  </si>
  <si>
    <t>54,475.00</t>
  </si>
  <si>
    <t>52,075.00</t>
  </si>
  <si>
    <t>47,056.60</t>
  </si>
  <si>
    <t>16,070,100</t>
  </si>
  <si>
    <t>52,000.00</t>
  </si>
  <si>
    <t>51,300.00</t>
  </si>
  <si>
    <t>53,500.00</t>
  </si>
  <si>
    <t>46,448.86</t>
  </si>
  <si>
    <t>13,146,200</t>
  </si>
  <si>
    <t>56,500.00</t>
  </si>
  <si>
    <t>57,925.00</t>
  </si>
  <si>
    <t>52,050.00</t>
  </si>
  <si>
    <t>45,189.96</t>
  </si>
  <si>
    <t>25,897,600</t>
  </si>
  <si>
    <t>49,800.00</t>
  </si>
  <si>
    <t>57,125.00</t>
  </si>
  <si>
    <t>48,075.00</t>
  </si>
  <si>
    <t>49,053.47</t>
  </si>
  <si>
    <t>31,127,900</t>
  </si>
  <si>
    <t>47,000.00</t>
  </si>
  <si>
    <t>49,550.00</t>
  </si>
  <si>
    <t>43,600.00</t>
  </si>
  <si>
    <t>49,400.00</t>
  </si>
  <si>
    <t>42,889.22</t>
  </si>
  <si>
    <t>27,980,200</t>
  </si>
  <si>
    <t>42,050.00</t>
  </si>
  <si>
    <t>48,500.00</t>
  </si>
  <si>
    <t>40,600.00</t>
  </si>
  <si>
    <t>47,700.00</t>
  </si>
  <si>
    <t>41,413.28</t>
  </si>
  <si>
    <t>25,247,900</t>
  </si>
  <si>
    <t>45,525.00</t>
  </si>
  <si>
    <t>39,700.00</t>
  </si>
  <si>
    <t>41,900.00</t>
  </si>
  <si>
    <t>36,377.70</t>
  </si>
  <si>
    <t>27,746,700</t>
  </si>
  <si>
    <t>37,300.00</t>
  </si>
  <si>
    <t>36,800.00</t>
  </si>
  <si>
    <t>36,464.53</t>
  </si>
  <si>
    <t>31,152,000</t>
  </si>
  <si>
    <t>36,100.00</t>
  </si>
  <si>
    <t>38,350.00</t>
  </si>
  <si>
    <t>34,600.00</t>
  </si>
  <si>
    <t>37,000.00</t>
  </si>
  <si>
    <t>32,123.51</t>
  </si>
  <si>
    <t>33,354,000</t>
  </si>
  <si>
    <t>34,900.00</t>
  </si>
  <si>
    <t>38,450.00</t>
  </si>
  <si>
    <t>33,150.00</t>
  </si>
  <si>
    <t>36,900.00</t>
  </si>
  <si>
    <t>32,036.69</t>
  </si>
  <si>
    <t>48,215,000</t>
  </si>
  <si>
    <t>37,500.00</t>
  </si>
  <si>
    <t>43,900.00</t>
  </si>
  <si>
    <t>35,000.00</t>
  </si>
  <si>
    <t>30,387.10</t>
  </si>
  <si>
    <t>29,836,500</t>
  </si>
  <si>
    <t>42,500.00</t>
  </si>
  <si>
    <t>43,650.00</t>
  </si>
  <si>
    <t>32,000.00</t>
  </si>
  <si>
    <t>37,950.00</t>
  </si>
  <si>
    <t>32,948.30</t>
  </si>
  <si>
    <t>26,675,500</t>
  </si>
  <si>
    <t>Jul 23, 2013</t>
  </si>
  <si>
    <t>51,600.00</t>
  </si>
  <si>
    <t>42,250.00</t>
  </si>
  <si>
    <t>42,350.00</t>
  </si>
  <si>
    <t>36,135.82</t>
  </si>
  <si>
    <t>27,231,504</t>
  </si>
  <si>
    <t>54,500.00</t>
  </si>
  <si>
    <t>45,300.00</t>
  </si>
  <si>
    <t>43,175.27</t>
  </si>
  <si>
    <t>1,284,071</t>
  </si>
  <si>
    <t>49,300.00</t>
  </si>
  <si>
    <t>45,649.73</t>
  </si>
  <si>
    <t>1,234,078</t>
  </si>
  <si>
    <t>49,100.00</t>
  </si>
  <si>
    <t>54,450.00</t>
  </si>
  <si>
    <t>48,600.00</t>
  </si>
  <si>
    <t>42,151.35</t>
  </si>
  <si>
    <t>49,950.00</t>
  </si>
  <si>
    <t>51,200.00</t>
  </si>
  <si>
    <t>45,800.00</t>
  </si>
  <si>
    <t>48,950.00</t>
  </si>
  <si>
    <t>41,767.38</t>
  </si>
  <si>
    <t>12,752,040</t>
  </si>
  <si>
    <t>52,250.00</t>
  </si>
  <si>
    <t>52,850.00</t>
  </si>
  <si>
    <t>48,300.00</t>
  </si>
  <si>
    <t>41,212.75</t>
  </si>
  <si>
    <t>28,637,000</t>
  </si>
  <si>
    <t>56,000.00</t>
  </si>
  <si>
    <t>57,000.00</t>
  </si>
  <si>
    <t>51,850.00</t>
  </si>
  <si>
    <t>44,241.86</t>
  </si>
  <si>
    <t>26,030,500</t>
  </si>
  <si>
    <t>60,450.00</t>
  </si>
  <si>
    <t>52,500.00</t>
  </si>
  <si>
    <t>47,782.90</t>
  </si>
  <si>
    <t>26,876,003</t>
  </si>
  <si>
    <t>8,775.00</t>
  </si>
  <si>
    <t>8,975.00</t>
  </si>
  <si>
    <t>37,627,200</t>
  </si>
  <si>
    <t>89,384,000</t>
  </si>
  <si>
    <t>9,075.00</t>
  </si>
  <si>
    <t>43,098,300</t>
  </si>
  <si>
    <t>Jun 22, 2018</t>
  </si>
  <si>
    <r>
      <t>162</t>
    </r>
    <r>
      <rPr>
        <sz val="10"/>
        <color theme="1"/>
        <rFont val="Arial"/>
        <family val="2"/>
      </rPr>
      <t> Dividend</t>
    </r>
  </si>
  <si>
    <t>Jun 20, 2018</t>
  </si>
  <si>
    <t>61,626,700</t>
  </si>
  <si>
    <t>8,825.00</t>
  </si>
  <si>
    <t>63,315,100</t>
  </si>
  <si>
    <t>49,093,600</t>
  </si>
  <si>
    <t>68,634,800</t>
  </si>
  <si>
    <t>73,215,700</t>
  </si>
  <si>
    <t>9,275.00</t>
  </si>
  <si>
    <t>190,042,700</t>
  </si>
  <si>
    <t>76,093,500</t>
  </si>
  <si>
    <t>100,930,300</t>
  </si>
  <si>
    <t>95,845,400</t>
  </si>
  <si>
    <t>65,078,400</t>
  </si>
  <si>
    <t>85,834,500</t>
  </si>
  <si>
    <t>121,175,900</t>
  </si>
  <si>
    <r>
      <t>154</t>
    </r>
    <r>
      <rPr>
        <sz val="10"/>
        <color theme="1"/>
        <rFont val="Arial"/>
        <family val="2"/>
      </rPr>
      <t> Dividend</t>
    </r>
  </si>
  <si>
    <t>92,445,400</t>
  </si>
  <si>
    <t>9,225.00</t>
  </si>
  <si>
    <t>103,875,300</t>
  </si>
  <si>
    <t>128,357,100</t>
  </si>
  <si>
    <t>104,495,000</t>
  </si>
  <si>
    <t>108,218,500</t>
  </si>
  <si>
    <t>61,030,900</t>
  </si>
  <si>
    <t>75,546,800</t>
  </si>
  <si>
    <t>145,879,500</t>
  </si>
  <si>
    <t>9,475.00</t>
  </si>
  <si>
    <t>61,703,900</t>
  </si>
  <si>
    <t>9,800.00</t>
  </si>
  <si>
    <t>10,275.00</t>
  </si>
  <si>
    <t>132,360,000</t>
  </si>
  <si>
    <t>9,975.00</t>
  </si>
  <si>
    <t>122,947,000</t>
  </si>
  <si>
    <t>Jul 27, 2016</t>
  </si>
  <si>
    <r>
      <t>2/1</t>
    </r>
    <r>
      <rPr>
        <sz val="10"/>
        <color theme="1"/>
        <rFont val="Arial"/>
        <family val="2"/>
      </rPr>
      <t> Stock Split</t>
    </r>
  </si>
  <si>
    <t>8,437.50</t>
  </si>
  <si>
    <t>78,614,100</t>
  </si>
  <si>
    <t>Jun 13, 2016</t>
  </si>
  <si>
    <r>
      <t>256</t>
    </r>
    <r>
      <rPr>
        <sz val="10"/>
        <color theme="1"/>
        <rFont val="Arial"/>
        <family val="2"/>
      </rPr>
      <t> Dividend</t>
    </r>
  </si>
  <si>
    <t>8,612.50</t>
  </si>
  <si>
    <t>90,689,400</t>
  </si>
  <si>
    <t>7,687.50</t>
  </si>
  <si>
    <t>7,562.50</t>
  </si>
  <si>
    <t>99,186,600</t>
  </si>
  <si>
    <t>7,337.50</t>
  </si>
  <si>
    <t>7,637.50</t>
  </si>
  <si>
    <t>62,135,600</t>
  </si>
  <si>
    <t>7,487.50</t>
  </si>
  <si>
    <t>92,378,400</t>
  </si>
  <si>
    <t>161,189,000</t>
  </si>
  <si>
    <t>6,737.50</t>
  </si>
  <si>
    <t>105,591,600</t>
  </si>
  <si>
    <t>68,021,400</t>
  </si>
  <si>
    <t>5,962.50</t>
  </si>
  <si>
    <t>6,312.50</t>
  </si>
  <si>
    <t>86,283,600</t>
  </si>
  <si>
    <t>6,137.50</t>
  </si>
  <si>
    <t>94,356,800</t>
  </si>
  <si>
    <t>6,587.50</t>
  </si>
  <si>
    <t>67,453,400</t>
  </si>
  <si>
    <t>83,102,000</t>
  </si>
  <si>
    <t>6,262.50</t>
  </si>
  <si>
    <t>72,501,200</t>
  </si>
  <si>
    <t>68,132,000</t>
  </si>
  <si>
    <t>May 19, 2015</t>
  </si>
  <si>
    <r>
      <t>222</t>
    </r>
    <r>
      <rPr>
        <sz val="10"/>
        <color theme="1"/>
        <rFont val="Arial"/>
        <family val="2"/>
      </rPr>
      <t> Dividend</t>
    </r>
  </si>
  <si>
    <t>7,112.50</t>
  </si>
  <si>
    <t>108,064,800</t>
  </si>
  <si>
    <t>174,157,600</t>
  </si>
  <si>
    <t>7,012.50</t>
  </si>
  <si>
    <t>159,523,800</t>
  </si>
  <si>
    <t>86,294,200</t>
  </si>
  <si>
    <t>132,807,200</t>
  </si>
  <si>
    <t>98,237,400</t>
  </si>
  <si>
    <t>65,737,200</t>
  </si>
  <si>
    <t>119,935,000</t>
  </si>
  <si>
    <t>110,450,200</t>
  </si>
  <si>
    <t>133,435,400</t>
  </si>
  <si>
    <t>Jul 11, 2014</t>
  </si>
  <si>
    <r>
      <t>190</t>
    </r>
    <r>
      <rPr>
        <sz val="10"/>
        <color theme="1"/>
        <rFont val="Arial"/>
        <family val="2"/>
      </rPr>
      <t> Dividend</t>
    </r>
  </si>
  <si>
    <t>5,287.50</t>
  </si>
  <si>
    <t>150,188,600</t>
  </si>
  <si>
    <t>5,137.50</t>
  </si>
  <si>
    <t>76,545,800</t>
  </si>
  <si>
    <t>4,962.50</t>
  </si>
  <si>
    <t>102,585,600</t>
  </si>
  <si>
    <t>215,719,200</t>
  </si>
  <si>
    <t>5,512.50</t>
  </si>
  <si>
    <t>196,250,600</t>
  </si>
  <si>
    <t>5,587.50</t>
  </si>
  <si>
    <t>138,824,200</t>
  </si>
  <si>
    <t>125,033,000</t>
  </si>
  <si>
    <t>67,431,000</t>
  </si>
  <si>
    <t>125,408,000</t>
  </si>
  <si>
    <t>127,248,000</t>
  </si>
  <si>
    <t>154,179,000</t>
  </si>
  <si>
    <t>127,852,000</t>
  </si>
  <si>
    <t>Jul 15, 2013</t>
  </si>
  <si>
    <r>
      <t>186</t>
    </r>
    <r>
      <rPr>
        <sz val="10"/>
        <color theme="1"/>
        <rFont val="Arial"/>
        <family val="2"/>
      </rPr>
      <t> Dividend</t>
    </r>
  </si>
  <si>
    <t>142,523,000</t>
  </si>
  <si>
    <t>157,744,024</t>
  </si>
  <si>
    <t>344,118,000</t>
  </si>
  <si>
    <t>165,206,010</t>
  </si>
  <si>
    <t>184,062,006</t>
  </si>
  <si>
    <t>140,115,000</t>
  </si>
  <si>
    <t>104,681,000</t>
  </si>
  <si>
    <t>4,150.00</t>
  </si>
  <si>
    <t>113,826,006</t>
  </si>
  <si>
    <t>124,302,300</t>
  </si>
  <si>
    <t>124,967,800</t>
  </si>
  <si>
    <t>99,898,800</t>
  </si>
  <si>
    <t>129,109,000</t>
  </si>
  <si>
    <t>160,596,800</t>
  </si>
  <si>
    <t>96,289,300</t>
  </si>
  <si>
    <t>161,289,600</t>
  </si>
  <si>
    <t>141,542,300</t>
  </si>
  <si>
    <t>8,125.00</t>
  </si>
  <si>
    <t>211,381,900</t>
  </si>
  <si>
    <t>205,442,500</t>
  </si>
  <si>
    <t>211,658,600</t>
  </si>
  <si>
    <t>153,127,200</t>
  </si>
  <si>
    <t>8,375.00</t>
  </si>
  <si>
    <t>106,387,300</t>
  </si>
  <si>
    <t>110,930,100</t>
  </si>
  <si>
    <t>138,223,600</t>
  </si>
  <si>
    <t>214,773,000</t>
  </si>
  <si>
    <t>239,714,100</t>
  </si>
  <si>
    <t>179,855,000</t>
  </si>
  <si>
    <t>190,248,800</t>
  </si>
  <si>
    <t>130,071,600</t>
  </si>
  <si>
    <t>118,746,700</t>
  </si>
  <si>
    <t>189,822,700</t>
  </si>
  <si>
    <t>278,958,200</t>
  </si>
  <si>
    <t>163,915,000</t>
  </si>
  <si>
    <t>289,141,300</t>
  </si>
  <si>
    <t>221,062,300</t>
  </si>
  <si>
    <t>207,788,800</t>
  </si>
  <si>
    <t>176,793,200</t>
  </si>
  <si>
    <t>106,677,700</t>
  </si>
  <si>
    <t>112,390,300</t>
  </si>
  <si>
    <t>247,816,500</t>
  </si>
  <si>
    <t>180,977,200</t>
  </si>
  <si>
    <t>234,372,900</t>
  </si>
  <si>
    <t>4,840.00</t>
  </si>
  <si>
    <t>143,331,300</t>
  </si>
  <si>
    <t>163,054,700</t>
  </si>
  <si>
    <t>163,881,600</t>
  </si>
  <si>
    <t>4,845.00</t>
  </si>
  <si>
    <t>139,409,200</t>
  </si>
  <si>
    <t>226,081,200</t>
  </si>
  <si>
    <t>147,587,400</t>
  </si>
  <si>
    <t>143,604,700</t>
  </si>
  <si>
    <t>248,617,700</t>
  </si>
  <si>
    <t>200,791,500</t>
  </si>
  <si>
    <t>253,235,300</t>
  </si>
  <si>
    <t>158,032,900</t>
  </si>
  <si>
    <t>352,335,600</t>
  </si>
  <si>
    <t>197,127,900</t>
  </si>
  <si>
    <t>164,689,000</t>
  </si>
  <si>
    <t>7,025.00</t>
  </si>
  <si>
    <t>175,216,400</t>
  </si>
  <si>
    <t>182,454,100</t>
  </si>
  <si>
    <t>152,466,600</t>
  </si>
  <si>
    <t>192,830,900</t>
  </si>
  <si>
    <t>167,747,000</t>
  </si>
  <si>
    <t>244,288,900</t>
  </si>
  <si>
    <t>209,211,200</t>
  </si>
  <si>
    <t>258,189,300</t>
  </si>
  <si>
    <t>142,968,000</t>
  </si>
  <si>
    <t>183,607,900</t>
  </si>
  <si>
    <t>152,887,500</t>
  </si>
  <si>
    <t>171,567,000</t>
  </si>
  <si>
    <t>271,258,500</t>
  </si>
  <si>
    <t>194,475,500</t>
  </si>
  <si>
    <t>172,172,000</t>
  </si>
  <si>
    <t>186,157,003</t>
  </si>
  <si>
    <t>233,746,009</t>
  </si>
  <si>
    <t>316,097,000</t>
  </si>
  <si>
    <t>192,017,506</t>
  </si>
  <si>
    <t>264,271,000</t>
  </si>
  <si>
    <t>278,254,000</t>
  </si>
  <si>
    <t>324,747,000</t>
  </si>
  <si>
    <t>206,604,503</t>
  </si>
  <si>
    <t>4,610.00</t>
  </si>
  <si>
    <t>4,160.00</t>
  </si>
  <si>
    <t>44,361,700</t>
  </si>
  <si>
    <t>4,390.00</t>
  </si>
  <si>
    <t>4,530.00</t>
  </si>
  <si>
    <t>74,179,500</t>
  </si>
  <si>
    <t>4,190.00</t>
  </si>
  <si>
    <t>133,792,900</t>
  </si>
  <si>
    <t>4,180.00</t>
  </si>
  <si>
    <t>87,248,700</t>
  </si>
  <si>
    <t>4,370.00</t>
  </si>
  <si>
    <t>107,064,200</t>
  </si>
  <si>
    <r>
      <t>60.6309</t>
    </r>
    <r>
      <rPr>
        <sz val="10"/>
        <color rgb="FF000000"/>
        <rFont val="Arial"/>
        <family val="2"/>
      </rPr>
      <t> Dividend</t>
    </r>
  </si>
  <si>
    <t>4,312.65</t>
  </si>
  <si>
    <t>69,302,600</t>
  </si>
  <si>
    <t>4,460.00</t>
  </si>
  <si>
    <t>4,519.89</t>
  </si>
  <si>
    <t>150,205,600</t>
  </si>
  <si>
    <t>5,279.79</t>
  </si>
  <si>
    <t>180,062,800</t>
  </si>
  <si>
    <t>5,625.20</t>
  </si>
  <si>
    <t>248,359,200</t>
  </si>
  <si>
    <t>6,316.01</t>
  </si>
  <si>
    <t>188,903,800</t>
  </si>
  <si>
    <t>6,291.34</t>
  </si>
  <si>
    <t>159,070,400</t>
  </si>
  <si>
    <t>6,414.70</t>
  </si>
  <si>
    <t>225,727,400</t>
  </si>
  <si>
    <t>5,526.51</t>
  </si>
  <si>
    <t>131,189,200</t>
  </si>
  <si>
    <t>5,748.56</t>
  </si>
  <si>
    <t>122,938,000</t>
  </si>
  <si>
    <t>5,425.00</t>
  </si>
  <si>
    <t>5,773.23</t>
  </si>
  <si>
    <t>138,075,000</t>
  </si>
  <si>
    <t>4,980.00</t>
  </si>
  <si>
    <t>122,509,000</t>
  </si>
  <si>
    <t>5,181.10</t>
  </si>
  <si>
    <t>205,599,900</t>
  </si>
  <si>
    <t>4,579.11</t>
  </si>
  <si>
    <t>140,943,200</t>
  </si>
  <si>
    <r>
      <t>78.0937</t>
    </r>
    <r>
      <rPr>
        <sz val="10"/>
        <color rgb="FF000000"/>
        <rFont val="Arial"/>
        <family val="2"/>
      </rPr>
      <t> Dividend</t>
    </r>
  </si>
  <si>
    <t>4,430.00</t>
  </si>
  <si>
    <t>4,620.00</t>
  </si>
  <si>
    <t>4,482.96</t>
  </si>
  <si>
    <t>169,010,200</t>
  </si>
  <si>
    <t>4,638.22</t>
  </si>
  <si>
    <t>226,447,300</t>
  </si>
  <si>
    <t>4,094.83</t>
  </si>
  <si>
    <t>94,400,600</t>
  </si>
  <si>
    <t>4,191.86</t>
  </si>
  <si>
    <t>225,732,600</t>
  </si>
  <si>
    <t>4,549.35</t>
  </si>
  <si>
    <t>4,738.90</t>
  </si>
  <si>
    <t>4,026.90</t>
  </si>
  <si>
    <t>262,552,772</t>
  </si>
  <si>
    <t>4,619.18</t>
  </si>
  <si>
    <t>4,489.49</t>
  </si>
  <si>
    <t>4,519.42</t>
  </si>
  <si>
    <t>4,385.36</t>
  </si>
  <si>
    <t>141,928,522</t>
  </si>
  <si>
    <t>4,838.67</t>
  </si>
  <si>
    <t>4,898.53</t>
  </si>
  <si>
    <t>4,539.37</t>
  </si>
  <si>
    <t>4,589.25</t>
  </si>
  <si>
    <t>4,453.12</t>
  </si>
  <si>
    <t>236,244,090</t>
  </si>
  <si>
    <t>5,387.38</t>
  </si>
  <si>
    <t>5,661.74</t>
  </si>
  <si>
    <t>4,798.76</t>
  </si>
  <si>
    <t>4,848.64</t>
  </si>
  <si>
    <t>4,704.82</t>
  </si>
  <si>
    <t>236,918,167</t>
  </si>
  <si>
    <t>5,262.67</t>
  </si>
  <si>
    <t>5,636.80</t>
  </si>
  <si>
    <t>5,113.03</t>
  </si>
  <si>
    <t>5,312.56</t>
  </si>
  <si>
    <t>5,154.98</t>
  </si>
  <si>
    <t>106,865,996</t>
  </si>
  <si>
    <t>5,412.32</t>
  </si>
  <si>
    <t>5,561.97</t>
  </si>
  <si>
    <t>4,978.34</t>
  </si>
  <si>
    <t>5,106.57</t>
  </si>
  <si>
    <t>96,663,456</t>
  </si>
  <si>
    <t>5,462.21</t>
  </si>
  <si>
    <t>5,512.09</t>
  </si>
  <si>
    <t>5,187.85</t>
  </si>
  <si>
    <t>5,227.58</t>
  </si>
  <si>
    <t>55,951,532</t>
  </si>
  <si>
    <t>Apr 07, 2016</t>
  </si>
  <si>
    <r>
      <t>43.1289</t>
    </r>
    <r>
      <rPr>
        <sz val="10"/>
        <color rgb="FF000000"/>
        <rFont val="Arial"/>
        <family val="2"/>
      </rPr>
      <t> Dividend</t>
    </r>
  </si>
  <si>
    <t>5,237.73</t>
  </si>
  <si>
    <t>5,437.27</t>
  </si>
  <si>
    <t>5,234.33</t>
  </si>
  <si>
    <t>59,435,672</t>
  </si>
  <si>
    <t>5,337.50</t>
  </si>
  <si>
    <t>5,686.68</t>
  </si>
  <si>
    <t>5,186.30</t>
  </si>
  <si>
    <t>129,991,630</t>
  </si>
  <si>
    <t>5,836.33</t>
  </si>
  <si>
    <t>6,235.40</t>
  </si>
  <si>
    <t>5,287.62</t>
  </si>
  <si>
    <t>5,090.27</t>
  </si>
  <si>
    <t>200,337,092</t>
  </si>
  <si>
    <t>5,212.79</t>
  </si>
  <si>
    <t>6,060.81</t>
  </si>
  <si>
    <t>4,983.33</t>
  </si>
  <si>
    <t>5,736.56</t>
  </si>
  <si>
    <t>5,522.45</t>
  </si>
  <si>
    <t>152,581,210</t>
  </si>
  <si>
    <t>4,614.19</t>
  </si>
  <si>
    <t>4,564.31</t>
  </si>
  <si>
    <t>5,018.23</t>
  </si>
  <si>
    <t>120,333,865</t>
  </si>
  <si>
    <t>4,968.36</t>
  </si>
  <si>
    <t>4,321.93</t>
  </si>
  <si>
    <t>154,337,513</t>
  </si>
  <si>
    <t>5,611.86</t>
  </si>
  <si>
    <t>4,828.69</t>
  </si>
  <si>
    <t>4,648.47</t>
  </si>
  <si>
    <t>168,814,241</t>
  </si>
  <si>
    <t>5,162.91</t>
  </si>
  <si>
    <t>4,669.06</t>
  </si>
  <si>
    <t>4,813.73</t>
  </si>
  <si>
    <t>4,634.06</t>
  </si>
  <si>
    <t>90,114,858</t>
  </si>
  <si>
    <t>5,137.97</t>
  </si>
  <si>
    <t>4,946.20</t>
  </si>
  <si>
    <t>95,980,160</t>
  </si>
  <si>
    <t>5,487.15</t>
  </si>
  <si>
    <t>5,711.62</t>
  </si>
  <si>
    <t>5,498.44</t>
  </si>
  <si>
    <t>115,551,289</t>
  </si>
  <si>
    <t>6,385.05</t>
  </si>
  <si>
    <t>6,983.64</t>
  </si>
  <si>
    <t>5,258.34</t>
  </si>
  <si>
    <t>153,066,744</t>
  </si>
  <si>
    <t>6,185.51</t>
  </si>
  <si>
    <t>6,584.58</t>
  </si>
  <si>
    <t>5,985.98</t>
  </si>
  <si>
    <t>6,459.87</t>
  </si>
  <si>
    <t>6,218.76</t>
  </si>
  <si>
    <t>105,147,281</t>
  </si>
  <si>
    <t>7,183.18</t>
  </si>
  <si>
    <t>5,936.10</t>
  </si>
  <si>
    <t>5,954.64</t>
  </si>
  <si>
    <t>177,922,422</t>
  </si>
  <si>
    <t>Mar 26, 2015</t>
  </si>
  <si>
    <r>
      <t>72.2353</t>
    </r>
    <r>
      <rPr>
        <sz val="10"/>
        <color rgb="FF000000"/>
        <rFont val="Arial"/>
        <family val="2"/>
      </rPr>
      <t> Dividend</t>
    </r>
  </si>
  <si>
    <t>7,108.35</t>
  </si>
  <si>
    <t>6,958.70</t>
  </si>
  <si>
    <t>6,844.56</t>
  </si>
  <si>
    <t>138,239,300</t>
  </si>
  <si>
    <t>7,208.12</t>
  </si>
  <si>
    <t>6,883.88</t>
  </si>
  <si>
    <t>7,083.41</t>
  </si>
  <si>
    <t>6,749.49</t>
  </si>
  <si>
    <t>123,570,225</t>
  </si>
  <si>
    <t>7,033.53</t>
  </si>
  <si>
    <t>7,233.06</t>
  </si>
  <si>
    <t>6,908.82</t>
  </si>
  <si>
    <t>118,134,525</t>
  </si>
  <si>
    <t>6,784.11</t>
  </si>
  <si>
    <t>6,659.40</t>
  </si>
  <si>
    <t>6,701.96</t>
  </si>
  <si>
    <t>88,187,151</t>
  </si>
  <si>
    <t>6,409.99</t>
  </si>
  <si>
    <t>7,058.47</t>
  </si>
  <si>
    <t>6,310.22</t>
  </si>
  <si>
    <t>6,734.23</t>
  </si>
  <si>
    <t>6,416.77</t>
  </si>
  <si>
    <t>176,080,515</t>
  </si>
  <si>
    <t>6,434.93</t>
  </si>
  <si>
    <t>5,811.39</t>
  </si>
  <si>
    <t>6,335.16</t>
  </si>
  <si>
    <t>6,036.52</t>
  </si>
  <si>
    <t>193,777,462</t>
  </si>
  <si>
    <t>6,135.63</t>
  </si>
  <si>
    <t>6,131.58</t>
  </si>
  <si>
    <t>99,770,515</t>
  </si>
  <si>
    <t>6,609.52</t>
  </si>
  <si>
    <t>6,085.75</t>
  </si>
  <si>
    <t>5,893.92</t>
  </si>
  <si>
    <t>90,648,703</t>
  </si>
  <si>
    <t>6,484.81</t>
  </si>
  <si>
    <t>5,911.16</t>
  </si>
  <si>
    <t>6,107.82</t>
  </si>
  <si>
    <t>190,949,659</t>
  </si>
  <si>
    <t>6,035.86</t>
  </si>
  <si>
    <t>5,786.45</t>
  </si>
  <si>
    <t>5,961.04</t>
  </si>
  <si>
    <t>5,680.03</t>
  </si>
  <si>
    <t>84,265,488</t>
  </si>
  <si>
    <t>5,886.21</t>
  </si>
  <si>
    <t>6,160.57</t>
  </si>
  <si>
    <t>5,861.27</t>
  </si>
  <si>
    <t>5,584.96</t>
  </si>
  <si>
    <t>108,064,296</t>
  </si>
  <si>
    <t>Apr 11, 2014</t>
  </si>
  <si>
    <r>
      <t>78.6069</t>
    </r>
    <r>
      <rPr>
        <sz val="10"/>
        <color rgb="FF000000"/>
        <rFont val="Arial"/>
        <family val="2"/>
      </rPr>
      <t> Dividend</t>
    </r>
  </si>
  <si>
    <t>Apr 07, 2014</t>
  </si>
  <si>
    <t>5,461.66</t>
  </si>
  <si>
    <t>175,330,364</t>
  </si>
  <si>
    <t>5,362.44</t>
  </si>
  <si>
    <t>6,010.92</t>
  </si>
  <si>
    <t>5,554.23</t>
  </si>
  <si>
    <t>214,391,131</t>
  </si>
  <si>
    <t>4,963.38</t>
  </si>
  <si>
    <t>4,975.66</t>
  </si>
  <si>
    <t>179,645,047</t>
  </si>
  <si>
    <t>4,713.96</t>
  </si>
  <si>
    <t>4,389.72</t>
  </si>
  <si>
    <t>4,790.53</t>
  </si>
  <si>
    <t>161,802,757</t>
  </si>
  <si>
    <t>5,088.08</t>
  </si>
  <si>
    <t>4,514.43</t>
  </si>
  <si>
    <t>4,373.96</t>
  </si>
  <si>
    <t>134,004,103</t>
  </si>
  <si>
    <t>4,721.09</t>
  </si>
  <si>
    <t>149,598,040</t>
  </si>
  <si>
    <t>4,859.95</t>
  </si>
  <si>
    <t>157,047,446</t>
  </si>
  <si>
    <t>5,038.20</t>
  </si>
  <si>
    <t>4,813.67</t>
  </si>
  <si>
    <t>193,705,097</t>
  </si>
  <si>
    <t>5,045.10</t>
  </si>
  <si>
    <t>134,703,737</t>
  </si>
  <si>
    <t>4,952.52</t>
  </si>
  <si>
    <t>149,932,823</t>
  </si>
  <si>
    <t>5,600.51</t>
  </si>
  <si>
    <t>208,870,538</t>
  </si>
  <si>
    <r>
      <t>94.2406</t>
    </r>
    <r>
      <rPr>
        <sz val="10"/>
        <color rgb="FF000000"/>
        <rFont val="Arial"/>
        <family val="2"/>
      </rPr>
      <t> Dividend</t>
    </r>
  </si>
  <si>
    <t>6,933.76</t>
  </si>
  <si>
    <t>6,684.35</t>
  </si>
  <si>
    <t>6,115.43</t>
  </si>
  <si>
    <t>135,786,768</t>
  </si>
  <si>
    <t>175,205,377</t>
  </si>
  <si>
    <t>5,586.92</t>
  </si>
  <si>
    <t>5,430.87</t>
  </si>
  <si>
    <t>184,167,310</t>
  </si>
  <si>
    <t>5,537.03</t>
  </si>
  <si>
    <t>180,356,910</t>
  </si>
  <si>
    <t>5,020.13</t>
  </si>
  <si>
    <t>221,973,648</t>
  </si>
  <si>
    <t>137,652,630</t>
  </si>
  <si>
    <t>17,250.00</t>
  </si>
  <si>
    <t>17,875.00</t>
  </si>
  <si>
    <t>16,900.00</t>
  </si>
  <si>
    <t>21,848,500</t>
  </si>
  <si>
    <t>17,850.00</t>
  </si>
  <si>
    <t>17,725.00</t>
  </si>
  <si>
    <t>45,063,000</t>
  </si>
  <si>
    <t>32,140,500</t>
  </si>
  <si>
    <t>17,625.00</t>
  </si>
  <si>
    <t>13,650.00</t>
  </si>
  <si>
    <t>42,931,300</t>
  </si>
  <si>
    <t>May 31, 2018</t>
  </si>
  <si>
    <r>
      <t>700</t>
    </r>
    <r>
      <rPr>
        <sz val="10"/>
        <color rgb="FF000000"/>
        <rFont val="Arial"/>
        <family val="2"/>
      </rPr>
      <t> Dividend</t>
    </r>
  </si>
  <si>
    <t>18,900.00</t>
  </si>
  <si>
    <t>16,938.63</t>
  </si>
  <si>
    <t>31,832,000</t>
  </si>
  <si>
    <t>16,250.00</t>
  </si>
  <si>
    <t>19,875.00</t>
  </si>
  <si>
    <t>17,034.74</t>
  </si>
  <si>
    <t>29,492,600</t>
  </si>
  <si>
    <t>21,950.00</t>
  </si>
  <si>
    <t>21,975.00</t>
  </si>
  <si>
    <t>15,850.00</t>
  </si>
  <si>
    <t>15,376.91</t>
  </si>
  <si>
    <t>40,214,800</t>
  </si>
  <si>
    <t>21,925.00</t>
  </si>
  <si>
    <t>21,119.23</t>
  </si>
  <si>
    <t>28,360,200</t>
  </si>
  <si>
    <t>20,725.00</t>
  </si>
  <si>
    <t>21,800.00</t>
  </si>
  <si>
    <t>20,951.04</t>
  </si>
  <si>
    <t>28,608,200</t>
  </si>
  <si>
    <t>18,425.00</t>
  </si>
  <si>
    <t>22,000.00</t>
  </si>
  <si>
    <t>18,375.00</t>
  </si>
  <si>
    <t>21,095.20</t>
  </si>
  <si>
    <t>39,637,700</t>
  </si>
  <si>
    <t>23,950.00</t>
  </si>
  <si>
    <t>17,707.47</t>
  </si>
  <si>
    <t>35,730,400</t>
  </si>
  <si>
    <t>19,050.00</t>
  </si>
  <si>
    <t>23,500.00</t>
  </si>
  <si>
    <t>22,450.00</t>
  </si>
  <si>
    <t>21,575.73</t>
  </si>
  <si>
    <t>36,039,800</t>
  </si>
  <si>
    <t>19,800.00</t>
  </si>
  <si>
    <t>18,163.98</t>
  </si>
  <si>
    <t>21,032,600</t>
  </si>
  <si>
    <t>17,500.00</t>
  </si>
  <si>
    <t>20,000.00</t>
  </si>
  <si>
    <t>19,028.93</t>
  </si>
  <si>
    <t>37,364,200</t>
  </si>
  <si>
    <t>18,600.00</t>
  </si>
  <si>
    <t>18,975.00</t>
  </si>
  <si>
    <t>16,818.50</t>
  </si>
  <si>
    <t>30,107,600</t>
  </si>
  <si>
    <t>18,775.00</t>
  </si>
  <si>
    <t>18,450.00</t>
  </si>
  <si>
    <t>17,731.50</t>
  </si>
  <si>
    <t>32,630,400</t>
  </si>
  <si>
    <t>May 31, 2017</t>
  </si>
  <si>
    <r>
      <t>929</t>
    </r>
    <r>
      <rPr>
        <sz val="10"/>
        <color rgb="FF000000"/>
        <rFont val="Arial"/>
        <family val="2"/>
      </rPr>
      <t> Dividend</t>
    </r>
  </si>
  <si>
    <t>16,950.00</t>
  </si>
  <si>
    <t>15,800.00</t>
  </si>
  <si>
    <t>16,899.81</t>
  </si>
  <si>
    <t>67,306,200</t>
  </si>
  <si>
    <t>15,975.00</t>
  </si>
  <si>
    <t>15,483.88</t>
  </si>
  <si>
    <t>26,041,600</t>
  </si>
  <si>
    <t>15,275.00</t>
  </si>
  <si>
    <t>16,875.00</t>
  </si>
  <si>
    <t>16,600.00</t>
  </si>
  <si>
    <t>15,164.15</t>
  </si>
  <si>
    <t>36,913,600</t>
  </si>
  <si>
    <t>15,125.00</t>
  </si>
  <si>
    <t>16,100.00</t>
  </si>
  <si>
    <t>15,100.00</t>
  </si>
  <si>
    <t>15,150.00</t>
  </si>
  <si>
    <t>13,839.57</t>
  </si>
  <si>
    <t>20,729,500</t>
  </si>
  <si>
    <t>15,025.00</t>
  </si>
  <si>
    <t>13,725.39</t>
  </si>
  <si>
    <t>19,491,300</t>
  </si>
  <si>
    <t>14,067.95</t>
  </si>
  <si>
    <t>24,966,800</t>
  </si>
  <si>
    <t>16,450.00</t>
  </si>
  <si>
    <t>14,275.00</t>
  </si>
  <si>
    <t>14,593.21</t>
  </si>
  <si>
    <t>35,338,600</t>
  </si>
  <si>
    <t>17,800.00</t>
  </si>
  <si>
    <t>18,225.00</t>
  </si>
  <si>
    <t>15,027.13</t>
  </si>
  <si>
    <t>35,205,700</t>
  </si>
  <si>
    <t>17,550.00</t>
  </si>
  <si>
    <t>17,350.00</t>
  </si>
  <si>
    <t>15,849.28</t>
  </si>
  <si>
    <t>32,675,600</t>
  </si>
  <si>
    <t>17,050.00</t>
  </si>
  <si>
    <t>19,400.00</t>
  </si>
  <si>
    <t>17,700.00</t>
  </si>
  <si>
    <t>16,169.01</t>
  </si>
  <si>
    <t>46,276,100</t>
  </si>
  <si>
    <t>17,300.00</t>
  </si>
  <si>
    <t>16,350.00</t>
  </si>
  <si>
    <t>17,075.00</t>
  </si>
  <si>
    <t>15,598.07</t>
  </si>
  <si>
    <t>47,586,000</t>
  </si>
  <si>
    <t>15,415.37</t>
  </si>
  <si>
    <t>36,517,400</t>
  </si>
  <si>
    <t>May 18, 2016</t>
  </si>
  <si>
    <r>
      <t>415</t>
    </r>
    <r>
      <rPr>
        <sz val="10"/>
        <color rgb="FF000000"/>
        <rFont val="Arial"/>
        <family val="2"/>
      </rPr>
      <t> Dividend</t>
    </r>
  </si>
  <si>
    <t>19,500.00</t>
  </si>
  <si>
    <t>19,550.00</t>
  </si>
  <si>
    <t>16,650.00</t>
  </si>
  <si>
    <t>14,828.44</t>
  </si>
  <si>
    <t>60,623,400</t>
  </si>
  <si>
    <t>19,900.00</t>
  </si>
  <si>
    <t>20,225.00</t>
  </si>
  <si>
    <t>19,725.00</t>
  </si>
  <si>
    <t>17,567.02</t>
  </si>
  <si>
    <t>17,300,700</t>
  </si>
  <si>
    <t>20,850.00</t>
  </si>
  <si>
    <t>19,250.00</t>
  </si>
  <si>
    <t>33,530,500</t>
  </si>
  <si>
    <t>19,700.00</t>
  </si>
  <si>
    <t>20,025.00</t>
  </si>
  <si>
    <t>17,834.20</t>
  </si>
  <si>
    <t>52,415,000</t>
  </si>
  <si>
    <t>22,325.00</t>
  </si>
  <si>
    <t>22,425.00</t>
  </si>
  <si>
    <t>17,544.75</t>
  </si>
  <si>
    <t>70,540,900</t>
  </si>
  <si>
    <t>22,800.00</t>
  </si>
  <si>
    <t>19,025.00</t>
  </si>
  <si>
    <t>19,882.57</t>
  </si>
  <si>
    <t>31,623,400</t>
  </si>
  <si>
    <t>18,200.00</t>
  </si>
  <si>
    <t>21,400.00</t>
  </si>
  <si>
    <t>17,900.00</t>
  </si>
  <si>
    <t>16,654.16</t>
  </si>
  <si>
    <t>52,966,900</t>
  </si>
  <si>
    <t>21,025.00</t>
  </si>
  <si>
    <t>16,030.74</t>
  </si>
  <si>
    <t>65,407,600</t>
  </si>
  <si>
    <t>19,350.00</t>
  </si>
  <si>
    <t>14,650.32</t>
  </si>
  <si>
    <t>37,015,000</t>
  </si>
  <si>
    <t>20,200.00</t>
  </si>
  <si>
    <t>16,175.00</t>
  </si>
  <si>
    <t>19,625.00</t>
  </si>
  <si>
    <t>17,477.96</t>
  </si>
  <si>
    <t>48,105,200</t>
  </si>
  <si>
    <t>20,875.00</t>
  </si>
  <si>
    <t>19,475.00</t>
  </si>
  <si>
    <t>27,908,100</t>
  </si>
  <si>
    <t>22,300.00</t>
  </si>
  <si>
    <t>20,625.00</t>
  </si>
  <si>
    <t>18,591.21</t>
  </si>
  <si>
    <t>45,138,700</t>
  </si>
  <si>
    <t>May 22, 2015</t>
  </si>
  <si>
    <r>
      <t>1350</t>
    </r>
    <r>
      <rPr>
        <sz val="10"/>
        <color rgb="FF000000"/>
        <rFont val="Arial"/>
        <family val="2"/>
      </rPr>
      <t> Dividend</t>
    </r>
  </si>
  <si>
    <t>23,425.00</t>
  </si>
  <si>
    <t>22,400.00</t>
  </si>
  <si>
    <t>18,791.02</t>
  </si>
  <si>
    <t>65,757,800</t>
  </si>
  <si>
    <t>20,700.00</t>
  </si>
  <si>
    <t>17,616.58</t>
  </si>
  <si>
    <t>54,983,700</t>
  </si>
  <si>
    <t>24,050.00</t>
  </si>
  <si>
    <t>24,300.00</t>
  </si>
  <si>
    <t>20,475.00</t>
  </si>
  <si>
    <t>18,392.54</t>
  </si>
  <si>
    <t>78,326,100</t>
  </si>
  <si>
    <t>22,650.00</t>
  </si>
  <si>
    <t>24,325.00</t>
  </si>
  <si>
    <t>20,175.17</t>
  </si>
  <si>
    <t>43,439,200</t>
  </si>
  <si>
    <t>25,000.00</t>
  </si>
  <si>
    <t>25,500.00</t>
  </si>
  <si>
    <t>19,294.35</t>
  </si>
  <si>
    <t>98,962,500</t>
  </si>
  <si>
    <t>24,675.00</t>
  </si>
  <si>
    <t>25,725.00</t>
  </si>
  <si>
    <t>22,900.00</t>
  </si>
  <si>
    <t>20,972.12</t>
  </si>
  <si>
    <t>55,999,400</t>
  </si>
  <si>
    <t>24,975.00</t>
  </si>
  <si>
    <t>22,475.00</t>
  </si>
  <si>
    <t>20,699.48</t>
  </si>
  <si>
    <t>60,171,600</t>
  </si>
  <si>
    <t>21,675.00</t>
  </si>
  <si>
    <t>24,275.00</t>
  </si>
  <si>
    <t>20,800.00</t>
  </si>
  <si>
    <t>24,000.00</t>
  </si>
  <si>
    <t>20,133.23</t>
  </si>
  <si>
    <t>77,999,300</t>
  </si>
  <si>
    <t>24,125.00</t>
  </si>
  <si>
    <t>21,125.00</t>
  </si>
  <si>
    <t>21,550.00</t>
  </si>
  <si>
    <t>18,077.96</t>
  </si>
  <si>
    <t>78,801,100</t>
  </si>
  <si>
    <t>24,950.00</t>
  </si>
  <si>
    <t>24,250.00</t>
  </si>
  <si>
    <t>20,342.95</t>
  </si>
  <si>
    <t>62,658,300</t>
  </si>
  <si>
    <t>27,500.00</t>
  </si>
  <si>
    <t>20,930.17</t>
  </si>
  <si>
    <t>78,054,500</t>
  </si>
  <si>
    <t>Jun 20, 2014</t>
  </si>
  <si>
    <r>
      <t>900</t>
    </r>
    <r>
      <rPr>
        <sz val="10"/>
        <color rgb="FF000000"/>
        <rFont val="Arial"/>
        <family val="2"/>
      </rPr>
      <t> Dividend</t>
    </r>
  </si>
  <si>
    <t>25,025.00</t>
  </si>
  <si>
    <t>22,350.00</t>
  </si>
  <si>
    <t>22,550.00</t>
  </si>
  <si>
    <t>18,214.78</t>
  </si>
  <si>
    <t>52,810,600</t>
  </si>
  <si>
    <t>24,450.00</t>
  </si>
  <si>
    <t>21,175.00</t>
  </si>
  <si>
    <t>18,295.55</t>
  </si>
  <si>
    <t>62,496,600</t>
  </si>
  <si>
    <t>25,125.00</t>
  </si>
  <si>
    <t>17,730.13</t>
  </si>
  <si>
    <t>91,302,500</t>
  </si>
  <si>
    <t>27,300.00</t>
  </si>
  <si>
    <t>23,375.00</t>
  </si>
  <si>
    <t>18,881.17</t>
  </si>
  <si>
    <t>74,856,400</t>
  </si>
  <si>
    <t>18,134.00</t>
  </si>
  <si>
    <t>48,934,700</t>
  </si>
  <si>
    <t>22,500.00</t>
  </si>
  <si>
    <t>19,825.00</t>
  </si>
  <si>
    <t>18,093.62</t>
  </si>
  <si>
    <t>57,819,100</t>
  </si>
  <si>
    <t>18,300.00</t>
  </si>
  <si>
    <t>16,155.01</t>
  </si>
  <si>
    <t>37,551,000</t>
  </si>
  <si>
    <t>20,500.00</t>
  </si>
  <si>
    <t>21,200.00</t>
  </si>
  <si>
    <t>18,250.00</t>
  </si>
  <si>
    <t>18,850.00</t>
  </si>
  <si>
    <t>15,226.10</t>
  </si>
  <si>
    <t>56,113,000</t>
  </si>
  <si>
    <t>16,881.99</t>
  </si>
  <si>
    <t>62,508,000</t>
  </si>
  <si>
    <t>18,800.00</t>
  </si>
  <si>
    <t>14,539.51</t>
  </si>
  <si>
    <t>81,208,000</t>
  </si>
  <si>
    <t>16,500.00</t>
  </si>
  <si>
    <t>15,912.69</t>
  </si>
  <si>
    <t>74,088,500</t>
  </si>
  <si>
    <t>24,400.00</t>
  </si>
  <si>
    <t>16,841.60</t>
  </si>
  <si>
    <t>63,594,500</t>
  </si>
  <si>
    <t>Jun 21, 2013</t>
  </si>
  <si>
    <r>
      <t>450</t>
    </r>
    <r>
      <rPr>
        <sz val="10"/>
        <color rgb="FF000000"/>
        <rFont val="Arial"/>
        <family val="2"/>
      </rPr>
      <t> Dividend</t>
    </r>
  </si>
  <si>
    <t>23,750.00</t>
  </si>
  <si>
    <t>24,550.00</t>
  </si>
  <si>
    <t>20,450.00</t>
  </si>
  <si>
    <t>19,357.13</t>
  </si>
  <si>
    <t>75,674,512</t>
  </si>
  <si>
    <t>26,300.00</t>
  </si>
  <si>
    <t>27,400.00</t>
  </si>
  <si>
    <t>18,802.94</t>
  </si>
  <si>
    <t>72,810,000</t>
  </si>
  <si>
    <t>26,450.00</t>
  </si>
  <si>
    <t>26,400.00</t>
  </si>
  <si>
    <t>20,900.95</t>
  </si>
  <si>
    <t>63,561,006</t>
  </si>
  <si>
    <t>23,550.00</t>
  </si>
  <si>
    <t>21,850.00</t>
  </si>
  <si>
    <t>18,446.67</t>
  </si>
  <si>
    <t>87,450,500</t>
  </si>
  <si>
    <t>21,500.00</t>
  </si>
  <si>
    <t>22,150.00</t>
  </si>
  <si>
    <t>21,350.00</t>
  </si>
  <si>
    <t>17,377.87</t>
  </si>
  <si>
    <t>63,136,000</t>
  </si>
  <si>
    <t>21,250.00</t>
  </si>
  <si>
    <t>21,750.00</t>
  </si>
  <si>
    <t>17,219.54</t>
  </si>
  <si>
    <t>62,644,500</t>
  </si>
  <si>
    <t>23,250.00</t>
  </si>
  <si>
    <t>17,932.07</t>
  </si>
  <si>
    <t>44,823,003</t>
  </si>
  <si>
    <t>350.00</t>
  </si>
  <si>
    <t>368.00</t>
  </si>
  <si>
    <t>314.00</t>
  </si>
  <si>
    <t>338.00</t>
  </si>
  <si>
    <t>216,927,400</t>
  </si>
  <si>
    <t>370.00</t>
  </si>
  <si>
    <t>392.00</t>
  </si>
  <si>
    <t>332.00</t>
  </si>
  <si>
    <t>356.00</t>
  </si>
  <si>
    <t>418,628,900</t>
  </si>
  <si>
    <t>340.00</t>
  </si>
  <si>
    <t>414.00</t>
  </si>
  <si>
    <t>324.00</t>
  </si>
  <si>
    <t>366.00</t>
  </si>
  <si>
    <t>941,008,500</t>
  </si>
  <si>
    <r>
      <t>2.7</t>
    </r>
    <r>
      <rPr>
        <sz val="10"/>
        <color rgb="FF000000"/>
        <rFont val="Arial"/>
        <family val="2"/>
      </rPr>
      <t> Dividend</t>
    </r>
  </si>
  <si>
    <t>378.00</t>
  </si>
  <si>
    <t>396.00</t>
  </si>
  <si>
    <t>322.00</t>
  </si>
  <si>
    <t>337.27</t>
  </si>
  <si>
    <t>470,652,900</t>
  </si>
  <si>
    <t>446.00</t>
  </si>
  <si>
    <t>374.96</t>
  </si>
  <si>
    <t>545,778,500</t>
  </si>
  <si>
    <t>480.00</t>
  </si>
  <si>
    <t>490.00</t>
  </si>
  <si>
    <t>440.00</t>
  </si>
  <si>
    <t>442.42</t>
  </si>
  <si>
    <t>131,635,200</t>
  </si>
  <si>
    <t>520.00</t>
  </si>
  <si>
    <t>466.00</t>
  </si>
  <si>
    <t>476.14</t>
  </si>
  <si>
    <t>345,525,700</t>
  </si>
  <si>
    <t>570.00</t>
  </si>
  <si>
    <t>510.86</t>
  </si>
  <si>
    <t>375,282,900</t>
  </si>
  <si>
    <t>488.00</t>
  </si>
  <si>
    <t>482.00</t>
  </si>
  <si>
    <t>545.58</t>
  </si>
  <si>
    <t>780,845,300</t>
  </si>
  <si>
    <t>575.00</t>
  </si>
  <si>
    <t>580.00</t>
  </si>
  <si>
    <t>476.00</t>
  </si>
  <si>
    <t>484.08</t>
  </si>
  <si>
    <t>1,912,810,700</t>
  </si>
  <si>
    <t>685.00</t>
  </si>
  <si>
    <t>565.00</t>
  </si>
  <si>
    <t>570.38</t>
  </si>
  <si>
    <t>3,293,463,600</t>
  </si>
  <si>
    <t>725.00</t>
  </si>
  <si>
    <t>745.00</t>
  </si>
  <si>
    <t>675.00</t>
  </si>
  <si>
    <t>690.00</t>
  </si>
  <si>
    <t>684.46</t>
  </si>
  <si>
    <t>1,357,148,200</t>
  </si>
  <si>
    <t>785.00</t>
  </si>
  <si>
    <t>795.00</t>
  </si>
  <si>
    <t>719.17</t>
  </si>
  <si>
    <t>935,852,800</t>
  </si>
  <si>
    <t>715.00</t>
  </si>
  <si>
    <t>805.00</t>
  </si>
  <si>
    <t>778.69</t>
  </si>
  <si>
    <t>1,441,737,200</t>
  </si>
  <si>
    <t>709.25</t>
  </si>
  <si>
    <t>1,468,131,000</t>
  </si>
  <si>
    <t>680.00</t>
  </si>
  <si>
    <t>695.00</t>
  </si>
  <si>
    <t>654.70</t>
  </si>
  <si>
    <t>624,728,000</t>
  </si>
  <si>
    <t>790.00</t>
  </si>
  <si>
    <t>674.54</t>
  </si>
  <si>
    <t>1,915,798,100</t>
  </si>
  <si>
    <t>Apr 03, 2017</t>
  </si>
  <si>
    <r>
      <t>1.94</t>
    </r>
    <r>
      <rPr>
        <sz val="10"/>
        <color rgb="FF000000"/>
        <rFont val="Arial"/>
        <family val="2"/>
      </rPr>
      <t> Dividend</t>
    </r>
  </si>
  <si>
    <t>815.00</t>
  </si>
  <si>
    <t>781.55</t>
  </si>
  <si>
    <t>1,781,140,400</t>
  </si>
  <si>
    <t>717.25</t>
  </si>
  <si>
    <t>1,684,614,800</t>
  </si>
  <si>
    <t>727.14</t>
  </si>
  <si>
    <t>1,972,786,900</t>
  </si>
  <si>
    <t>1,186,610,600</t>
  </si>
  <si>
    <t>780.00</t>
  </si>
  <si>
    <t>746.93</t>
  </si>
  <si>
    <t>1,547,699,100</t>
  </si>
  <si>
    <t>910.00</t>
  </si>
  <si>
    <t>915.00</t>
  </si>
  <si>
    <t>765.00</t>
  </si>
  <si>
    <t>756.82</t>
  </si>
  <si>
    <t>1,687,199,700</t>
  </si>
  <si>
    <t>865.00</t>
  </si>
  <si>
    <t>895.33</t>
  </si>
  <si>
    <t>2,210,173,800</t>
  </si>
  <si>
    <t>1,140.00</t>
  </si>
  <si>
    <t>979.42</t>
  </si>
  <si>
    <t>1,423,119,300</t>
  </si>
  <si>
    <t>1,088.24</t>
  </si>
  <si>
    <t>989,634,000</t>
  </si>
  <si>
    <t>1,215.00</t>
  </si>
  <si>
    <t>1,122.87</t>
  </si>
  <si>
    <t>637,102,500</t>
  </si>
  <si>
    <t>1,132.76</t>
  </si>
  <si>
    <t>1,519,317,800</t>
  </si>
  <si>
    <t>944.79</t>
  </si>
  <si>
    <t>1,607,723,800</t>
  </si>
  <si>
    <t>Apr 04, 2016</t>
  </si>
  <si>
    <r>
      <t>3.5</t>
    </r>
    <r>
      <rPr>
        <sz val="10"/>
        <color rgb="FF000000"/>
        <rFont val="Arial"/>
        <family val="2"/>
      </rPr>
      <t> Dividend</t>
    </r>
  </si>
  <si>
    <t>1,045.00</t>
  </si>
  <si>
    <t>1,000.75</t>
  </si>
  <si>
    <t>727,872,000</t>
  </si>
  <si>
    <t>1,030.33</t>
  </si>
  <si>
    <t>1,003,978,400</t>
  </si>
  <si>
    <t>1,055.00</t>
  </si>
  <si>
    <t>975.00</t>
  </si>
  <si>
    <t>1,010.61</t>
  </si>
  <si>
    <t>1,161,963,600</t>
  </si>
  <si>
    <t>1,040.19</t>
  </si>
  <si>
    <t>1,396,234,400</t>
  </si>
  <si>
    <t>1,020.47</t>
  </si>
  <si>
    <t>1,000,082,800</t>
  </si>
  <si>
    <t>1,266.96</t>
  </si>
  <si>
    <t>1,597,844,300</t>
  </si>
  <si>
    <t>1,173.30</t>
  </si>
  <si>
    <t>1,566,771,000</t>
  </si>
  <si>
    <t>1,060.00</t>
  </si>
  <si>
    <t>1,195.00</t>
  </si>
  <si>
    <t>1,114.14</t>
  </si>
  <si>
    <t>1,492,516,400</t>
  </si>
  <si>
    <t>1,015.54</t>
  </si>
  <si>
    <t>1,475,142,500</t>
  </si>
  <si>
    <t>1,155.00</t>
  </si>
  <si>
    <t>1,138.79</t>
  </si>
  <si>
    <t>1,077,992,700</t>
  </si>
  <si>
    <t>Jun 22, 2015</t>
  </si>
  <si>
    <r>
      <t>16.68</t>
    </r>
    <r>
      <rPr>
        <sz val="10"/>
        <color rgb="FF000000"/>
        <rFont val="Arial"/>
        <family val="2"/>
      </rPr>
      <t> Dividend</t>
    </r>
  </si>
  <si>
    <t>1,085.00</t>
  </si>
  <si>
    <t>1,145.95</t>
  </si>
  <si>
    <t>1,143,667,300</t>
  </si>
  <si>
    <t>1,375.00</t>
  </si>
  <si>
    <t>1,300.00</t>
  </si>
  <si>
    <t>1,262.49</t>
  </si>
  <si>
    <t>938,025,600</t>
  </si>
  <si>
    <t>1,355.00</t>
  </si>
  <si>
    <t>1,150.81</t>
  </si>
  <si>
    <t>1,115,705,900</t>
  </si>
  <si>
    <t>1,311.05</t>
  </si>
  <si>
    <t>1,962,023,600</t>
  </si>
  <si>
    <t>1,649,999,300</t>
  </si>
  <si>
    <t>1,102.25</t>
  </si>
  <si>
    <t>2,541,121,000</t>
  </si>
  <si>
    <t>Dec 03, 2014</t>
  </si>
  <si>
    <r>
      <t>14.05</t>
    </r>
    <r>
      <rPr>
        <sz val="10"/>
        <color rgb="FF000000"/>
        <rFont val="Arial"/>
        <family val="2"/>
      </rPr>
      <t> Dividend</t>
    </r>
  </si>
  <si>
    <t>978.73</t>
  </si>
  <si>
    <t>1,911,442,400</t>
  </si>
  <si>
    <t>1,075.00</t>
  </si>
  <si>
    <t>1,117.86</t>
  </si>
  <si>
    <t>1,440,166,800</t>
  </si>
  <si>
    <t>885.00</t>
  </si>
  <si>
    <t>1,026.70</t>
  </si>
  <si>
    <t>2,772,857,100</t>
  </si>
  <si>
    <t>901.96</t>
  </si>
  <si>
    <t>1,718,227,100</t>
  </si>
  <si>
    <t>1,388,960,300</t>
  </si>
  <si>
    <t>1,055.49</t>
  </si>
  <si>
    <t>2,217,644,400</t>
  </si>
  <si>
    <t>1,065.00</t>
  </si>
  <si>
    <t>921.15</t>
  </si>
  <si>
    <t>1,469,308,700</t>
  </si>
  <si>
    <t>993.12</t>
  </si>
  <si>
    <t>1,200,587,200</t>
  </si>
  <si>
    <t>1,808,292,800</t>
  </si>
  <si>
    <t>1,041.10</t>
  </si>
  <si>
    <t>2,359,518,304</t>
  </si>
  <si>
    <t>2,295,331,600</t>
  </si>
  <si>
    <t>855.00</t>
  </si>
  <si>
    <t>911.56</t>
  </si>
  <si>
    <t>2,150,636,500</t>
  </si>
  <si>
    <t>Dec 02, 2013</t>
  </si>
  <si>
    <r>
      <t>11.85</t>
    </r>
    <r>
      <rPr>
        <sz val="10"/>
        <color rgb="FF000000"/>
        <rFont val="Arial"/>
        <family val="2"/>
      </rPr>
      <t> Dividend</t>
    </r>
  </si>
  <si>
    <t>861.81</t>
  </si>
  <si>
    <t>1,497,282,500</t>
  </si>
  <si>
    <t>1,778,429,500</t>
  </si>
  <si>
    <t>1,070.16</t>
  </si>
  <si>
    <t>2,500,166,000</t>
  </si>
  <si>
    <t>1,032.27</t>
  </si>
  <si>
    <t>2,775,544,500</t>
  </si>
  <si>
    <t>1,089.10</t>
  </si>
  <si>
    <t>1,915,299,500</t>
  </si>
  <si>
    <t>1,280.00</t>
  </si>
  <si>
    <t>1,212.21</t>
  </si>
  <si>
    <t>2,536,394,000</t>
  </si>
  <si>
    <t>1,439.50</t>
  </si>
  <si>
    <t>1,862,644,012</t>
  </si>
  <si>
    <t>1,742.55</t>
  </si>
  <si>
    <t>2,812,476,506</t>
  </si>
  <si>
    <t>1,278.50</t>
  </si>
  <si>
    <t>1,548,024,500</t>
  </si>
  <si>
    <t>1,297.45</t>
  </si>
  <si>
    <t>1,924,492,000</t>
  </si>
  <si>
    <t>1,263,408,503</t>
  </si>
  <si>
    <t>975.45</t>
  </si>
  <si>
    <t>936,575,500</t>
  </si>
  <si>
    <t>947.04</t>
  </si>
  <si>
    <t>1,122,016,003</t>
  </si>
  <si>
    <t>1,345.00</t>
  </si>
  <si>
    <t>257,664,800</t>
  </si>
  <si>
    <t>1,365.00</t>
  </si>
  <si>
    <t>381,802,800</t>
  </si>
  <si>
    <t>304,424,500</t>
  </si>
  <si>
    <r>
      <t>25</t>
    </r>
    <r>
      <rPr>
        <sz val="10"/>
        <color rgb="FF000000"/>
        <rFont val="Arial"/>
        <family val="2"/>
      </rPr>
      <t> Dividend</t>
    </r>
  </si>
  <si>
    <t>1,195.60</t>
  </si>
  <si>
    <t>466,782,400</t>
  </si>
  <si>
    <t>1,505.00</t>
  </si>
  <si>
    <t>1,515.00</t>
  </si>
  <si>
    <t>1,342.60</t>
  </si>
  <si>
    <t>422,079,300</t>
  </si>
  <si>
    <t>1,474.90</t>
  </si>
  <si>
    <t>283,688,100</t>
  </si>
  <si>
    <t>1,500.00</t>
  </si>
  <si>
    <t>457,207,900</t>
  </si>
  <si>
    <t>1,568.00</t>
  </si>
  <si>
    <t>436,531,500</t>
  </si>
  <si>
    <t>1,631.70</t>
  </si>
  <si>
    <t>543,843,400</t>
  </si>
  <si>
    <t>1,656.20</t>
  </si>
  <si>
    <t>388,846,000</t>
  </si>
  <si>
    <t>589,013,800</t>
  </si>
  <si>
    <t>410,461,400</t>
  </si>
  <si>
    <t>324,305,600</t>
  </si>
  <si>
    <t>1,675.80</t>
  </si>
  <si>
    <t>722,307,500</t>
  </si>
  <si>
    <t>1,700.30</t>
  </si>
  <si>
    <t>506,541,800</t>
  </si>
  <si>
    <t>Jun 13, 2017</t>
  </si>
  <si>
    <r>
      <t>22</t>
    </r>
    <r>
      <rPr>
        <sz val="10"/>
        <color rgb="FF000000"/>
        <rFont val="Arial"/>
        <family val="2"/>
      </rPr>
      <t> Dividend</t>
    </r>
  </si>
  <si>
    <t>1,569.68</t>
  </si>
  <si>
    <t>419,217,300</t>
  </si>
  <si>
    <t>1,487.57</t>
  </si>
  <si>
    <t>531,447,300</t>
  </si>
  <si>
    <t>1,531.04</t>
  </si>
  <si>
    <t>260,957,500</t>
  </si>
  <si>
    <t>495,859,600</t>
  </si>
  <si>
    <t>1,477.91</t>
  </si>
  <si>
    <t>460,199,500</t>
  </si>
  <si>
    <t>1,400.63</t>
  </si>
  <si>
    <t>287,494,800</t>
  </si>
  <si>
    <t>1,463.42</t>
  </si>
  <si>
    <t>555,722,300</t>
  </si>
  <si>
    <t>1,385.00</t>
  </si>
  <si>
    <t>1,448.93</t>
  </si>
  <si>
    <t>880,945,200</t>
  </si>
  <si>
    <t>1,680.76</t>
  </si>
  <si>
    <t>357,704,300</t>
  </si>
  <si>
    <t>1,656.61</t>
  </si>
  <si>
    <t>655,979,400</t>
  </si>
  <si>
    <t>1,733.89</t>
  </si>
  <si>
    <t>865,141,300</t>
  </si>
  <si>
    <t>1,617.97</t>
  </si>
  <si>
    <t>508,627,300</t>
  </si>
  <si>
    <t>Jun 08, 2016</t>
  </si>
  <si>
    <r>
      <t>19</t>
    </r>
    <r>
      <rPr>
        <sz val="10"/>
        <color rgb="FF000000"/>
        <rFont val="Arial"/>
        <family val="2"/>
      </rPr>
      <t> Dividend</t>
    </r>
  </si>
  <si>
    <t>1,439.43</t>
  </si>
  <si>
    <t>950,959,400</t>
  </si>
  <si>
    <t>1,345.35</t>
  </si>
  <si>
    <t>955,378,600</t>
  </si>
  <si>
    <t>1,293.60</t>
  </si>
  <si>
    <t>719,360,700</t>
  </si>
  <si>
    <t>1,305.00</t>
  </si>
  <si>
    <t>1,359.46</t>
  </si>
  <si>
    <t>1,553,062,600</t>
  </si>
  <si>
    <t>1,223.04</t>
  </si>
  <si>
    <t>1,074,959,100</t>
  </si>
  <si>
    <t>1,335.00</t>
  </si>
  <si>
    <t>1,255.97</t>
  </si>
  <si>
    <t>1,144,455,100</t>
  </si>
  <si>
    <t>1,241.86</t>
  </si>
  <si>
    <t>1,014,409,500</t>
  </si>
  <si>
    <t>994,197,800</t>
  </si>
  <si>
    <t>1,169,226,300</t>
  </si>
  <si>
    <t>741,742,800</t>
  </si>
  <si>
    <t>1,575.84</t>
  </si>
  <si>
    <t>937,373,600</t>
  </si>
  <si>
    <t>1,641.70</t>
  </si>
  <si>
    <t>514,940,800</t>
  </si>
  <si>
    <t>650,293,300</t>
  </si>
  <si>
    <t>May 26, 2015</t>
  </si>
  <si>
    <t>1,713.10</t>
  </si>
  <si>
    <t>1,053,695,000</t>
  </si>
  <si>
    <t>1,671.21</t>
  </si>
  <si>
    <t>806,862,000</t>
  </si>
  <si>
    <t>1,736.38</t>
  </si>
  <si>
    <t>1,059,190,000</t>
  </si>
  <si>
    <t>1,680.52</t>
  </si>
  <si>
    <t>795,172,800</t>
  </si>
  <si>
    <t>752,125,800</t>
  </si>
  <si>
    <t>1,703.79</t>
  </si>
  <si>
    <t>756,966,900</t>
  </si>
  <si>
    <t>1,629.31</t>
  </si>
  <si>
    <t>667,593,300</t>
  </si>
  <si>
    <t>1,587.41</t>
  </si>
  <si>
    <t>928,912,700</t>
  </si>
  <si>
    <t>1,582.76</t>
  </si>
  <si>
    <t>828,037,800</t>
  </si>
  <si>
    <t>1,545.52</t>
  </si>
  <si>
    <t>1,636,468,500</t>
  </si>
  <si>
    <t>1,610.69</t>
  </si>
  <si>
    <t>1,126,283,900</t>
  </si>
  <si>
    <t>Jun 16, 2014</t>
  </si>
  <si>
    <r>
      <t>17</t>
    </r>
    <r>
      <rPr>
        <sz val="10"/>
        <color rgb="FF000000"/>
        <rFont val="Arial"/>
        <family val="2"/>
      </rPr>
      <t> Dividend</t>
    </r>
  </si>
  <si>
    <t>1,529.20</t>
  </si>
  <si>
    <t>679,354,900</t>
  </si>
  <si>
    <t>1,418.65</t>
  </si>
  <si>
    <t>779,939,100</t>
  </si>
  <si>
    <t>1,423.26</t>
  </si>
  <si>
    <t>1,129,372,900</t>
  </si>
  <si>
    <t>1,349.56</t>
  </si>
  <si>
    <t>1,276,721,496</t>
  </si>
  <si>
    <t>1,335.75</t>
  </si>
  <si>
    <t>1,171,758,900</t>
  </si>
  <si>
    <t>1,294.29</t>
  </si>
  <si>
    <t>1,385,828,400</t>
  </si>
  <si>
    <t>1,260.00</t>
  </si>
  <si>
    <t>1,151.51</t>
  </si>
  <si>
    <t>1,071,930,500</t>
  </si>
  <si>
    <t>1,123.87</t>
  </si>
  <si>
    <t>1,158,291,000</t>
  </si>
  <si>
    <t>1,197.57</t>
  </si>
  <si>
    <t>1,573,408,500</t>
  </si>
  <si>
    <t>1,087.02</t>
  </si>
  <si>
    <t>1,779,253,496</t>
  </si>
  <si>
    <t>1,243.63</t>
  </si>
  <si>
    <t>1,289,284,500</t>
  </si>
  <si>
    <t>1,317.32</t>
  </si>
  <si>
    <t>1,380,087,000</t>
  </si>
  <si>
    <t>Jun 14, 2013</t>
  </si>
  <si>
    <t>1,307.00</t>
  </si>
  <si>
    <t>1,282,508,009</t>
  </si>
  <si>
    <t>1,316.07</t>
  </si>
  <si>
    <t>1,718,395,000</t>
  </si>
  <si>
    <t>1,261.61</t>
  </si>
  <si>
    <t>1,633,321,003</t>
  </si>
  <si>
    <t>1,125.47</t>
  </si>
  <si>
    <t>1,621,880,500</t>
  </si>
  <si>
    <t>1,170.85</t>
  </si>
  <si>
    <t>1,535,341,503</t>
  </si>
  <si>
    <t>989.32</t>
  </si>
  <si>
    <t>1,480,008,500</t>
  </si>
  <si>
    <t>934.87</t>
  </si>
  <si>
    <t>1,372,632,503</t>
  </si>
  <si>
    <t>1,340,935,500</t>
  </si>
  <si>
    <t>Oct 08, 2012</t>
  </si>
  <si>
    <t>Oct 01, 2012</t>
  </si>
  <si>
    <t>880.41</t>
  </si>
  <si>
    <t>966,517,000</t>
  </si>
  <si>
    <t>Sep 01, 2012</t>
  </si>
  <si>
    <t>241,186,400</t>
  </si>
  <si>
    <t>360,540,200</t>
  </si>
  <si>
    <t>968.76</t>
  </si>
  <si>
    <t>322,862,200</t>
  </si>
  <si>
    <t>904.84</t>
  </si>
  <si>
    <t>371,003,900</t>
  </si>
  <si>
    <t>1,180.22</t>
  </si>
  <si>
    <t>253,276,800</t>
  </si>
  <si>
    <t>1,415.00</t>
  </si>
  <si>
    <t>1,303.16</t>
  </si>
  <si>
    <t>210,931,700</t>
  </si>
  <si>
    <t>1,391.68</t>
  </si>
  <si>
    <t>251,310,800</t>
  </si>
  <si>
    <t>1,509.70</t>
  </si>
  <si>
    <t>344,225,900</t>
  </si>
  <si>
    <t>1,499.86</t>
  </si>
  <si>
    <t>455,461,600</t>
  </si>
  <si>
    <t>1,263.82</t>
  </si>
  <si>
    <t>508,684,400</t>
  </si>
  <si>
    <t>1,278.57</t>
  </si>
  <si>
    <t>965,852,000</t>
  </si>
  <si>
    <t>1,534.29</t>
  </si>
  <si>
    <t>301,246,000</t>
  </si>
  <si>
    <t>1,298.24</t>
  </si>
  <si>
    <t>333,499,000</t>
  </si>
  <si>
    <t>1,435.00</t>
  </si>
  <si>
    <t>1,465.44</t>
  </si>
  <si>
    <t>251,079,200</t>
  </si>
  <si>
    <t>Jul 10, 2017</t>
  </si>
  <si>
    <r>
      <t>42</t>
    </r>
    <r>
      <rPr>
        <sz val="10"/>
        <color rgb="FF000000"/>
        <rFont val="Arial"/>
        <family val="2"/>
      </rPr>
      <t> Dividend</t>
    </r>
  </si>
  <si>
    <t>1,728.56</t>
  </si>
  <si>
    <t>166,309,900</t>
  </si>
  <si>
    <t>1,766.97</t>
  </si>
  <si>
    <t>170,899,300</t>
  </si>
  <si>
    <t>1,824.59</t>
  </si>
  <si>
    <t>348,116,500</t>
  </si>
  <si>
    <t>1,752.57</t>
  </si>
  <si>
    <t>256,732,000</t>
  </si>
  <si>
    <t>1,776.57</t>
  </si>
  <si>
    <t>389,186,300</t>
  </si>
  <si>
    <t>1,594.11</t>
  </si>
  <si>
    <t>465,840,400</t>
  </si>
  <si>
    <t>1,627.73</t>
  </si>
  <si>
    <t>188,328,200</t>
  </si>
  <si>
    <t>1,685.34</t>
  </si>
  <si>
    <t>247,741,800</t>
  </si>
  <si>
    <t>1,666.14</t>
  </si>
  <si>
    <t>269,758,400</t>
  </si>
  <si>
    <t>2,016.65</t>
  </si>
  <si>
    <t>238,103,700</t>
  </si>
  <si>
    <t>1,939.83</t>
  </si>
  <si>
    <t>219,879,400</t>
  </si>
  <si>
    <t>1,843.80</t>
  </si>
  <si>
    <t>476,001,100</t>
  </si>
  <si>
    <t>2,064.67</t>
  </si>
  <si>
    <t>163,435,300</t>
  </si>
  <si>
    <t>227,270,100</t>
  </si>
  <si>
    <t>May 12, 2016</t>
  </si>
  <si>
    <t>1,976.51</t>
  </si>
  <si>
    <t>293,194,900</t>
  </si>
  <si>
    <t>2,415.00</t>
  </si>
  <si>
    <t>2,211.81</t>
  </si>
  <si>
    <t>225,411,500</t>
  </si>
  <si>
    <t>2,051.80</t>
  </si>
  <si>
    <t>418,868,100</t>
  </si>
  <si>
    <t>1,750.62</t>
  </si>
  <si>
    <t>878,813,100</t>
  </si>
  <si>
    <t>1,120.02</t>
  </si>
  <si>
    <t>470,802,800</t>
  </si>
  <si>
    <t>1,745.92</t>
  </si>
  <si>
    <t>118,868,600</t>
  </si>
  <si>
    <t>1,529.44</t>
  </si>
  <si>
    <t>85,338,600</t>
  </si>
  <si>
    <t>1,680.03</t>
  </si>
  <si>
    <t>232,979,000</t>
  </si>
  <si>
    <t>1,543.56</t>
  </si>
  <si>
    <t>141,462,400</t>
  </si>
  <si>
    <t>1,783.56</t>
  </si>
  <si>
    <t>193,173,400</t>
  </si>
  <si>
    <t>2,045.00</t>
  </si>
  <si>
    <t>1,924.74</t>
  </si>
  <si>
    <t>161,484,700</t>
  </si>
  <si>
    <t>1,825.92</t>
  </si>
  <si>
    <t>191,588,400</t>
  </si>
  <si>
    <t>May 28, 2015</t>
  </si>
  <si>
    <r>
      <t>63</t>
    </r>
    <r>
      <rPr>
        <sz val="10"/>
        <color rgb="FF000000"/>
        <rFont val="Arial"/>
        <family val="2"/>
      </rPr>
      <t> Dividend</t>
    </r>
  </si>
  <si>
    <t>1,882.70</t>
  </si>
  <si>
    <t>241,375,300</t>
  </si>
  <si>
    <t>2,870.00</t>
  </si>
  <si>
    <t>2,015.22</t>
  </si>
  <si>
    <t>217,927,600</t>
  </si>
  <si>
    <t>3,155.00</t>
  </si>
  <si>
    <t>2,865.00</t>
  </si>
  <si>
    <t>2,618.42</t>
  </si>
  <si>
    <t>288,354,900</t>
  </si>
  <si>
    <t>2,810.00</t>
  </si>
  <si>
    <t>2,878.89</t>
  </si>
  <si>
    <t>404,586,100</t>
  </si>
  <si>
    <t>2,540.00</t>
  </si>
  <si>
    <t>2,905.00</t>
  </si>
  <si>
    <t>2,613.85</t>
  </si>
  <si>
    <t>191,030,800</t>
  </si>
  <si>
    <t>2,321.39</t>
  </si>
  <si>
    <t>267,446,600</t>
  </si>
  <si>
    <t>2,405.00</t>
  </si>
  <si>
    <t>2,198.01</t>
  </si>
  <si>
    <t>307,207,300</t>
  </si>
  <si>
    <r>
      <t>35</t>
    </r>
    <r>
      <rPr>
        <sz val="10"/>
        <color rgb="FF000000"/>
        <rFont val="Arial"/>
        <family val="2"/>
      </rPr>
      <t> Dividend</t>
    </r>
  </si>
  <si>
    <t>3,145.00</t>
  </si>
  <si>
    <t>2,528.18</t>
  </si>
  <si>
    <t>162,922,600</t>
  </si>
  <si>
    <t>3,230.00</t>
  </si>
  <si>
    <t>3,195.00</t>
  </si>
  <si>
    <t>2,884.83</t>
  </si>
  <si>
    <t>131,793,000</t>
  </si>
  <si>
    <t>2,805.00</t>
  </si>
  <si>
    <t>2,532.69</t>
  </si>
  <si>
    <t>129,109,200</t>
  </si>
  <si>
    <t>2,361.14</t>
  </si>
  <si>
    <t>135,795,800</t>
  </si>
  <si>
    <t>2,605.00</t>
  </si>
  <si>
    <t>2,492.06</t>
  </si>
  <si>
    <t>121,268,200</t>
  </si>
  <si>
    <t>2,585.00</t>
  </si>
  <si>
    <t>2,555.27</t>
  </si>
  <si>
    <t>144,183,700</t>
  </si>
  <si>
    <t>2,451.43</t>
  </si>
  <si>
    <t>241,408,800</t>
  </si>
  <si>
    <t>2,850.00</t>
  </si>
  <si>
    <t>2,374.68</t>
  </si>
  <si>
    <t>230,733,600</t>
  </si>
  <si>
    <t>2,288.91</t>
  </si>
  <si>
    <t>306,541,000</t>
  </si>
  <si>
    <t>2,625.00</t>
  </si>
  <si>
    <t>2,018.03</t>
  </si>
  <si>
    <t>265,902,300</t>
  </si>
  <si>
    <t>2,750.00</t>
  </si>
  <si>
    <t>2,347.38</t>
  </si>
  <si>
    <t>205,609,000</t>
  </si>
  <si>
    <t>2,392.09</t>
  </si>
  <si>
    <t>457,773,500</t>
  </si>
  <si>
    <t>2,235.60</t>
  </si>
  <si>
    <t>611,976,500</t>
  </si>
  <si>
    <t>Sep 09, 2013</t>
  </si>
  <si>
    <t>2,975.00</t>
  </si>
  <si>
    <t>2,366.16</t>
  </si>
  <si>
    <t>386,189,500</t>
  </si>
  <si>
    <t>2,585.25</t>
  </si>
  <si>
    <t>427,817,000</t>
  </si>
  <si>
    <t>2,716.70</t>
  </si>
  <si>
    <t>375,544,500</t>
  </si>
  <si>
    <t>3,325.00</t>
  </si>
  <si>
    <t>3,350.00</t>
  </si>
  <si>
    <t>2,738.61</t>
  </si>
  <si>
    <t>358,522,018</t>
  </si>
  <si>
    <t>2,935.79</t>
  </si>
  <si>
    <t>374,875,512</t>
  </si>
  <si>
    <t>385,447,506</t>
  </si>
  <si>
    <t>2,825.00</t>
  </si>
  <si>
    <t>2,475.70</t>
  </si>
  <si>
    <t>282,450,006</t>
  </si>
  <si>
    <t>338,717,000</t>
  </si>
  <si>
    <t>2,081.34</t>
  </si>
  <si>
    <t>449,776,500</t>
  </si>
  <si>
    <t>2,125.16</t>
  </si>
  <si>
    <t>364,285,503</t>
  </si>
  <si>
    <t>2,775.00</t>
  </si>
  <si>
    <t>2,344.25</t>
  </si>
  <si>
    <t>779,065,500</t>
  </si>
  <si>
    <t>2,875.00</t>
  </si>
  <si>
    <t>375,654,500</t>
  </si>
  <si>
    <t>917,167,100</t>
  </si>
  <si>
    <t>2,113,114,400</t>
  </si>
  <si>
    <t>2,260,161,800</t>
  </si>
  <si>
    <t>1,021,451,700</t>
  </si>
  <si>
    <t>May 07, 2018</t>
  </si>
  <si>
    <r>
      <t>31.61</t>
    </r>
    <r>
      <rPr>
        <sz val="10"/>
        <color rgb="FF000000"/>
        <rFont val="Arial"/>
        <family val="2"/>
      </rPr>
      <t> Dividend</t>
    </r>
  </si>
  <si>
    <t>2,036.10</t>
  </si>
  <si>
    <t>1,351,253,200</t>
  </si>
  <si>
    <t>1,952.49</t>
  </si>
  <si>
    <t>789,717,500</t>
  </si>
  <si>
    <t>2,262.33</t>
  </si>
  <si>
    <t>1,722,883,200</t>
  </si>
  <si>
    <t>2,626.27</t>
  </si>
  <si>
    <t>2,393,280,500</t>
  </si>
  <si>
    <t>2,567.25</t>
  </si>
  <si>
    <t>4,141,143,000</t>
  </si>
  <si>
    <t>1,721.34</t>
  </si>
  <si>
    <t>593,608,400</t>
  </si>
  <si>
    <t>1,672.16</t>
  </si>
  <si>
    <t>796,119,300</t>
  </si>
  <si>
    <t>1,809.86</t>
  </si>
  <si>
    <t>2,889,729,100</t>
  </si>
  <si>
    <t>1,549.20</t>
  </si>
  <si>
    <t>1,498,565,000</t>
  </si>
  <si>
    <t>2,085.28</t>
  </si>
  <si>
    <t>547,415,300</t>
  </si>
  <si>
    <t>2,213.15</t>
  </si>
  <si>
    <t>531,405,700</t>
  </si>
  <si>
    <t>430,749,400</t>
  </si>
  <si>
    <t>May 15, 2017</t>
  </si>
  <si>
    <r>
      <t>75.18</t>
    </r>
    <r>
      <rPr>
        <sz val="10"/>
        <color rgb="FF000000"/>
        <rFont val="Arial"/>
        <family val="2"/>
      </rPr>
      <t> Dividend</t>
    </r>
  </si>
  <si>
    <t>2,288.55</t>
  </si>
  <si>
    <t>653,260,300</t>
  </si>
  <si>
    <t>2,317.15</t>
  </si>
  <si>
    <t>554,964,700</t>
  </si>
  <si>
    <t>2,412.51</t>
  </si>
  <si>
    <t>761,052,000</t>
  </si>
  <si>
    <t>2,698.58</t>
  </si>
  <si>
    <t>563,522,700</t>
  </si>
  <si>
    <t>2,746.26</t>
  </si>
  <si>
    <t>443,971,700</t>
  </si>
  <si>
    <t>2,708.11</t>
  </si>
  <si>
    <t>524,026,900</t>
  </si>
  <si>
    <t>2,526.94</t>
  </si>
  <si>
    <t>633,745,200</t>
  </si>
  <si>
    <t>2,441.12</t>
  </si>
  <si>
    <t>959,223,200</t>
  </si>
  <si>
    <t>2,736.72</t>
  </si>
  <si>
    <t>1,140,951,100</t>
  </si>
  <si>
    <t>3,260.00</t>
  </si>
  <si>
    <t>3,520.00</t>
  </si>
  <si>
    <t>2,920.00</t>
  </si>
  <si>
    <t>2,879.76</t>
  </si>
  <si>
    <t>1,356,337,000</t>
  </si>
  <si>
    <t>3,440.00</t>
  </si>
  <si>
    <t>3,137.22</t>
  </si>
  <si>
    <t>1,712,130,400</t>
  </si>
  <si>
    <t>2,231.33</t>
  </si>
  <si>
    <t>622,427,300</t>
  </si>
  <si>
    <t>2,364.83</t>
  </si>
  <si>
    <t>727,454,000</t>
  </si>
  <si>
    <r>
      <t>91.32</t>
    </r>
    <r>
      <rPr>
        <sz val="10"/>
        <color rgb="FF000000"/>
        <rFont val="Arial"/>
        <family val="2"/>
      </rPr>
      <t> Dividend</t>
    </r>
  </si>
  <si>
    <t>2,498.33</t>
  </si>
  <si>
    <t>878,579,900</t>
  </si>
  <si>
    <t>2,493.56</t>
  </si>
  <si>
    <t>738,978,200</t>
  </si>
  <si>
    <t>2,635.00</t>
  </si>
  <si>
    <t>2,512.63</t>
  </si>
  <si>
    <t>856,143,200</t>
  </si>
  <si>
    <t>2,293.31</t>
  </si>
  <si>
    <t>570,495,300</t>
  </si>
  <si>
    <t>2,915.00</t>
  </si>
  <si>
    <t>2,617.53</t>
  </si>
  <si>
    <t>509,285,200</t>
  </si>
  <si>
    <t>2,531.71</t>
  </si>
  <si>
    <t>550,858,300</t>
  </si>
  <si>
    <t>2,860.68</t>
  </si>
  <si>
    <t>871,971,600</t>
  </si>
  <si>
    <t>2,965.00</t>
  </si>
  <si>
    <t>1,539,414,900</t>
  </si>
  <si>
    <t>4,020.00</t>
  </si>
  <si>
    <t>2,650.90</t>
  </si>
  <si>
    <t>531,043,700</t>
  </si>
  <si>
    <t>3,814.25</t>
  </si>
  <si>
    <t>222,556,000</t>
  </si>
  <si>
    <t>4,295.00</t>
  </si>
  <si>
    <t>4,155.00</t>
  </si>
  <si>
    <t>4,315.00</t>
  </si>
  <si>
    <t>4,114.62</t>
  </si>
  <si>
    <t>355,927,700</t>
  </si>
  <si>
    <t>3,855.00</t>
  </si>
  <si>
    <t>4,095.55</t>
  </si>
  <si>
    <t>695,172,500</t>
  </si>
  <si>
    <t>Apr 14, 2015</t>
  </si>
  <si>
    <r>
      <t>144.84</t>
    </r>
    <r>
      <rPr>
        <sz val="10"/>
        <color rgb="FF000000"/>
        <rFont val="Arial"/>
        <family val="2"/>
      </rPr>
      <t> Dividend</t>
    </r>
  </si>
  <si>
    <t>3,791.26</t>
  </si>
  <si>
    <t>790,659,900</t>
  </si>
  <si>
    <t>4,438.55</t>
  </si>
  <si>
    <t>688,643,500</t>
  </si>
  <si>
    <t>4,808.43</t>
  </si>
  <si>
    <t>496,192,500</t>
  </si>
  <si>
    <t>4,669.72</t>
  </si>
  <si>
    <t>785,355,400</t>
  </si>
  <si>
    <t>5,548.18</t>
  </si>
  <si>
    <t>385,649,600</t>
  </si>
  <si>
    <t>5,501.95</t>
  </si>
  <si>
    <t>345,282,900</t>
  </si>
  <si>
    <t>405,656,300</t>
  </si>
  <si>
    <t>330,343,400</t>
  </si>
  <si>
    <t>5,363.25</t>
  </si>
  <si>
    <t>284,006,000</t>
  </si>
  <si>
    <t>5,455.71</t>
  </si>
  <si>
    <t>376,527,400</t>
  </si>
  <si>
    <t>5,155.19</t>
  </si>
  <si>
    <t>331,530,600</t>
  </si>
  <si>
    <t>5,016.48</t>
  </si>
  <si>
    <t>378,201,600</t>
  </si>
  <si>
    <r>
      <t>210.4</t>
    </r>
    <r>
      <rPr>
        <sz val="10"/>
        <color rgb="FF000000"/>
        <rFont val="Arial"/>
        <family val="2"/>
      </rPr>
      <t> Dividend</t>
    </r>
  </si>
  <si>
    <t>4,546.83</t>
  </si>
  <si>
    <t>471,437,100</t>
  </si>
  <si>
    <t>4,376.05</t>
  </si>
  <si>
    <t>526,505,600</t>
  </si>
  <si>
    <t>4,670.00</t>
  </si>
  <si>
    <t>4,660.00</t>
  </si>
  <si>
    <t>4,183.93</t>
  </si>
  <si>
    <t>383,594,000</t>
  </si>
  <si>
    <t>4,072.93</t>
  </si>
  <si>
    <t>681,557,500</t>
  </si>
  <si>
    <t>3,821.04</t>
  </si>
  <si>
    <t>340,054,000</t>
  </si>
  <si>
    <t>4,141.24</t>
  </si>
  <si>
    <t>507,443,000</t>
  </si>
  <si>
    <t>4,354.71</t>
  </si>
  <si>
    <t>531,406,000</t>
  </si>
  <si>
    <t>4,440.09</t>
  </si>
  <si>
    <t>624,219,500</t>
  </si>
  <si>
    <t>4,610.87</t>
  </si>
  <si>
    <t>387,103,000</t>
  </si>
  <si>
    <t>5,037.80</t>
  </si>
  <si>
    <t>500,800,503</t>
  </si>
  <si>
    <t>4,909.72</t>
  </si>
  <si>
    <t>52,983,071</t>
  </si>
  <si>
    <t>May 13, 2013</t>
  </si>
  <si>
    <r>
      <t>202.77</t>
    </r>
    <r>
      <rPr>
        <sz val="10"/>
        <color rgb="FF000000"/>
        <rFont val="Arial"/>
        <family val="2"/>
      </rPr>
      <t> Dividend</t>
    </r>
  </si>
  <si>
    <t>4,543.89</t>
  </si>
  <si>
    <t>41,314,079</t>
  </si>
  <si>
    <t>5,163.51</t>
  </si>
  <si>
    <t>86,158,065</t>
  </si>
  <si>
    <t>4,915.66</t>
  </si>
  <si>
    <t>360,600,532</t>
  </si>
  <si>
    <t>4,575.00</t>
  </si>
  <si>
    <t>3,965.58</t>
  </si>
  <si>
    <t>419,449,503</t>
  </si>
  <si>
    <t>3,862.31</t>
  </si>
  <si>
    <t>427,141,003</t>
  </si>
  <si>
    <t>3,697.07</t>
  </si>
  <si>
    <t>330,022,006</t>
  </si>
  <si>
    <t>12,100.00</t>
  </si>
  <si>
    <t>11,225.00</t>
  </si>
  <si>
    <t>10,197.59</t>
  </si>
  <si>
    <t>409,038,300</t>
  </si>
  <si>
    <t>9,300.00</t>
  </si>
  <si>
    <t>59,904,000</t>
  </si>
  <si>
    <t>9,575.00</t>
  </si>
  <si>
    <t>9,450.00</t>
  </si>
  <si>
    <t>137,091,100</t>
  </si>
  <si>
    <t>97,143,700</t>
  </si>
  <si>
    <t>99,951,600</t>
  </si>
  <si>
    <t>8,272.87</t>
  </si>
  <si>
    <t>98,486,000</t>
  </si>
  <si>
    <t>11,025.00</t>
  </si>
  <si>
    <t>9,503.95</t>
  </si>
  <si>
    <t>56,728,500</t>
  </si>
  <si>
    <t>11,425.00</t>
  </si>
  <si>
    <t>10,193.36</t>
  </si>
  <si>
    <t>98,018,000</t>
  </si>
  <si>
    <t>11,775.00</t>
  </si>
  <si>
    <t>10,100.00</t>
  </si>
  <si>
    <t>10,956.63</t>
  </si>
  <si>
    <t>96,033,700</t>
  </si>
  <si>
    <t>11,725.00</t>
  </si>
  <si>
    <t>10,981.25</t>
  </si>
  <si>
    <t>129,613,800</t>
  </si>
  <si>
    <t>9,750.17</t>
  </si>
  <si>
    <t>91,449,600</t>
  </si>
  <si>
    <t>9,257.74</t>
  </si>
  <si>
    <t>83,055,600</t>
  </si>
  <si>
    <t>11,100.00</t>
  </si>
  <si>
    <t>10,900.00</t>
  </si>
  <si>
    <t>10,735.04</t>
  </si>
  <si>
    <t>79,057,900</t>
  </si>
  <si>
    <t>10,475.00</t>
  </si>
  <si>
    <t>9,971.77</t>
  </si>
  <si>
    <t>118,177,400</t>
  </si>
  <si>
    <t>11,075.00</t>
  </si>
  <si>
    <t>10,316.47</t>
  </si>
  <si>
    <t>116,194,100</t>
  </si>
  <si>
    <t>10,050.00</t>
  </si>
  <si>
    <t>9,799.41</t>
  </si>
  <si>
    <t>111,765,400</t>
  </si>
  <si>
    <t>9,848.66</t>
  </si>
  <si>
    <t>102,495,600</t>
  </si>
  <si>
    <t>9,306.98</t>
  </si>
  <si>
    <t>124,666,000</t>
  </si>
  <si>
    <t>8,402.59</t>
  </si>
  <si>
    <t>96,947,400</t>
  </si>
  <si>
    <t>8,569.21</t>
  </si>
  <si>
    <t>101,452,900</t>
  </si>
  <si>
    <t>9,164.30</t>
  </si>
  <si>
    <t>97,074,500</t>
  </si>
  <si>
    <t>9,175.00</t>
  </si>
  <si>
    <t>8,593.02</t>
  </si>
  <si>
    <t>92,625,300</t>
  </si>
  <si>
    <t>8,735.84</t>
  </si>
  <si>
    <t>108,146,600</t>
  </si>
  <si>
    <t>8,450.20</t>
  </si>
  <si>
    <t>152,110,100</t>
  </si>
  <si>
    <t>9,378.53</t>
  </si>
  <si>
    <t>127,365,100</t>
  </si>
  <si>
    <t>9,616.56</t>
  </si>
  <si>
    <t>218,245,600</t>
  </si>
  <si>
    <t>9,426.14</t>
  </si>
  <si>
    <t>346,777,200</t>
  </si>
  <si>
    <t>9,375.00</t>
  </si>
  <si>
    <t>8,926.26</t>
  </si>
  <si>
    <t>340,997,000</t>
  </si>
  <si>
    <t>8,902.46</t>
  </si>
  <si>
    <t>133,541,700</t>
  </si>
  <si>
    <t>9,825.00</t>
  </si>
  <si>
    <t>8,278.90</t>
  </si>
  <si>
    <t>127,097,900</t>
  </si>
  <si>
    <t>10,625.00</t>
  </si>
  <si>
    <t>9,106.79</t>
  </si>
  <si>
    <t>77,845,800</t>
  </si>
  <si>
    <t>9,359.75</t>
  </si>
  <si>
    <t>124,924,700</t>
  </si>
  <si>
    <t>11,175.00</t>
  </si>
  <si>
    <t>9,428.75</t>
  </si>
  <si>
    <t>117,761,000</t>
  </si>
  <si>
    <t>11,475.00</t>
  </si>
  <si>
    <t>11,050.00</t>
  </si>
  <si>
    <t>10,164.65</t>
  </si>
  <si>
    <t>148,763,100</t>
  </si>
  <si>
    <t>11,500.00</t>
  </si>
  <si>
    <t>10,486.61</t>
  </si>
  <si>
    <t>93,947,400</t>
  </si>
  <si>
    <t>9,773.70</t>
  </si>
  <si>
    <t>133,347,000</t>
  </si>
  <si>
    <t>9,014.80</t>
  </si>
  <si>
    <t>117,309,200</t>
  </si>
  <si>
    <t>8,324.89</t>
  </si>
  <si>
    <t>129,798,700</t>
  </si>
  <si>
    <t>10,300.00</t>
  </si>
  <si>
    <t>8,508.87</t>
  </si>
  <si>
    <t>150,721,700</t>
  </si>
  <si>
    <t>12,350.00</t>
  </si>
  <si>
    <t>9,290.76</t>
  </si>
  <si>
    <t>90,091,400</t>
  </si>
  <si>
    <t>11,038.53</t>
  </si>
  <si>
    <t>71,008,000</t>
  </si>
  <si>
    <t>12,372.35</t>
  </si>
  <si>
    <t>88,697,600</t>
  </si>
  <si>
    <t>13,875.00</t>
  </si>
  <si>
    <t>12,400.00</t>
  </si>
  <si>
    <t>11,179.96</t>
  </si>
  <si>
    <t>115,487,400</t>
  </si>
  <si>
    <t>12,525.00</t>
  </si>
  <si>
    <t>12,208.52</t>
  </si>
  <si>
    <t>155,976,300</t>
  </si>
  <si>
    <t>13,304.15</t>
  </si>
  <si>
    <t>131,814,800</t>
  </si>
  <si>
    <t>16,475.00</t>
  </si>
  <si>
    <t>13,035.83</t>
  </si>
  <si>
    <t>255,551,200</t>
  </si>
  <si>
    <t>16,075.00</t>
  </si>
  <si>
    <t>14,489.23</t>
  </si>
  <si>
    <t>114,608,000</t>
  </si>
  <si>
    <t>14,310.35</t>
  </si>
  <si>
    <t>100,665,100</t>
  </si>
  <si>
    <t>16,325.00</t>
  </si>
  <si>
    <t>14,198.55</t>
  </si>
  <si>
    <t>153,337,400</t>
  </si>
  <si>
    <t>15,425.00</t>
  </si>
  <si>
    <t>13,796.07</t>
  </si>
  <si>
    <t>155,072,400</t>
  </si>
  <si>
    <t>16,225.00</t>
  </si>
  <si>
    <t>14,511.59</t>
  </si>
  <si>
    <t>116,824,800</t>
  </si>
  <si>
    <t>14,824.63</t>
  </si>
  <si>
    <t>172,324,500</t>
  </si>
  <si>
    <t>15,475.00</t>
  </si>
  <si>
    <t>13,483.03</t>
  </si>
  <si>
    <t>129,269,500</t>
  </si>
  <si>
    <t>16,050.00</t>
  </si>
  <si>
    <t>14,175.00</t>
  </si>
  <si>
    <t>13,169.99</t>
  </si>
  <si>
    <t>228,313,800</t>
  </si>
  <si>
    <t>12,930.98</t>
  </si>
  <si>
    <t>220,662,100</t>
  </si>
  <si>
    <t>17,400.00</t>
  </si>
  <si>
    <t>13,758.21</t>
  </si>
  <si>
    <t>213,956,400</t>
  </si>
  <si>
    <t>14,250.00</t>
  </si>
  <si>
    <t>13,061.60</t>
  </si>
  <si>
    <t>151,019,400</t>
  </si>
  <si>
    <t>15,900.00</t>
  </si>
  <si>
    <t>14,200.00</t>
  </si>
  <si>
    <t>12,364.98</t>
  </si>
  <si>
    <t>155,335,600</t>
  </si>
  <si>
    <t>12,321.44</t>
  </si>
  <si>
    <t>120,549,000</t>
  </si>
  <si>
    <t>11,145.90</t>
  </si>
  <si>
    <t>169,101,000</t>
  </si>
  <si>
    <t>12,495.59</t>
  </si>
  <si>
    <t>176,938,000</t>
  </si>
  <si>
    <t>11,320.05</t>
  </si>
  <si>
    <t>247,828,500</t>
  </si>
  <si>
    <t>11,350.00</t>
  </si>
  <si>
    <t>10,971.74</t>
  </si>
  <si>
    <t>206,830,500</t>
  </si>
  <si>
    <t>13,235.75</t>
  </si>
  <si>
    <t>235,640,000</t>
  </si>
  <si>
    <t>18,100.00</t>
  </si>
  <si>
    <t>17,100.00</t>
  </si>
  <si>
    <t>14,890.22</t>
  </si>
  <si>
    <t>163,754,015</t>
  </si>
  <si>
    <t>19,150.00</t>
  </si>
  <si>
    <t>15,362.39</t>
  </si>
  <si>
    <t>163,142,000</t>
  </si>
  <si>
    <t>18,050.00</t>
  </si>
  <si>
    <t>15,703.77</t>
  </si>
  <si>
    <t>125,084,009</t>
  </si>
  <si>
    <t>15,106.35</t>
  </si>
  <si>
    <t>144,995,500</t>
  </si>
  <si>
    <t>14,807.63</t>
  </si>
  <si>
    <t>113,571,503</t>
  </si>
  <si>
    <t>15,750.00</t>
  </si>
  <si>
    <t>13,442.09</t>
  </si>
  <si>
    <t>149,715,503</t>
  </si>
  <si>
    <t>13,399.42</t>
  </si>
  <si>
    <t>148,636,006</t>
  </si>
  <si>
    <t>12,631.30</t>
  </si>
  <si>
    <t>104,658,500</t>
  </si>
  <si>
    <t>12,716.64</t>
  </si>
  <si>
    <t>122,814,000</t>
  </si>
  <si>
    <t>3,250.00</t>
  </si>
  <si>
    <t>1,475,855,000</t>
  </si>
  <si>
    <t>3,490.00</t>
  </si>
  <si>
    <t>2,937,529,100</t>
  </si>
  <si>
    <t>1,901,771,000</t>
  </si>
  <si>
    <t>3,860.00</t>
  </si>
  <si>
    <t>3,510.00</t>
  </si>
  <si>
    <t>1,899,123,900</t>
  </si>
  <si>
    <t>May 08, 2018</t>
  </si>
  <si>
    <r>
      <t>134.128</t>
    </r>
    <r>
      <rPr>
        <sz val="10"/>
        <color rgb="FF000000"/>
        <rFont val="Arial"/>
        <family val="2"/>
      </rPr>
      <t> Dividend</t>
    </r>
  </si>
  <si>
    <t>3,830.00</t>
  </si>
  <si>
    <t>3,395.76</t>
  </si>
  <si>
    <t>1,797,700,200</t>
  </si>
  <si>
    <t>3,890.00</t>
  </si>
  <si>
    <t>3,694.81</t>
  </si>
  <si>
    <t>1,160,042,700</t>
  </si>
  <si>
    <t>3,472.93</t>
  </si>
  <si>
    <t>2,369,189,900</t>
  </si>
  <si>
    <t>4,030.00</t>
  </si>
  <si>
    <t>4,080.00</t>
  </si>
  <si>
    <t>3,858.81</t>
  </si>
  <si>
    <t>1,525,613,100</t>
  </si>
  <si>
    <t>4,440.00</t>
  </si>
  <si>
    <t>3,990.00</t>
  </si>
  <si>
    <t>3,849.17</t>
  </si>
  <si>
    <t>2,519,968,900</t>
  </si>
  <si>
    <t>4,283.28</t>
  </si>
  <si>
    <t>1,292,205,800</t>
  </si>
  <si>
    <t>4,003.52</t>
  </si>
  <si>
    <t>2,341,006,100</t>
  </si>
  <si>
    <t>4,010.00</t>
  </si>
  <si>
    <t>3,887.75</t>
  </si>
  <si>
    <t>3,756,859,100</t>
  </si>
  <si>
    <t>4,514.81</t>
  </si>
  <si>
    <t>1,389,011,400</t>
  </si>
  <si>
    <t>4,524.46</t>
  </si>
  <si>
    <t>1,252,447,900</t>
  </si>
  <si>
    <t>4,790.00</t>
  </si>
  <si>
    <t>1,679,704,700</t>
  </si>
  <si>
    <t>4,290.00</t>
  </si>
  <si>
    <t>4,520.00</t>
  </si>
  <si>
    <t>4,360.46</t>
  </si>
  <si>
    <t>1,522,028,900</t>
  </si>
  <si>
    <t>May 03, 2017</t>
  </si>
  <si>
    <r>
      <t>117.368</t>
    </r>
    <r>
      <rPr>
        <sz val="10"/>
        <color rgb="FF000000"/>
        <rFont val="Arial"/>
        <family val="2"/>
      </rPr>
      <t> Dividend</t>
    </r>
  </si>
  <si>
    <t>4,084.77</t>
  </si>
  <si>
    <t>1,852,607,900</t>
  </si>
  <si>
    <t>4,103.55</t>
  </si>
  <si>
    <t>1,580,057,700</t>
  </si>
  <si>
    <t>3,870.00</t>
  </si>
  <si>
    <t>3,810.00</t>
  </si>
  <si>
    <t>3,878.19</t>
  </si>
  <si>
    <t>1,790,208,500</t>
  </si>
  <si>
    <t>3,615.26</t>
  </si>
  <si>
    <t>1,489,639,700</t>
  </si>
  <si>
    <t>3,634.04</t>
  </si>
  <si>
    <t>1,280,778,000</t>
  </si>
  <si>
    <t>Dec 15, 2016</t>
  </si>
  <si>
    <r>
      <t>19.379</t>
    </r>
    <r>
      <rPr>
        <sz val="10"/>
        <color rgb="FF000000"/>
        <rFont val="Arial"/>
        <family val="2"/>
      </rPr>
      <t> Dividend</t>
    </r>
  </si>
  <si>
    <t>3,718.86</t>
  </si>
  <si>
    <t>1,489,051,100</t>
  </si>
  <si>
    <t>4,230.00</t>
  </si>
  <si>
    <t>3,531.98</t>
  </si>
  <si>
    <t>2,680,143,800</t>
  </si>
  <si>
    <t>3,943.11</t>
  </si>
  <si>
    <t>1,365,432,500</t>
  </si>
  <si>
    <t>4,027.21</t>
  </si>
  <si>
    <t>2,010,068,700</t>
  </si>
  <si>
    <t>4,060.00</t>
  </si>
  <si>
    <t>3,933.77</t>
  </si>
  <si>
    <t>2,205,133,300</t>
  </si>
  <si>
    <t>3,952.45</t>
  </si>
  <si>
    <t>1,606,543,500</t>
  </si>
  <si>
    <t>1,808,300,000</t>
  </si>
  <si>
    <t>May 02, 2016</t>
  </si>
  <si>
    <r>
      <t>78.864</t>
    </r>
    <r>
      <rPr>
        <sz val="10"/>
        <color rgb="FF000000"/>
        <rFont val="Arial"/>
        <family val="2"/>
      </rPr>
      <t> Dividend</t>
    </r>
  </si>
  <si>
    <t>3,380.43</t>
  </si>
  <si>
    <t>1,976,427,900</t>
  </si>
  <si>
    <t>3,330.00</t>
  </si>
  <si>
    <t>3,305.00</t>
  </si>
  <si>
    <t>3,243.38</t>
  </si>
  <si>
    <t>1,498,327,300</t>
  </si>
  <si>
    <t>3,037.82</t>
  </si>
  <si>
    <t>1,995,418,100</t>
  </si>
  <si>
    <t>3,140.00</t>
  </si>
  <si>
    <t>2,969.29</t>
  </si>
  <si>
    <t>1,932,672,100</t>
  </si>
  <si>
    <t>3,105.00</t>
  </si>
  <si>
    <t>3,385.00</t>
  </si>
  <si>
    <t>3,045.00</t>
  </si>
  <si>
    <t>3,340.00</t>
  </si>
  <si>
    <t>3,051.52</t>
  </si>
  <si>
    <t>1,748,979,300</t>
  </si>
  <si>
    <t>2,836.82</t>
  </si>
  <si>
    <t>1,623,759,200</t>
  </si>
  <si>
    <t>2,676.93</t>
  </si>
  <si>
    <t>1,506,268,100</t>
  </si>
  <si>
    <t>2,448.52</t>
  </si>
  <si>
    <t>1,525,378,700</t>
  </si>
  <si>
    <t>2,416.55</t>
  </si>
  <si>
    <t>1,156,524,800</t>
  </si>
  <si>
    <t>2,970.00</t>
  </si>
  <si>
    <t>2,622.11</t>
  </si>
  <si>
    <t>1,735,267,000</t>
  </si>
  <si>
    <t>2,686.07</t>
  </si>
  <si>
    <t>1,169,767,700</t>
  </si>
  <si>
    <t>1,384,984,300</t>
  </si>
  <si>
    <t>2,845.00</t>
  </si>
  <si>
    <t>2,599.27</t>
  </si>
  <si>
    <t>1,435,773,200</t>
  </si>
  <si>
    <t>Apr 27, 2015</t>
  </si>
  <si>
    <r>
      <t>74.55</t>
    </r>
    <r>
      <rPr>
        <sz val="10"/>
        <color rgb="FF000000"/>
        <rFont val="Arial"/>
        <family val="2"/>
      </rPr>
      <t> Dividend</t>
    </r>
  </si>
  <si>
    <t>2,885.00</t>
  </si>
  <si>
    <t>2,327.83</t>
  </si>
  <si>
    <t>1,995,399,300</t>
  </si>
  <si>
    <t>2,945.00</t>
  </si>
  <si>
    <t>2,995.00</t>
  </si>
  <si>
    <t>2,572.63</t>
  </si>
  <si>
    <t>2,020,044,400</t>
  </si>
  <si>
    <t>2,612.69</t>
  </si>
  <si>
    <t>1,785,881,500</t>
  </si>
  <si>
    <t>2,519.22</t>
  </si>
  <si>
    <t>1,403,802,200</t>
  </si>
  <si>
    <t>2,835.00</t>
  </si>
  <si>
    <t>2,550.37</t>
  </si>
  <si>
    <t>1,296,825,900</t>
  </si>
  <si>
    <t>2,514.77</t>
  </si>
  <si>
    <t>1,559,250,500</t>
  </si>
  <si>
    <t>2,448.00</t>
  </si>
  <si>
    <t>2,482,524,900</t>
  </si>
  <si>
    <t>3,010.00</t>
  </si>
  <si>
    <t>2,594.88</t>
  </si>
  <si>
    <t>1,769,250,600</t>
  </si>
  <si>
    <t>2,665.00</t>
  </si>
  <si>
    <t>2,372.34</t>
  </si>
  <si>
    <t>1,855,236,000</t>
  </si>
  <si>
    <t>2,358.98</t>
  </si>
  <si>
    <t>1,688,590,300</t>
  </si>
  <si>
    <t>2,194.30</t>
  </si>
  <si>
    <t>2,142,196,300</t>
  </si>
  <si>
    <t>2,292.22</t>
  </si>
  <si>
    <t>2,241,290,200</t>
  </si>
  <si>
    <r>
      <t>102.401</t>
    </r>
    <r>
      <rPr>
        <sz val="10"/>
        <color rgb="FF000000"/>
        <rFont val="Arial"/>
        <family val="2"/>
      </rPr>
      <t> Dividend</t>
    </r>
  </si>
  <si>
    <t>1,927.65</t>
  </si>
  <si>
    <t>2,353,321,100</t>
  </si>
  <si>
    <t>1,885.10</t>
  </si>
  <si>
    <t>2,873,224,292</t>
  </si>
  <si>
    <t>1,978.71</t>
  </si>
  <si>
    <t>2,015,617,700</t>
  </si>
  <si>
    <t>1,936.16</t>
  </si>
  <si>
    <t>1,758,433,800</t>
  </si>
  <si>
    <t>1,829.78</t>
  </si>
  <si>
    <t>2,299,370,000</t>
  </si>
  <si>
    <t>1,851.06</t>
  </si>
  <si>
    <t>2,055,114,500</t>
  </si>
  <si>
    <t>1,999.99</t>
  </si>
  <si>
    <t>2,019,709,500</t>
  </si>
  <si>
    <t>1,787.23</t>
  </si>
  <si>
    <t>2,644,068,508</t>
  </si>
  <si>
    <t>1,872.33</t>
  </si>
  <si>
    <t>1,994,885,000</t>
  </si>
  <si>
    <t>2,025.52</t>
  </si>
  <si>
    <t>2,567,485,000</t>
  </si>
  <si>
    <t>1,914.89</t>
  </si>
  <si>
    <t>3,418,110,000</t>
  </si>
  <si>
    <r>
      <t>369.082</t>
    </r>
    <r>
      <rPr>
        <sz val="10"/>
        <color rgb="FF000000"/>
        <rFont val="Arial"/>
        <family val="2"/>
      </rPr>
      <t> Dividend</t>
    </r>
  </si>
  <si>
    <t>1,600.93</t>
  </si>
  <si>
    <t>2,012,345,015</t>
  </si>
  <si>
    <t>1,695.10</t>
  </si>
  <si>
    <t>1,826,262,555</t>
  </si>
  <si>
    <t>1,593.69</t>
  </si>
  <si>
    <t>1,647,730,000</t>
  </si>
  <si>
    <t>1,557.47</t>
  </si>
  <si>
    <t>2,112,242,500</t>
  </si>
  <si>
    <t>1,405.34</t>
  </si>
  <si>
    <t>2,175,550,000</t>
  </si>
  <si>
    <t>1,296.68</t>
  </si>
  <si>
    <t>2,038,777,515</t>
  </si>
  <si>
    <t>1,303.92</t>
  </si>
  <si>
    <t>1,660,730,000</t>
  </si>
  <si>
    <t>1,412.58</t>
  </si>
  <si>
    <t>2,042,112,500</t>
  </si>
  <si>
    <t>34,450.00</t>
  </si>
  <si>
    <t>34,500.00</t>
  </si>
  <si>
    <t>31,375.00</t>
  </si>
  <si>
    <t>33,300.00</t>
  </si>
  <si>
    <t>51,195,000</t>
  </si>
  <si>
    <t>35,250.00</t>
  </si>
  <si>
    <t>37,450.00</t>
  </si>
  <si>
    <t>32,650.00</t>
  </si>
  <si>
    <t>34,400.00</t>
  </si>
  <si>
    <t>82,876,500</t>
  </si>
  <si>
    <t>31,725.00</t>
  </si>
  <si>
    <t>36,075.00</t>
  </si>
  <si>
    <t>31,150.00</t>
  </si>
  <si>
    <t>73,653,900</t>
  </si>
  <si>
    <t>35,050.00</t>
  </si>
  <si>
    <t>36,500.00</t>
  </si>
  <si>
    <t>31,000.00</t>
  </si>
  <si>
    <t>31,600.00</t>
  </si>
  <si>
    <t>59,610,700</t>
  </si>
  <si>
    <t>34,100.00</t>
  </si>
  <si>
    <t>38,200.00</t>
  </si>
  <si>
    <t>31,650.00</t>
  </si>
  <si>
    <t>76,553,300</t>
  </si>
  <si>
    <t>Apr 24, 2018</t>
  </si>
  <si>
    <r>
      <t>611</t>
    </r>
    <r>
      <rPr>
        <sz val="10"/>
        <color rgb="FF000000"/>
        <rFont val="Arial"/>
        <family val="2"/>
      </rPr>
      <t> Dividend</t>
    </r>
  </si>
  <si>
    <t>38,000.00</t>
  </si>
  <si>
    <t>31,850.00</t>
  </si>
  <si>
    <t>33,545.88</t>
  </si>
  <si>
    <t>83,971,500</t>
  </si>
  <si>
    <t>35,700.00</t>
  </si>
  <si>
    <t>31,050.00</t>
  </si>
  <si>
    <t>31,480.00</t>
  </si>
  <si>
    <t>117,284,300</t>
  </si>
  <si>
    <t>38,900.00</t>
  </si>
  <si>
    <t>34,850.00</t>
  </si>
  <si>
    <t>35,600.00</t>
  </si>
  <si>
    <t>35,021.50</t>
  </si>
  <si>
    <t>77,469,400</t>
  </si>
  <si>
    <t>35,400.00</t>
  </si>
  <si>
    <t>40,500.00</t>
  </si>
  <si>
    <t>32,800.00</t>
  </si>
  <si>
    <t>38,267.88</t>
  </si>
  <si>
    <t>80,646,400</t>
  </si>
  <si>
    <t>33,500.00</t>
  </si>
  <si>
    <t>31,700.00</t>
  </si>
  <si>
    <t>34,824.75</t>
  </si>
  <si>
    <t>63,687,700</t>
  </si>
  <si>
    <t>37,250.00</t>
  </si>
  <si>
    <t>30,775.00</t>
  </si>
  <si>
    <t>32,955.63</t>
  </si>
  <si>
    <t>100,401,100</t>
  </si>
  <si>
    <r>
      <t>282</t>
    </r>
    <r>
      <rPr>
        <sz val="10"/>
        <color rgb="FF000000"/>
        <rFont val="Arial"/>
        <family val="2"/>
      </rPr>
      <t> Dividend</t>
    </r>
  </si>
  <si>
    <t>32,100.00</t>
  </si>
  <si>
    <t>35,800.00</t>
  </si>
  <si>
    <t>31,800.00</t>
  </si>
  <si>
    <t>34,675.00</t>
  </si>
  <si>
    <t>33,812.56</t>
  </si>
  <si>
    <t>78,276,800</t>
  </si>
  <si>
    <t>30,300.00</t>
  </si>
  <si>
    <t>32,400.00</t>
  </si>
  <si>
    <t>29,500.00</t>
  </si>
  <si>
    <t>31,204.09</t>
  </si>
  <si>
    <t>45,929,200</t>
  </si>
  <si>
    <t>28,500.00</t>
  </si>
  <si>
    <t>29,546.37</t>
  </si>
  <si>
    <t>54,439,900</t>
  </si>
  <si>
    <t>27,800.00</t>
  </si>
  <si>
    <t>30,200.00</t>
  </si>
  <si>
    <t>26,175.00</t>
  </si>
  <si>
    <t>30,100.00</t>
  </si>
  <si>
    <t>29,351.35</t>
  </si>
  <si>
    <t>70,529,500</t>
  </si>
  <si>
    <t>27,775.00</t>
  </si>
  <si>
    <t>25,975.00</t>
  </si>
  <si>
    <t>27,450.00</t>
  </si>
  <si>
    <t>26,767.26</t>
  </si>
  <si>
    <t>58,621,500</t>
  </si>
  <si>
    <t>26,900.00</t>
  </si>
  <si>
    <t>22,875.00</t>
  </si>
  <si>
    <t>27,084.18</t>
  </si>
  <si>
    <t>120,088,300</t>
  </si>
  <si>
    <t>Apr 26, 2017</t>
  </si>
  <si>
    <r>
      <t>393</t>
    </r>
    <r>
      <rPr>
        <sz val="10"/>
        <color rgb="FF000000"/>
        <rFont val="Arial"/>
        <family val="2"/>
      </rPr>
      <t> Dividend</t>
    </r>
  </si>
  <si>
    <t>27,000.00</t>
  </si>
  <si>
    <t>29,450.00</t>
  </si>
  <si>
    <t>26,150.00</t>
  </si>
  <si>
    <t>25,843.39</t>
  </si>
  <si>
    <t>71,894,300</t>
  </si>
  <si>
    <t>28,200.00</t>
  </si>
  <si>
    <t>26,500.00</t>
  </si>
  <si>
    <t>25,459.10</t>
  </si>
  <si>
    <t>87,496,700</t>
  </si>
  <si>
    <t>22,075.00</t>
  </si>
  <si>
    <t>25,525.00</t>
  </si>
  <si>
    <t>24,650.00</t>
  </si>
  <si>
    <t>23,681.77</t>
  </si>
  <si>
    <t>81,690,300</t>
  </si>
  <si>
    <t>22,975.00</t>
  </si>
  <si>
    <t>20,575.00</t>
  </si>
  <si>
    <t>20,991.75</t>
  </si>
  <si>
    <t>57,021,000</t>
  </si>
  <si>
    <t>21,700.00</t>
  </si>
  <si>
    <t>20,415.32</t>
  </si>
  <si>
    <t>85,828,800</t>
  </si>
  <si>
    <t>21,300.00</t>
  </si>
  <si>
    <t>20,175.14</t>
  </si>
  <si>
    <t>127,887,700</t>
  </si>
  <si>
    <t>20,775.59</t>
  </si>
  <si>
    <t>101,708,100</t>
  </si>
  <si>
    <t>Sep 29, 2016</t>
  </si>
  <si>
    <r>
      <t>143</t>
    </r>
    <r>
      <rPr>
        <sz val="10"/>
        <color rgb="FF000000"/>
        <rFont val="Arial"/>
        <family val="2"/>
      </rPr>
      <t> Dividend</t>
    </r>
  </si>
  <si>
    <t>18,750.00</t>
  </si>
  <si>
    <t>16,525.00</t>
  </si>
  <si>
    <t>16,871.52</t>
  </si>
  <si>
    <t>77,313,400</t>
  </si>
  <si>
    <t>17,872.37</t>
  </si>
  <si>
    <t>122,449,900</t>
  </si>
  <si>
    <t>15,012.79</t>
  </si>
  <si>
    <t>99,762,500</t>
  </si>
  <si>
    <t>14,107.26</t>
  </si>
  <si>
    <t>83,834,400</t>
  </si>
  <si>
    <t>May 03, 2016</t>
  </si>
  <si>
    <r>
      <t>440</t>
    </r>
    <r>
      <rPr>
        <sz val="10"/>
        <color rgb="FF000000"/>
        <rFont val="Arial"/>
        <family val="2"/>
      </rPr>
      <t> Dividend</t>
    </r>
  </si>
  <si>
    <t>13,138.30</t>
  </si>
  <si>
    <t>81,667,000</t>
  </si>
  <si>
    <t>13,878.49</t>
  </si>
  <si>
    <t>55,718,600</t>
  </si>
  <si>
    <t>14,156.06</t>
  </si>
  <si>
    <t>80,356,800</t>
  </si>
  <si>
    <t>17,475.00</t>
  </si>
  <si>
    <t>14,364.24</t>
  </si>
  <si>
    <t>63,473,000</t>
  </si>
  <si>
    <t>15,625.00</t>
  </si>
  <si>
    <t>16,099.05</t>
  </si>
  <si>
    <t>73,005,600</t>
  </si>
  <si>
    <t>17,025.00</t>
  </si>
  <si>
    <t>15,682.69</t>
  </si>
  <si>
    <t>73,032,300</t>
  </si>
  <si>
    <t>16,300.00</t>
  </si>
  <si>
    <t>15,081.29</t>
  </si>
  <si>
    <t>87,434,900</t>
  </si>
  <si>
    <t>16,825.00</t>
  </si>
  <si>
    <t>16,746.71</t>
  </si>
  <si>
    <t>80,643,400</t>
  </si>
  <si>
    <t>Sep 29, 2015</t>
  </si>
  <si>
    <r>
      <t>251</t>
    </r>
    <r>
      <rPr>
        <sz val="10"/>
        <color rgb="FF000000"/>
        <rFont val="Arial"/>
        <family val="2"/>
      </rPr>
      <t> Dividend</t>
    </r>
  </si>
  <si>
    <t>15,225.00</t>
  </si>
  <si>
    <t>15,923.60</t>
  </si>
  <si>
    <t>49,157,300</t>
  </si>
  <si>
    <t>20,750.00</t>
  </si>
  <si>
    <t>19,125.00</t>
  </si>
  <si>
    <t>17,427.11</t>
  </si>
  <si>
    <t>47,550,000</t>
  </si>
  <si>
    <t>18,406.68</t>
  </si>
  <si>
    <t>42,868,400</t>
  </si>
  <si>
    <t>18,566.14</t>
  </si>
  <si>
    <t>52,595,200</t>
  </si>
  <si>
    <t>18,497.80</t>
  </si>
  <si>
    <t>60,717,800</t>
  </si>
  <si>
    <t>Apr 29, 2015</t>
  </si>
  <si>
    <r>
      <t>545</t>
    </r>
    <r>
      <rPr>
        <sz val="10"/>
        <color rgb="FF000000"/>
        <rFont val="Arial"/>
        <family val="2"/>
      </rPr>
      <t> Dividend</t>
    </r>
  </si>
  <si>
    <t>21,875.00</t>
  </si>
  <si>
    <t>19,027.80</t>
  </si>
  <si>
    <t>65,144,000</t>
  </si>
  <si>
    <t>19,383.46</t>
  </si>
  <si>
    <t>79,489,500</t>
  </si>
  <si>
    <t>17,600.00</t>
  </si>
  <si>
    <t>17,525.00</t>
  </si>
  <si>
    <t>18,449.86</t>
  </si>
  <si>
    <t>60,169,100</t>
  </si>
  <si>
    <t>18,275.00</t>
  </si>
  <si>
    <t>15,915.78</t>
  </si>
  <si>
    <t>58,993,300</t>
  </si>
  <si>
    <t>16,425.00</t>
  </si>
  <si>
    <t>15,426.75</t>
  </si>
  <si>
    <t>79,425,600</t>
  </si>
  <si>
    <t>18,350.00</t>
  </si>
  <si>
    <t>16,293.67</t>
  </si>
  <si>
    <t>100,332,600</t>
  </si>
  <si>
    <r>
      <t>195</t>
    </r>
    <r>
      <rPr>
        <sz val="10"/>
        <color rgb="FF000000"/>
        <rFont val="Arial"/>
        <family val="2"/>
      </rPr>
      <t> Dividend</t>
    </r>
  </si>
  <si>
    <t>19,850.00</t>
  </si>
  <si>
    <t>16,700.00</t>
  </si>
  <si>
    <t>16,173.27</t>
  </si>
  <si>
    <t>133,775,900</t>
  </si>
  <si>
    <t>22,175.00</t>
  </si>
  <si>
    <t>17,515.54</t>
  </si>
  <si>
    <t>77,805,300</t>
  </si>
  <si>
    <t>24,500.00</t>
  </si>
  <si>
    <t>22,050.00</t>
  </si>
  <si>
    <t>19,495.94</t>
  </si>
  <si>
    <t>70,174,500</t>
  </si>
  <si>
    <t>25,350.00</t>
  </si>
  <si>
    <t>22,250.00</t>
  </si>
  <si>
    <t>20,156.07</t>
  </si>
  <si>
    <t>50,212,000</t>
  </si>
  <si>
    <t>23,200.00</t>
  </si>
  <si>
    <t>20,332.11</t>
  </si>
  <si>
    <t>47,074,100</t>
  </si>
  <si>
    <t>May 16, 2014</t>
  </si>
  <si>
    <r>
      <t>340</t>
    </r>
    <r>
      <rPr>
        <sz val="10"/>
        <color rgb="FF000000"/>
        <rFont val="Arial"/>
        <family val="2"/>
      </rPr>
      <t> Dividend</t>
    </r>
  </si>
  <si>
    <t>18,788.93</t>
  </si>
  <si>
    <t>53,863,000</t>
  </si>
  <si>
    <t>18,810.60</t>
  </si>
  <si>
    <t>71,670,500</t>
  </si>
  <si>
    <t>20,950.00</t>
  </si>
  <si>
    <t>17,987.09</t>
  </si>
  <si>
    <t>71,671,300</t>
  </si>
  <si>
    <t>19,300.00</t>
  </si>
  <si>
    <t>16,448.43</t>
  </si>
  <si>
    <t>80,302,900</t>
  </si>
  <si>
    <t>16,730.16</t>
  </si>
  <si>
    <t>54,904,700</t>
  </si>
  <si>
    <t>16,470.11</t>
  </si>
  <si>
    <t>40,571,500</t>
  </si>
  <si>
    <t>15,819.97</t>
  </si>
  <si>
    <t>69,373,500</t>
  </si>
  <si>
    <t>15,009.91</t>
  </si>
  <si>
    <t>46,495,000</t>
  </si>
  <si>
    <t>13,980.66</t>
  </si>
  <si>
    <t>63,218,500</t>
  </si>
  <si>
    <t>13,551.81</t>
  </si>
  <si>
    <t>57,508,500</t>
  </si>
  <si>
    <t>14,409.52</t>
  </si>
  <si>
    <t>56,865,500</t>
  </si>
  <si>
    <t>15,610.31</t>
  </si>
  <si>
    <t>80,559,512</t>
  </si>
  <si>
    <t>May 15, 2013</t>
  </si>
  <si>
    <r>
      <t>410</t>
    </r>
    <r>
      <rPr>
        <sz val="10"/>
        <color rgb="FF000000"/>
        <rFont val="Arial"/>
        <family val="2"/>
      </rPr>
      <t> Dividend</t>
    </r>
  </si>
  <si>
    <t>13,643.48</t>
  </si>
  <si>
    <t>95,540,000</t>
  </si>
  <si>
    <t>14,857.17</t>
  </si>
  <si>
    <t>62,514,009</t>
  </si>
  <si>
    <t>20,650.00</t>
  </si>
  <si>
    <t>15,233.82</t>
  </si>
  <si>
    <t>101,239,503</t>
  </si>
  <si>
    <t>20,250.00</t>
  </si>
  <si>
    <t>16,154.55</t>
  </si>
  <si>
    <t>96,506,500</t>
  </si>
  <si>
    <t>19,600.00</t>
  </si>
  <si>
    <t>19,750.00</t>
  </si>
  <si>
    <t>16,531.21</t>
  </si>
  <si>
    <t>110,709,500</t>
  </si>
  <si>
    <t>16,405.66</t>
  </si>
  <si>
    <t>97,498,503</t>
  </si>
  <si>
    <t>43,950.00</t>
  </si>
  <si>
    <t>47,225.00</t>
  </si>
  <si>
    <t>47,075.00</t>
  </si>
  <si>
    <t>35,758,000</t>
  </si>
  <si>
    <t>43,700.00</t>
  </si>
  <si>
    <t>45,225.00</t>
  </si>
  <si>
    <t>40,400.00</t>
  </si>
  <si>
    <t>43,850.00</t>
  </si>
  <si>
    <t>44,936,300</t>
  </si>
  <si>
    <t>45,900.00</t>
  </si>
  <si>
    <t>47,625.00</t>
  </si>
  <si>
    <t>42,650.00</t>
  </si>
  <si>
    <t>43,250.00</t>
  </si>
  <si>
    <t>30,819,100</t>
  </si>
  <si>
    <t>Jun 04, 2018</t>
  </si>
  <si>
    <r>
      <t>505</t>
    </r>
    <r>
      <rPr>
        <sz val="10"/>
        <color rgb="FF000000"/>
        <rFont val="Arial"/>
        <family val="2"/>
      </rPr>
      <t> Dividend</t>
    </r>
  </si>
  <si>
    <t>45,600.00</t>
  </si>
  <si>
    <t>46,900.00</t>
  </si>
  <si>
    <t>43,875.00</t>
  </si>
  <si>
    <t>46,100.00</t>
  </si>
  <si>
    <t>45,589.46</t>
  </si>
  <si>
    <t>35,773,400</t>
  </si>
  <si>
    <t>46,350.00</t>
  </si>
  <si>
    <t>49,525.00</t>
  </si>
  <si>
    <t>45,200.00</t>
  </si>
  <si>
    <t>45,095.00</t>
  </si>
  <si>
    <t>39,749,900</t>
  </si>
  <si>
    <t>50,150.00</t>
  </si>
  <si>
    <t>46,150.00</t>
  </si>
  <si>
    <t>45,836.70</t>
  </si>
  <si>
    <t>23,228,900</t>
  </si>
  <si>
    <t>53,900.00</t>
  </si>
  <si>
    <t>48,975.00</t>
  </si>
  <si>
    <t>48,976.54</t>
  </si>
  <si>
    <t>44,264,500</t>
  </si>
  <si>
    <t>55,550.00</t>
  </si>
  <si>
    <t>53,303.08</t>
  </si>
  <si>
    <t>45,167,700</t>
  </si>
  <si>
    <t>58,100.00</t>
  </si>
  <si>
    <t>54,400.00</t>
  </si>
  <si>
    <t>53,797.54</t>
  </si>
  <si>
    <t>45,715,900</t>
  </si>
  <si>
    <t>55,975.00</t>
  </si>
  <si>
    <t>49,075.00</t>
  </si>
  <si>
    <t>55,280.93</t>
  </si>
  <si>
    <t>41,768,400</t>
  </si>
  <si>
    <t>Nov 30, 2017</t>
  </si>
  <si>
    <t>49,250.00</t>
  </si>
  <si>
    <t>48,925.00</t>
  </si>
  <si>
    <t>48,356.03</t>
  </si>
  <si>
    <t>45,127,600</t>
  </si>
  <si>
    <t>49,200.00</t>
  </si>
  <si>
    <t>51,175.00</t>
  </si>
  <si>
    <t>48,550.00</t>
  </si>
  <si>
    <t>49,600.00</t>
  </si>
  <si>
    <t>48,650.29</t>
  </si>
  <si>
    <t>39,821,300</t>
  </si>
  <si>
    <t>50,550.00</t>
  </si>
  <si>
    <t>51,750.00</t>
  </si>
  <si>
    <t>48,037.26</t>
  </si>
  <si>
    <t>31,178,200</t>
  </si>
  <si>
    <t>46,925.00</t>
  </si>
  <si>
    <t>49,582.10</t>
  </si>
  <si>
    <t>37,586,500</t>
  </si>
  <si>
    <t>Jul 06, 2017</t>
  </si>
  <si>
    <r>
      <t>460</t>
    </r>
    <r>
      <rPr>
        <sz val="10"/>
        <color rgb="FF000000"/>
        <rFont val="Arial"/>
        <family val="2"/>
      </rPr>
      <t> Dividend</t>
    </r>
  </si>
  <si>
    <t>46,525.00</t>
  </si>
  <si>
    <t>47,557.36</t>
  </si>
  <si>
    <t>33,837,300</t>
  </si>
  <si>
    <t>46,175.00</t>
  </si>
  <si>
    <t>48,800.00</t>
  </si>
  <si>
    <t>47,411.62</t>
  </si>
  <si>
    <t>18,962,800</t>
  </si>
  <si>
    <t>50,025.00</t>
  </si>
  <si>
    <t>44,861.30</t>
  </si>
  <si>
    <t>49,972,100</t>
  </si>
  <si>
    <t>43,400.00</t>
  </si>
  <si>
    <t>43,233.96</t>
  </si>
  <si>
    <t>24,446,300</t>
  </si>
  <si>
    <t>42,100.00</t>
  </si>
  <si>
    <t>44,200.00</t>
  </si>
  <si>
    <t>41,825.00</t>
  </si>
  <si>
    <t>43,325.00</t>
  </si>
  <si>
    <t>42,092.39</t>
  </si>
  <si>
    <t>32,379,000</t>
  </si>
  <si>
    <t>41,725.00</t>
  </si>
  <si>
    <t>42,900.00</t>
  </si>
  <si>
    <t>41,100.00</t>
  </si>
  <si>
    <t>42,175.00</t>
  </si>
  <si>
    <t>40,975.11</t>
  </si>
  <si>
    <t>25,966,700</t>
  </si>
  <si>
    <t>38,800.00</t>
  </si>
  <si>
    <t>41,200.00</t>
  </si>
  <si>
    <t>40,027.85</t>
  </si>
  <si>
    <t>36,615,400</t>
  </si>
  <si>
    <t>Dec 06, 2016</t>
  </si>
  <si>
    <r>
      <t>375</t>
    </r>
    <r>
      <rPr>
        <sz val="10"/>
        <color rgb="FF000000"/>
        <rFont val="Arial"/>
        <family val="2"/>
      </rPr>
      <t> Dividend</t>
    </r>
  </si>
  <si>
    <t>40,900.00</t>
  </si>
  <si>
    <t>42,425.00</t>
  </si>
  <si>
    <t>37,825.00</t>
  </si>
  <si>
    <t>37,361.35</t>
  </si>
  <si>
    <t>46,943,300</t>
  </si>
  <si>
    <t>44,550.00</t>
  </si>
  <si>
    <t>39,600.00</t>
  </si>
  <si>
    <t>40,525.00</t>
  </si>
  <si>
    <t>39,022.39</t>
  </si>
  <si>
    <t>45,278,800</t>
  </si>
  <si>
    <t>45,325.00</t>
  </si>
  <si>
    <t>44,100.00</t>
  </si>
  <si>
    <t>44,475.00</t>
  </si>
  <si>
    <t>42,825.93</t>
  </si>
  <si>
    <t>37,560,800</t>
  </si>
  <si>
    <t>46,000.00</t>
  </si>
  <si>
    <t>44,000.00</t>
  </si>
  <si>
    <t>42,898.15</t>
  </si>
  <si>
    <t>37,665,300</t>
  </si>
  <si>
    <t>45,950.00</t>
  </si>
  <si>
    <t>46,950.00</t>
  </si>
  <si>
    <t>44,600.00</t>
  </si>
  <si>
    <t>45,650.00</t>
  </si>
  <si>
    <t>43,957.36</t>
  </si>
  <si>
    <t>44,380,100</t>
  </si>
  <si>
    <t>43,625.00</t>
  </si>
  <si>
    <t>45,050.00</t>
  </si>
  <si>
    <t>43,379.61</t>
  </si>
  <si>
    <t>35,987,100</t>
  </si>
  <si>
    <t>Jun 22, 2016</t>
  </si>
  <si>
    <r>
      <t>424</t>
    </r>
    <r>
      <rPr>
        <sz val="10"/>
        <color rgb="FF000000"/>
        <rFont val="Arial"/>
        <family val="2"/>
      </rPr>
      <t> Dividend</t>
    </r>
  </si>
  <si>
    <t>43,100.00</t>
  </si>
  <si>
    <t>42,800.00</t>
  </si>
  <si>
    <t>45,075.00</t>
  </si>
  <si>
    <t>42,983.52</t>
  </si>
  <si>
    <t>32,832,700</t>
  </si>
  <si>
    <t>42,600.00</t>
  </si>
  <si>
    <t>45,150.00</t>
  </si>
  <si>
    <t>41,100.16</t>
  </si>
  <si>
    <t>25,117,300</t>
  </si>
  <si>
    <t>43,000.00</t>
  </si>
  <si>
    <t>47,300.00</t>
  </si>
  <si>
    <t>42,200.00</t>
  </si>
  <si>
    <t>42,575.00</t>
  </si>
  <si>
    <t>40,599.52</t>
  </si>
  <si>
    <t>29,846,000</t>
  </si>
  <si>
    <t>44,525.00</t>
  </si>
  <si>
    <t>41,975.00</t>
  </si>
  <si>
    <t>40,933.27</t>
  </si>
  <si>
    <t>49,512,500</t>
  </si>
  <si>
    <t>36,700.00</t>
  </si>
  <si>
    <t>36,050.00</t>
  </si>
  <si>
    <t>42,459.04</t>
  </si>
  <si>
    <t>48,042,200</t>
  </si>
  <si>
    <t>35,300.00</t>
  </si>
  <si>
    <t>34,997.11</t>
  </si>
  <si>
    <t>42,792,600</t>
  </si>
  <si>
    <t>Dec 02, 2015</t>
  </si>
  <si>
    <r>
      <t>342</t>
    </r>
    <r>
      <rPr>
        <sz val="10"/>
        <color rgb="FF000000"/>
        <rFont val="Arial"/>
        <family val="2"/>
      </rPr>
      <t> Dividend</t>
    </r>
  </si>
  <si>
    <t>37,650.00</t>
  </si>
  <si>
    <t>34,150.00</t>
  </si>
  <si>
    <t>34,960.56</t>
  </si>
  <si>
    <t>33,759,500</t>
  </si>
  <si>
    <t>38,500.00</t>
  </si>
  <si>
    <t>36,750.00</t>
  </si>
  <si>
    <t>34,724.34</t>
  </si>
  <si>
    <t>29,180,700</t>
  </si>
  <si>
    <t>40,000.00</t>
  </si>
  <si>
    <t>32,909,700</t>
  </si>
  <si>
    <t>39,475.00</t>
  </si>
  <si>
    <t>40,250.00</t>
  </si>
  <si>
    <t>35,350.00</t>
  </si>
  <si>
    <t>35,905.43</t>
  </si>
  <si>
    <t>30,511,900</t>
  </si>
  <si>
    <t>39,250.00</t>
  </si>
  <si>
    <t>33,000.00</t>
  </si>
  <si>
    <t>39,725.00</t>
  </si>
  <si>
    <t>37,535.35</t>
  </si>
  <si>
    <t>37,866,100</t>
  </si>
  <si>
    <t>39,900.00</t>
  </si>
  <si>
    <t>41,375.00</t>
  </si>
  <si>
    <t>38,100.00</t>
  </si>
  <si>
    <t>37,795.20</t>
  </si>
  <si>
    <t>29,455,800</t>
  </si>
  <si>
    <t>Jun 16, 2015</t>
  </si>
  <si>
    <r>
      <t>416</t>
    </r>
    <r>
      <rPr>
        <sz val="10"/>
        <color rgb="FF000000"/>
        <rFont val="Arial"/>
        <family val="2"/>
      </rPr>
      <t> Dividend</t>
    </r>
  </si>
  <si>
    <t>43,500.00</t>
  </si>
  <si>
    <t>39,300.00</t>
  </si>
  <si>
    <t>36,937.48</t>
  </si>
  <si>
    <t>37,920,200</t>
  </si>
  <si>
    <t>42,150.00</t>
  </si>
  <si>
    <t>43,300.00</t>
  </si>
  <si>
    <t>40,490.96</t>
  </si>
  <si>
    <t>36,096,400</t>
  </si>
  <si>
    <t>39,200.00</t>
  </si>
  <si>
    <t>37,675.00</t>
  </si>
  <si>
    <t>39,836.37</t>
  </si>
  <si>
    <t>45,423,100</t>
  </si>
  <si>
    <t>36,000.00</t>
  </si>
  <si>
    <t>35,750.00</t>
  </si>
  <si>
    <t>39,650.00</t>
  </si>
  <si>
    <t>37,077.75</t>
  </si>
  <si>
    <t>41,200,900</t>
  </si>
  <si>
    <t>33,664.54</t>
  </si>
  <si>
    <t>26,702,100</t>
  </si>
  <si>
    <t>32,300.00</t>
  </si>
  <si>
    <t>36,275.00</t>
  </si>
  <si>
    <t>35,825.00</t>
  </si>
  <si>
    <t>33,500.89</t>
  </si>
  <si>
    <t>35,168,500</t>
  </si>
  <si>
    <r>
      <t>336</t>
    </r>
    <r>
      <rPr>
        <sz val="10"/>
        <color rgb="FF000000"/>
        <rFont val="Arial"/>
        <family val="2"/>
      </rPr>
      <t> Dividend</t>
    </r>
  </si>
  <si>
    <t>30,525.00</t>
  </si>
  <si>
    <t>29,880.08</t>
  </si>
  <si>
    <t>29,805,700</t>
  </si>
  <si>
    <t>30,450.00</t>
  </si>
  <si>
    <t>29,700.00</t>
  </si>
  <si>
    <t>29,417.54</t>
  </si>
  <si>
    <t>25,252,300</t>
  </si>
  <si>
    <t>32,200.00</t>
  </si>
  <si>
    <t>29,625.00</t>
  </si>
  <si>
    <t>30,400.00</t>
  </si>
  <si>
    <t>28,122.43</t>
  </si>
  <si>
    <t>39,162,000</t>
  </si>
  <si>
    <t>31,025.00</t>
  </si>
  <si>
    <t>20,860,300</t>
  </si>
  <si>
    <t>30,750.00</t>
  </si>
  <si>
    <t>28,700.60</t>
  </si>
  <si>
    <t>21,865,300</t>
  </si>
  <si>
    <t>29,750.00</t>
  </si>
  <si>
    <t>29,250.00</t>
  </si>
  <si>
    <t>28,446.20</t>
  </si>
  <si>
    <t>37,649,400</t>
  </si>
  <si>
    <t>Jun 27, 2014</t>
  </si>
  <si>
    <r>
      <t>371</t>
    </r>
    <r>
      <rPr>
        <sz val="10"/>
        <color rgb="FF000000"/>
        <rFont val="Arial"/>
        <family val="2"/>
      </rPr>
      <t> Dividend</t>
    </r>
  </si>
  <si>
    <t>30,550.00</t>
  </si>
  <si>
    <t>29,200.00</t>
  </si>
  <si>
    <t>29,275.00</t>
  </si>
  <si>
    <t>26,744.55</t>
  </si>
  <si>
    <t>32,922,100</t>
  </si>
  <si>
    <t>30,850.00</t>
  </si>
  <si>
    <t>28,800.00</t>
  </si>
  <si>
    <t>29,125.00</t>
  </si>
  <si>
    <t>26,607.52</t>
  </si>
  <si>
    <t>28,825,400</t>
  </si>
  <si>
    <t>30,975.00</t>
  </si>
  <si>
    <t>26,721.71</t>
  </si>
  <si>
    <t>34,284,100</t>
  </si>
  <si>
    <t>28,100.00</t>
  </si>
  <si>
    <t>31,350.00</t>
  </si>
  <si>
    <t>27,525.00</t>
  </si>
  <si>
    <t>44,121,900</t>
  </si>
  <si>
    <t>28,400.00</t>
  </si>
  <si>
    <t>28,650.00</t>
  </si>
  <si>
    <t>28,575.00</t>
  </si>
  <si>
    <t>26,105.06</t>
  </si>
  <si>
    <t>32,177,600</t>
  </si>
  <si>
    <t>26,000.00</t>
  </si>
  <si>
    <t>28,775.00</t>
  </si>
  <si>
    <t>25,800.00</t>
  </si>
  <si>
    <t>28,550.00</t>
  </si>
  <si>
    <t>26,082.22</t>
  </si>
  <si>
    <t>43,910,000</t>
  </si>
  <si>
    <t>Dec 03, 2013</t>
  </si>
  <si>
    <r>
      <t>330</t>
    </r>
    <r>
      <rPr>
        <sz val="10"/>
        <color rgb="FF000000"/>
        <rFont val="Arial"/>
        <family val="2"/>
      </rPr>
      <t> Dividend</t>
    </r>
  </si>
  <si>
    <t>26,600.00</t>
  </si>
  <si>
    <t>25,100.00</t>
  </si>
  <si>
    <t>23,462.86</t>
  </si>
  <si>
    <t>34,667,500</t>
  </si>
  <si>
    <t>29,800.00</t>
  </si>
  <si>
    <t>30,800.00</t>
  </si>
  <si>
    <t>25,700.00</t>
  </si>
  <si>
    <t>24,004.31</t>
  </si>
  <si>
    <t>45,790,500</t>
  </si>
  <si>
    <t>30,150.00</t>
  </si>
  <si>
    <t>37,350.00</t>
  </si>
  <si>
    <t>29,600.00</t>
  </si>
  <si>
    <t>30,000.00</t>
  </si>
  <si>
    <t>27,072.53</t>
  </si>
  <si>
    <t>48,075,000</t>
  </si>
  <si>
    <t>31,200.00</t>
  </si>
  <si>
    <t>27,207.90</t>
  </si>
  <si>
    <t>41,909,000</t>
  </si>
  <si>
    <t>32,350.00</t>
  </si>
  <si>
    <t>28,155.43</t>
  </si>
  <si>
    <t>34,271,000</t>
  </si>
  <si>
    <r>
      <t>334</t>
    </r>
    <r>
      <rPr>
        <sz val="10"/>
        <color rgb="FF000000"/>
        <rFont val="Arial"/>
        <family val="2"/>
      </rPr>
      <t> Dividend</t>
    </r>
  </si>
  <si>
    <t>28,385.18</t>
  </si>
  <si>
    <t>38,952,503</t>
  </si>
  <si>
    <t>31,550.00</t>
  </si>
  <si>
    <t>25,550.00</t>
  </si>
  <si>
    <t>27,447.94</t>
  </si>
  <si>
    <t>30,500.00</t>
  </si>
  <si>
    <t>27,224.78</t>
  </si>
  <si>
    <t>2,136,582</t>
  </si>
  <si>
    <t>26,250.00</t>
  </si>
  <si>
    <t>23,431.16</t>
  </si>
  <si>
    <t>1,390,080</t>
  </si>
  <si>
    <t>20,351.64</t>
  </si>
  <si>
    <t>16,294,040</t>
  </si>
  <si>
    <t>20,396.27</t>
  </si>
  <si>
    <t>42,890,000</t>
  </si>
  <si>
    <t>19,682.18</t>
  </si>
  <si>
    <t>53,457,000</t>
  </si>
  <si>
    <t>Dec 11, 2012</t>
  </si>
  <si>
    <r>
      <t>300</t>
    </r>
    <r>
      <rPr>
        <sz val="10"/>
        <color rgb="FF000000"/>
        <rFont val="Arial"/>
        <family val="2"/>
      </rPr>
      <t> Dividend</t>
    </r>
  </si>
  <si>
    <t>26,200.00</t>
  </si>
  <si>
    <t>20,100.00</t>
  </si>
  <si>
    <t>18,704.69</t>
  </si>
  <si>
    <t>129,867,003</t>
  </si>
  <si>
    <t>26,950.00</t>
  </si>
  <si>
    <t>25,600.00</t>
  </si>
  <si>
    <t>26,350.00</t>
  </si>
  <si>
    <t>23,248.51</t>
  </si>
  <si>
    <t>33,595,500</t>
  </si>
  <si>
    <t>25,750.00</t>
  </si>
  <si>
    <t>25,250.00</t>
  </si>
  <si>
    <t>26,050.00</t>
  </si>
  <si>
    <t>22,983.83</t>
  </si>
  <si>
    <t>37,437,000</t>
  </si>
  <si>
    <t>65,39</t>
  </si>
  <si>
    <t>25,62</t>
  </si>
  <si>
    <t>16,64</t>
  </si>
  <si>
    <t>120</t>
  </si>
  <si>
    <t>100</t>
  </si>
  <si>
    <t>130</t>
  </si>
  <si>
    <t>2600</t>
  </si>
  <si>
    <t>700</t>
  </si>
  <si>
    <t>25</t>
  </si>
  <si>
    <t>2,7</t>
  </si>
  <si>
    <t>15</t>
  </si>
  <si>
    <t>31,61</t>
  </si>
  <si>
    <t>134,128</t>
  </si>
  <si>
    <t>505</t>
  </si>
  <si>
    <t>Rf</t>
  </si>
  <si>
    <t>S</t>
  </si>
  <si>
    <t>T</t>
  </si>
  <si>
    <t>Kode saham</t>
  </si>
  <si>
    <t>σiM</t>
  </si>
  <si>
    <t>σM2</t>
  </si>
  <si>
    <t>α</t>
  </si>
  <si>
    <t>Rf (per tahun)</t>
  </si>
  <si>
    <t>Rf (per bulan)</t>
  </si>
  <si>
    <t>Dec 04, 2018</t>
  </si>
  <si>
    <t>Nov 01, 2018</t>
  </si>
  <si>
    <t>Oct 01, 2018</t>
  </si>
  <si>
    <t>ILQ45</t>
  </si>
  <si>
    <t>29,130,500</t>
  </si>
  <si>
    <t>Dec 01, 2018</t>
  </si>
  <si>
    <t>51,990,700</t>
  </si>
  <si>
    <t>1,095,718,700</t>
  </si>
  <si>
    <t>4,140.00</t>
  </si>
  <si>
    <t>616,754,800</t>
  </si>
  <si>
    <t>616,213,200</t>
  </si>
  <si>
    <t>725,890,500</t>
  </si>
  <si>
    <r>
      <t>1/5</t>
    </r>
    <r>
      <rPr>
        <sz val="10"/>
        <color rgb="FF000000"/>
        <rFont val="Arial"/>
        <family val="2"/>
      </rPr>
      <t> Stock Split</t>
    </r>
  </si>
  <si>
    <t>928.80</t>
  </si>
  <si>
    <t>157,587,500</t>
  </si>
  <si>
    <t>1,061.48</t>
  </si>
  <si>
    <t>150,380,000</t>
  </si>
  <si>
    <t>1,074.75</t>
  </si>
  <si>
    <t>281,950,000</t>
  </si>
  <si>
    <t>Aug 01, 2012</t>
  </si>
  <si>
    <t>968.60</t>
  </si>
  <si>
    <t>203,040,000</t>
  </si>
  <si>
    <t>Jul 01, 2012</t>
  </si>
  <si>
    <t>3,040.00</t>
  </si>
  <si>
    <t>1,054.85</t>
  </si>
  <si>
    <t>227,927,500</t>
  </si>
  <si>
    <t>Jun 01, 2012</t>
  </si>
  <si>
    <t>971.92</t>
  </si>
  <si>
    <t>454,062,540</t>
  </si>
  <si>
    <t>May 30, 2012</t>
  </si>
  <si>
    <r>
      <t>700.48</t>
    </r>
    <r>
      <rPr>
        <sz val="10"/>
        <color rgb="FF000000"/>
        <rFont val="Arial"/>
        <family val="2"/>
      </rPr>
      <t> Dividend</t>
    </r>
  </si>
  <si>
    <t>May 01, 2012</t>
  </si>
  <si>
    <t>781.31</t>
  </si>
  <si>
    <t>290,512,515</t>
  </si>
  <si>
    <t>Apr 01, 2012</t>
  </si>
  <si>
    <t>3,690.00</t>
  </si>
  <si>
    <t>961.02</t>
  </si>
  <si>
    <t>224,717,500</t>
  </si>
  <si>
    <t>Mar 01, 2012</t>
  </si>
  <si>
    <t>1,067.79</t>
  </si>
  <si>
    <t>237,112,510</t>
  </si>
  <si>
    <t>Feb 01, 2012</t>
  </si>
  <si>
    <t>4,040.00</t>
  </si>
  <si>
    <t>1,080.82</t>
  </si>
  <si>
    <t>347,962,500</t>
  </si>
  <si>
    <t>Jan 01, 2012</t>
  </si>
  <si>
    <t>1,049.56</t>
  </si>
  <si>
    <t>228,080,015</t>
  </si>
  <si>
    <t>Dec 01, 2011</t>
  </si>
  <si>
    <t>3,540.00</t>
  </si>
  <si>
    <t>903.72</t>
  </si>
  <si>
    <t>154,547,500</t>
  </si>
  <si>
    <t>Nov 01, 2011</t>
  </si>
  <si>
    <t>βi</t>
  </si>
  <si>
    <r>
      <t>α</t>
    </r>
    <r>
      <rPr>
        <b/>
        <vertAlign val="subscript"/>
        <sz val="12"/>
        <rFont val="Times New Roman"/>
        <family val="1"/>
      </rPr>
      <t>i</t>
    </r>
  </si>
  <si>
    <t>σei2</t>
  </si>
  <si>
    <r>
      <t>α</t>
    </r>
    <r>
      <rPr>
        <b/>
        <vertAlign val="subscript"/>
        <sz val="11"/>
        <color rgb="FF000000"/>
        <rFont val="Times New Roman"/>
        <family val="1"/>
      </rPr>
      <t>i</t>
    </r>
  </si>
  <si>
    <r>
      <t>β</t>
    </r>
    <r>
      <rPr>
        <b/>
        <vertAlign val="subscript"/>
        <sz val="11"/>
        <color rgb="FF000000"/>
        <rFont val="Times New Roman"/>
        <family val="1"/>
      </rPr>
      <t>i</t>
    </r>
  </si>
  <si>
    <r>
      <t>R</t>
    </r>
    <r>
      <rPr>
        <b/>
        <vertAlign val="subscript"/>
        <sz val="11"/>
        <color rgb="FF000000"/>
        <rFont val="Times New Roman"/>
        <family val="1"/>
      </rPr>
      <t>i</t>
    </r>
    <r>
      <rPr>
        <b/>
        <sz val="11"/>
        <color rgb="FF000000"/>
        <rFont val="Times New Roman"/>
        <family val="1"/>
      </rPr>
      <t>-α</t>
    </r>
    <r>
      <rPr>
        <b/>
        <vertAlign val="subscript"/>
        <sz val="11"/>
        <color rgb="FF000000"/>
        <rFont val="Times New Roman"/>
        <family val="1"/>
      </rPr>
      <t>i</t>
    </r>
    <r>
      <rPr>
        <b/>
        <sz val="11"/>
        <color rgb="FF000000"/>
        <rFont val="Times New Roman"/>
        <family val="1"/>
      </rPr>
      <t>-β</t>
    </r>
    <r>
      <rPr>
        <b/>
        <vertAlign val="subscript"/>
        <sz val="11"/>
        <color rgb="FF000000"/>
        <rFont val="Times New Roman"/>
        <family val="1"/>
      </rPr>
      <t>i</t>
    </r>
    <r>
      <rPr>
        <b/>
        <sz val="11"/>
        <color rgb="FF000000"/>
        <rFont val="Times New Roman"/>
        <family val="1"/>
      </rPr>
      <t>.R</t>
    </r>
    <r>
      <rPr>
        <b/>
        <vertAlign val="subscript"/>
        <sz val="11"/>
        <color rgb="FF000000"/>
        <rFont val="Times New Roman"/>
        <family val="1"/>
      </rPr>
      <t>M</t>
    </r>
  </si>
  <si>
    <r>
      <t>(R</t>
    </r>
    <r>
      <rPr>
        <b/>
        <vertAlign val="subscript"/>
        <sz val="11"/>
        <color rgb="FF000000"/>
        <rFont val="Times New Roman"/>
        <family val="1"/>
      </rPr>
      <t>i</t>
    </r>
    <r>
      <rPr>
        <b/>
        <sz val="11"/>
        <color rgb="FF000000"/>
        <rFont val="Times New Roman"/>
        <family val="1"/>
      </rPr>
      <t>-α</t>
    </r>
    <r>
      <rPr>
        <b/>
        <vertAlign val="subscript"/>
        <sz val="11"/>
        <color rgb="FF000000"/>
        <rFont val="Times New Roman"/>
        <family val="1"/>
      </rPr>
      <t>i</t>
    </r>
    <r>
      <rPr>
        <b/>
        <sz val="11"/>
        <color rgb="FF000000"/>
        <rFont val="Times New Roman"/>
        <family val="1"/>
      </rPr>
      <t>-β</t>
    </r>
    <r>
      <rPr>
        <b/>
        <vertAlign val="subscript"/>
        <sz val="11"/>
        <color rgb="FF000000"/>
        <rFont val="Times New Roman"/>
        <family val="1"/>
      </rPr>
      <t>i</t>
    </r>
    <r>
      <rPr>
        <b/>
        <sz val="11"/>
        <color rgb="FF000000"/>
        <rFont val="Times New Roman"/>
        <family val="1"/>
      </rPr>
      <t>.R</t>
    </r>
    <r>
      <rPr>
        <b/>
        <vertAlign val="subscript"/>
        <sz val="11"/>
        <color rgb="FF000000"/>
        <rFont val="Times New Roman"/>
        <family val="1"/>
      </rPr>
      <t>M</t>
    </r>
    <r>
      <rPr>
        <b/>
        <sz val="11"/>
        <color rgb="FF000000"/>
        <rFont val="Times New Roman"/>
        <family val="1"/>
      </rPr>
      <t>)</t>
    </r>
    <r>
      <rPr>
        <b/>
        <vertAlign val="superscript"/>
        <sz val="11"/>
        <color rgb="FF000000"/>
        <rFont val="Times New Roman"/>
        <family val="1"/>
      </rPr>
      <t>2</t>
    </r>
  </si>
  <si>
    <t>σi2=βi2.σm2+σei2</t>
  </si>
  <si>
    <t>σm2</t>
  </si>
  <si>
    <t>RBR</t>
  </si>
  <si>
    <r>
      <t>β</t>
    </r>
    <r>
      <rPr>
        <b/>
        <vertAlign val="subscript"/>
        <sz val="12"/>
        <color rgb="FF000000"/>
        <rFont val="Times New Roman"/>
        <family val="1"/>
      </rPr>
      <t>i</t>
    </r>
  </si>
  <si>
    <t>ERB</t>
  </si>
  <si>
    <r>
      <t>σ</t>
    </r>
    <r>
      <rPr>
        <b/>
        <vertAlign val="subscript"/>
        <sz val="12"/>
        <color rgb="FF000000"/>
        <rFont val="Times New Roman"/>
        <family val="1"/>
      </rPr>
      <t>ei</t>
    </r>
    <r>
      <rPr>
        <b/>
        <vertAlign val="superscript"/>
        <sz val="12"/>
        <color rgb="FF000000"/>
        <rFont val="Times New Roman"/>
        <family val="1"/>
      </rPr>
      <t>2</t>
    </r>
  </si>
  <si>
    <t>C*</t>
  </si>
  <si>
    <r>
      <t>Z</t>
    </r>
    <r>
      <rPr>
        <b/>
        <vertAlign val="subscript"/>
        <sz val="12"/>
        <color rgb="FF000000"/>
        <rFont val="Times New Roman"/>
        <family val="1"/>
      </rPr>
      <t>i</t>
    </r>
  </si>
  <si>
    <r>
      <t>W</t>
    </r>
    <r>
      <rPr>
        <b/>
        <vertAlign val="subscript"/>
        <sz val="12"/>
        <color rgb="FF000000"/>
        <rFont val="Times New Roman"/>
        <family val="1"/>
      </rPr>
      <t>i</t>
    </r>
  </si>
  <si>
    <t>%</t>
  </si>
  <si>
    <t>E(Ri) &lt; 0 tidal dilanjutkan dalam analisis karena tidak akan masuk dalam portofolio optimal</t>
  </si>
  <si>
    <t>Portofolio</t>
  </si>
  <si>
    <t>UNVR,TLKM,ICBP</t>
  </si>
  <si>
    <r>
      <t>σ</t>
    </r>
    <r>
      <rPr>
        <b/>
        <vertAlign val="subscript"/>
        <sz val="12"/>
        <color rgb="FF000000"/>
        <rFont val="Times New Roman"/>
        <family val="1"/>
      </rPr>
      <t>i</t>
    </r>
  </si>
  <si>
    <t>wi</t>
  </si>
  <si>
    <t>E(Rp)</t>
  </si>
  <si>
    <t>Wi*σi</t>
  </si>
  <si>
    <t>σp</t>
  </si>
  <si>
    <t xml:space="preserve">σp=σi/√n </t>
  </si>
  <si>
    <t>Wi*βi</t>
  </si>
  <si>
    <t>βp</t>
  </si>
  <si>
    <t>αp</t>
  </si>
  <si>
    <t>Wi*αp</t>
  </si>
  <si>
    <r>
      <t>E(R</t>
    </r>
    <r>
      <rPr>
        <b/>
        <vertAlign val="subscript"/>
        <sz val="12"/>
        <color rgb="FF000000"/>
        <rFont val="Calibri"/>
        <family val="2"/>
        <scheme val="minor"/>
      </rPr>
      <t>i</t>
    </r>
    <r>
      <rPr>
        <b/>
        <sz val="12"/>
        <color rgb="FF000000"/>
        <rFont val="Calibri"/>
        <family val="2"/>
        <scheme val="minor"/>
      </rPr>
      <t>)</t>
    </r>
  </si>
  <si>
    <r>
      <t>β</t>
    </r>
    <r>
      <rPr>
        <b/>
        <vertAlign val="subscript"/>
        <sz val="12"/>
        <color rgb="FF000000"/>
        <rFont val="Calibri"/>
        <family val="2"/>
        <scheme val="minor"/>
      </rPr>
      <t>i</t>
    </r>
  </si>
  <si>
    <r>
      <t>σ</t>
    </r>
    <r>
      <rPr>
        <b/>
        <vertAlign val="subscript"/>
        <sz val="12"/>
        <color rgb="FF000000"/>
        <rFont val="Calibri"/>
        <family val="2"/>
        <scheme val="minor"/>
      </rPr>
      <t>ei</t>
    </r>
    <r>
      <rPr>
        <b/>
        <vertAlign val="superscript"/>
        <sz val="12"/>
        <color rgb="FF000000"/>
        <rFont val="Calibri"/>
        <family val="2"/>
        <scheme val="minor"/>
      </rPr>
      <t>2</t>
    </r>
  </si>
  <si>
    <r>
      <t>A</t>
    </r>
    <r>
      <rPr>
        <b/>
        <vertAlign val="subscript"/>
        <sz val="12"/>
        <color rgb="FF000000"/>
        <rFont val="Calibri"/>
        <family val="2"/>
        <scheme val="minor"/>
      </rPr>
      <t>i</t>
    </r>
  </si>
  <si>
    <r>
      <t>B</t>
    </r>
    <r>
      <rPr>
        <b/>
        <vertAlign val="subscript"/>
        <sz val="12"/>
        <color rgb="FF000000"/>
        <rFont val="Calibri"/>
        <family val="2"/>
        <scheme val="minor"/>
      </rPr>
      <t>i</t>
    </r>
  </si>
  <si>
    <r>
      <t>A</t>
    </r>
    <r>
      <rPr>
        <b/>
        <vertAlign val="subscript"/>
        <sz val="12"/>
        <color rgb="FF000000"/>
        <rFont val="Calibri"/>
        <family val="2"/>
        <scheme val="minor"/>
      </rPr>
      <t>j</t>
    </r>
  </si>
  <si>
    <r>
      <t>B</t>
    </r>
    <r>
      <rPr>
        <b/>
        <vertAlign val="subscript"/>
        <sz val="12"/>
        <color rgb="FF000000"/>
        <rFont val="Calibri"/>
        <family val="2"/>
        <scheme val="minor"/>
      </rPr>
      <t>j</t>
    </r>
  </si>
  <si>
    <r>
      <t>σ</t>
    </r>
    <r>
      <rPr>
        <b/>
        <vertAlign val="subscript"/>
        <sz val="12"/>
        <color rgb="FF000000"/>
        <rFont val="Calibri"/>
        <family val="2"/>
        <scheme val="minor"/>
      </rPr>
      <t>M</t>
    </r>
    <r>
      <rPr>
        <b/>
        <vertAlign val="superscript"/>
        <sz val="12"/>
        <color rgb="FF000000"/>
        <rFont val="Calibri"/>
        <family val="2"/>
        <scheme val="minor"/>
      </rPr>
      <t>2</t>
    </r>
  </si>
  <si>
    <r>
      <t>C</t>
    </r>
    <r>
      <rPr>
        <b/>
        <vertAlign val="subscript"/>
        <sz val="12"/>
        <color rgb="FF000000"/>
        <rFont val="Calibri"/>
        <family val="2"/>
        <scheme val="minor"/>
      </rPr>
      <t>i</t>
    </r>
  </si>
  <si>
    <t>Ai</t>
  </si>
  <si>
    <t>Bi</t>
  </si>
  <si>
    <t>Apr 01,+A23 2013</t>
  </si>
  <si>
    <t>33,99</t>
  </si>
  <si>
    <t>60</t>
  </si>
  <si>
    <t>85</t>
  </si>
  <si>
    <t>58</t>
  </si>
  <si>
    <t>162</t>
  </si>
  <si>
    <t>65</t>
  </si>
  <si>
    <t>237</t>
  </si>
  <si>
    <t>365</t>
  </si>
  <si>
    <t>410</t>
  </si>
  <si>
    <r>
      <t>β</t>
    </r>
    <r>
      <rPr>
        <vertAlign val="subscript"/>
        <sz val="12"/>
        <color rgb="FF000000"/>
        <rFont val="Times New Roman"/>
        <family val="1"/>
      </rPr>
      <t>i</t>
    </r>
  </si>
  <si>
    <r>
      <t>σ</t>
    </r>
    <r>
      <rPr>
        <vertAlign val="subscript"/>
        <sz val="12"/>
        <color rgb="FF000000"/>
        <rFont val="Times New Roman"/>
        <family val="1"/>
      </rPr>
      <t>ei</t>
    </r>
    <r>
      <rPr>
        <vertAlign val="superscript"/>
        <sz val="12"/>
        <color rgb="FF000000"/>
        <rFont val="Times New Roman"/>
        <family val="1"/>
      </rPr>
      <t>2</t>
    </r>
  </si>
  <si>
    <r>
      <t>Z</t>
    </r>
    <r>
      <rPr>
        <vertAlign val="subscript"/>
        <sz val="12"/>
        <color rgb="FF000000"/>
        <rFont val="Times New Roman"/>
        <family val="1"/>
      </rPr>
      <t>i</t>
    </r>
  </si>
  <si>
    <r>
      <t>W</t>
    </r>
    <r>
      <rPr>
        <vertAlign val="subscript"/>
        <sz val="12"/>
        <color rgb="FF000000"/>
        <rFont val="Times New Roman"/>
        <family val="1"/>
      </rPr>
      <t>i</t>
    </r>
  </si>
  <si>
    <r>
      <t>E(R</t>
    </r>
    <r>
      <rPr>
        <vertAlign val="subscript"/>
        <sz val="12"/>
        <color rgb="FFFF0000"/>
        <rFont val="Times New Roman"/>
        <family val="1"/>
      </rPr>
      <t>p</t>
    </r>
    <r>
      <rPr>
        <sz val="12"/>
        <color rgb="FFFF0000"/>
        <rFont val="Times New Roman"/>
        <family val="1"/>
      </rPr>
      <t xml:space="preserve">) = </t>
    </r>
  </si>
  <si>
    <t>αi</t>
  </si>
  <si>
    <t>Wi*αi</t>
  </si>
  <si>
    <t>'</t>
  </si>
  <si>
    <t>αp+βp*E(Rm)</t>
  </si>
  <si>
    <t>Wi</t>
  </si>
  <si>
    <t xml:space="preserve">                                                                                                                       </t>
  </si>
  <si>
    <t>ICBP,LPKR,BBCA,BBNI,KLBF,GGRM,PGAS,TLKM,BBRI,JSMR</t>
  </si>
  <si>
    <t>UNVR,ICBP,BMRI</t>
  </si>
  <si>
    <t>INTP,ADRO,PTBA,UNTR,GGRM,TLKM,INDF</t>
  </si>
  <si>
    <t>BMRI, UNTR, BBCA, BBNI, BBRI, UNVR</t>
  </si>
  <si>
    <t>.</t>
  </si>
  <si>
    <t>Rata-rata</t>
  </si>
  <si>
    <t>Sharpe</t>
  </si>
  <si>
    <t>Kode Saham</t>
  </si>
  <si>
    <t>Treynor</t>
  </si>
  <si>
    <t>Jensen</t>
  </si>
  <si>
    <t>Tahun 2013</t>
  </si>
  <si>
    <t>Tahun 2014</t>
  </si>
  <si>
    <t>Tahun 2015</t>
  </si>
  <si>
    <t>Tahun 2016</t>
  </si>
  <si>
    <t>Tahun 2017</t>
  </si>
  <si>
    <t>Tahun 2018</t>
  </si>
  <si>
    <t>PTBA, ICBP, BBCA, PGAS, SMGR</t>
  </si>
  <si>
    <t>Agus 18-Jan 19</t>
  </si>
  <si>
    <t>Bi Rate</t>
  </si>
  <si>
    <r>
      <t>C</t>
    </r>
    <r>
      <rPr>
        <b/>
        <vertAlign val="subscript"/>
        <sz val="12"/>
        <color rgb="FF000000"/>
        <rFont val="Times New Roman"/>
        <family val="1"/>
      </rPr>
      <t>i</t>
    </r>
  </si>
  <si>
    <t>Zi</t>
  </si>
  <si>
    <r>
      <t>σ</t>
    </r>
    <r>
      <rPr>
        <b/>
        <vertAlign val="subscript"/>
        <sz val="12"/>
        <color rgb="FFFF0000"/>
        <rFont val="Times New Roman"/>
        <family val="1"/>
      </rPr>
      <t>i</t>
    </r>
  </si>
  <si>
    <t>AKRA, UNVR,ICBP,BMRI</t>
  </si>
  <si>
    <t>rata2</t>
  </si>
  <si>
    <r>
      <t>α</t>
    </r>
    <r>
      <rPr>
        <b/>
        <vertAlign val="subscript"/>
        <sz val="12"/>
        <color theme="1"/>
        <rFont val="Times New Roman"/>
        <family val="1"/>
      </rPr>
      <t>i</t>
    </r>
  </si>
  <si>
    <t>Tertinggi</t>
  </si>
  <si>
    <t>Terendah</t>
  </si>
  <si>
    <r>
      <t>σ</t>
    </r>
    <r>
      <rPr>
        <b/>
        <vertAlign val="subscript"/>
        <sz val="12"/>
        <color theme="1"/>
        <rFont val="Times New Roman"/>
        <family val="1"/>
      </rPr>
      <t>i</t>
    </r>
    <r>
      <rPr>
        <b/>
        <vertAlign val="superscript"/>
        <sz val="12"/>
        <color theme="1"/>
        <rFont val="Times New Roman"/>
        <family val="1"/>
      </rPr>
      <t>2</t>
    </r>
  </si>
  <si>
    <r>
      <t>A</t>
    </r>
    <r>
      <rPr>
        <b/>
        <vertAlign val="subscript"/>
        <sz val="12"/>
        <color rgb="FF000000"/>
        <rFont val="Times New Roman"/>
        <family val="1"/>
      </rPr>
      <t>i</t>
    </r>
  </si>
  <si>
    <r>
      <t>B</t>
    </r>
    <r>
      <rPr>
        <b/>
        <vertAlign val="subscript"/>
        <sz val="12"/>
        <color rgb="FF000000"/>
        <rFont val="Times New Roman"/>
        <family val="1"/>
      </rPr>
      <t>i</t>
    </r>
  </si>
  <si>
    <t>Total Return</t>
  </si>
  <si>
    <t>Close  Price</t>
  </si>
  <si>
    <t>Dividen</t>
  </si>
  <si>
    <t>Tahun 201</t>
  </si>
  <si>
    <t>Close Price</t>
  </si>
  <si>
    <t>Total Rm</t>
  </si>
  <si>
    <t>Indeks LQ-45</t>
  </si>
  <si>
    <t>Tahu 2018</t>
  </si>
  <si>
    <r>
      <t>R</t>
    </r>
    <r>
      <rPr>
        <b/>
        <vertAlign val="subscript"/>
        <sz val="12"/>
        <color rgb="FF000000"/>
        <rFont val="Times New Roman"/>
        <family val="1"/>
      </rPr>
      <t>i</t>
    </r>
  </si>
  <si>
    <r>
      <t>E(R</t>
    </r>
    <r>
      <rPr>
        <b/>
        <vertAlign val="subscript"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)</t>
    </r>
  </si>
  <si>
    <r>
      <t>R</t>
    </r>
    <r>
      <rPr>
        <b/>
        <vertAlign val="subscript"/>
        <sz val="12"/>
        <color rgb="FF000000"/>
        <rFont val="Times New Roman"/>
        <family val="1"/>
      </rPr>
      <t>M</t>
    </r>
  </si>
  <si>
    <r>
      <t>E(R</t>
    </r>
    <r>
      <rPr>
        <b/>
        <vertAlign val="subscript"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)</t>
    </r>
  </si>
  <si>
    <r>
      <t>σ</t>
    </r>
    <r>
      <rPr>
        <b/>
        <vertAlign val="subscript"/>
        <sz val="12"/>
        <color rgb="FF000000"/>
        <rFont val="Times New Roman"/>
        <family val="1"/>
      </rPr>
      <t>iM</t>
    </r>
    <r>
      <rPr>
        <b/>
        <sz val="12"/>
        <color rgb="FF000000"/>
        <rFont val="Times New Roman"/>
        <family val="1"/>
      </rPr>
      <t>={(R</t>
    </r>
    <r>
      <rPr>
        <b/>
        <vertAlign val="subscript"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-E(R</t>
    </r>
    <r>
      <rPr>
        <b/>
        <vertAlign val="subscript"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).(R</t>
    </r>
    <r>
      <rPr>
        <b/>
        <vertAlign val="subscript"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-E(R</t>
    </r>
    <r>
      <rPr>
        <b/>
        <vertAlign val="subscript"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)}</t>
    </r>
  </si>
  <si>
    <r>
      <t>σ</t>
    </r>
    <r>
      <rPr>
        <vertAlign val="subscript"/>
        <sz val="12"/>
        <color rgb="FF000000"/>
        <rFont val="Times New Roman"/>
        <family val="1"/>
      </rPr>
      <t>iM</t>
    </r>
  </si>
  <si>
    <r>
      <t>α</t>
    </r>
    <r>
      <rPr>
        <b/>
        <vertAlign val="subscript"/>
        <sz val="12"/>
        <color rgb="FF000000"/>
        <rFont val="Times New Roman"/>
        <family val="1"/>
      </rPr>
      <t>i</t>
    </r>
  </si>
  <si>
    <r>
      <t>R</t>
    </r>
    <r>
      <rPr>
        <b/>
        <vertAlign val="subscript"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-α</t>
    </r>
    <r>
      <rPr>
        <b/>
        <vertAlign val="subscript"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-β</t>
    </r>
    <r>
      <rPr>
        <b/>
        <vertAlign val="subscript"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.R</t>
    </r>
    <r>
      <rPr>
        <b/>
        <vertAlign val="subscript"/>
        <sz val="12"/>
        <color rgb="FF000000"/>
        <rFont val="Times New Roman"/>
        <family val="1"/>
      </rPr>
      <t>M</t>
    </r>
  </si>
  <si>
    <r>
      <t>(R</t>
    </r>
    <r>
      <rPr>
        <b/>
        <vertAlign val="subscript"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-α</t>
    </r>
    <r>
      <rPr>
        <b/>
        <vertAlign val="subscript"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-β</t>
    </r>
    <r>
      <rPr>
        <b/>
        <vertAlign val="subscript"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.R</t>
    </r>
    <r>
      <rPr>
        <b/>
        <vertAlign val="subscript"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)</t>
    </r>
    <r>
      <rPr>
        <b/>
        <vertAlign val="superscript"/>
        <sz val="12"/>
        <color rgb="FF000000"/>
        <rFont val="Times New Roman"/>
        <family val="1"/>
      </rPr>
      <t>2</t>
    </r>
  </si>
  <si>
    <r>
      <t>σ</t>
    </r>
    <r>
      <rPr>
        <b/>
        <vertAlign val="subscript"/>
        <sz val="12"/>
        <color theme="1"/>
        <rFont val="Times New Roman"/>
        <family val="1"/>
      </rPr>
      <t>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rgb="FF000000"/>
        <rFont val="Times New Roman"/>
        <family val="1"/>
      </rPr>
      <t xml:space="preserve"> =(R</t>
    </r>
    <r>
      <rPr>
        <b/>
        <vertAlign val="subscript"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-E(R</t>
    </r>
    <r>
      <rPr>
        <b/>
        <vertAlign val="subscript"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))</t>
    </r>
    <r>
      <rPr>
        <b/>
        <vertAlign val="superscript"/>
        <sz val="12"/>
        <color rgb="FF000000"/>
        <rFont val="Times New Roman"/>
        <family val="1"/>
      </rPr>
      <t>2</t>
    </r>
  </si>
  <si>
    <r>
      <t>σ</t>
    </r>
    <r>
      <rPr>
        <vertAlign val="subscript"/>
        <sz val="12"/>
        <color theme="1"/>
        <rFont val="Times New Roman"/>
        <family val="1"/>
      </rPr>
      <t>M</t>
    </r>
    <r>
      <rPr>
        <vertAlign val="superscript"/>
        <sz val="12"/>
        <color theme="1"/>
        <rFont val="Times New Roman"/>
        <family val="1"/>
      </rPr>
      <t>2</t>
    </r>
  </si>
  <si>
    <t>Tahun2014</t>
  </si>
  <si>
    <t>Tahun2015</t>
  </si>
  <si>
    <t>Tahu 2013</t>
  </si>
  <si>
    <t>s</t>
  </si>
  <si>
    <t>t</t>
  </si>
  <si>
    <t>j</t>
  </si>
  <si>
    <t>n</t>
  </si>
  <si>
    <t>Total Varian</t>
  </si>
  <si>
    <t>((Ri-E(Ri))^2</t>
  </si>
  <si>
    <t xml:space="preserve">  </t>
  </si>
  <si>
    <t>Tahun+Q83</t>
  </si>
  <si>
    <t>Thun 2014</t>
  </si>
  <si>
    <r>
      <t>E(R</t>
    </r>
    <r>
      <rPr>
        <vertAlign val="subscript"/>
        <sz val="12"/>
        <color rgb="FF000000"/>
        <rFont val="Calibri"/>
        <family val="2"/>
        <scheme val="minor"/>
      </rPr>
      <t>i</t>
    </r>
    <r>
      <rPr>
        <sz val="12"/>
        <color rgb="FF000000"/>
        <rFont val="Calibri"/>
        <family val="2"/>
        <scheme val="minor"/>
      </rPr>
      <t>)</t>
    </r>
  </si>
  <si>
    <r>
      <t>β</t>
    </r>
    <r>
      <rPr>
        <vertAlign val="subscript"/>
        <sz val="12"/>
        <color rgb="FF000000"/>
        <rFont val="Calibri"/>
        <family val="2"/>
        <scheme val="minor"/>
      </rPr>
      <t>i</t>
    </r>
  </si>
  <si>
    <t>Tajhun 2017</t>
  </si>
  <si>
    <t>Total σi</t>
  </si>
  <si>
    <r>
      <t>σ</t>
    </r>
    <r>
      <rPr>
        <b/>
        <vertAlign val="subscript"/>
        <sz val="12"/>
        <rFont val="Times New Roman"/>
        <family val="1"/>
      </rPr>
      <t>i</t>
    </r>
  </si>
  <si>
    <t>J</t>
  </si>
  <si>
    <t>A</t>
  </si>
  <si>
    <t>B</t>
  </si>
  <si>
    <t>σi atau σp</t>
  </si>
  <si>
    <t>σm</t>
  </si>
  <si>
    <t>mmm</t>
  </si>
  <si>
    <t>b</t>
  </si>
  <si>
    <t>Jumlah</t>
  </si>
  <si>
    <t>a</t>
  </si>
  <si>
    <t>X</t>
  </si>
  <si>
    <t>Y</t>
  </si>
  <si>
    <t>XY</t>
  </si>
  <si>
    <t>X2</t>
  </si>
  <si>
    <t>Y2</t>
  </si>
  <si>
    <t>X^2</t>
  </si>
  <si>
    <t>Y^2</t>
  </si>
  <si>
    <t xml:space="preserve">βp = X </t>
  </si>
  <si>
    <t>E(Rp) =Y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</si>
</sst>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64" formatCode="#,##0.000"/>
    <numFmt numFmtId="165" formatCode="0.0000"/>
    <numFmt numFmtId="166" formatCode="0.00000"/>
    <numFmt numFmtId="167" formatCode="0.000000"/>
    <numFmt numFmtId="168" formatCode="0.000"/>
    <numFmt numFmtId="169" formatCode="0.0000000"/>
    <numFmt numFmtId="170" formatCode="0.0%"/>
    <numFmt numFmtId="172" formatCode="#,##0.00000"/>
    <numFmt numFmtId="173" formatCode="0.0"/>
  </numFmts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464E5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1"/>
      <color rgb="FF7E7E7E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11"/>
      <name val="Calibri"/>
      <family val="2"/>
      <scheme val="minor"/>
    </font>
    <font>
      <b/>
      <vertAlign val="superscript"/>
      <sz val="11"/>
      <color rgb="FF000000"/>
      <name val="Times New Roman"/>
      <family val="1"/>
    </font>
    <font>
      <sz val="8"/>
      <color rgb="FF464E5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bscript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vertAlign val="subscript"/>
      <sz val="12"/>
      <color rgb="FFFF0000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rgb="FF464E56"/>
      <name val="Times New Roman"/>
      <family val="1"/>
    </font>
    <font>
      <b/>
      <sz val="12"/>
      <color rgb="FF464E56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6"/>
      <name val="Times New Roman"/>
      <family val="1"/>
    </font>
    <font>
      <sz val="11"/>
      <color theme="6"/>
      <name val="Times New Roman"/>
      <family val="1"/>
    </font>
    <font>
      <vertAlign val="subscript"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rgb="FFE0E4E9"/>
      </top>
      <bottom/>
      <diagonal/>
    </border>
    <border>
      <left/>
      <right/>
      <top style="medium">
        <color rgb="FFE0E4E9"/>
      </top>
      <bottom style="medium">
        <color rgb="FFE0E4E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41" fontId="45" fillId="0" borderId="0" applyFont="0" applyFill="0" applyBorder="0" applyAlignment="0" applyProtection="0"/>
  </cellStyleXfs>
  <cellXfs count="777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right" vertical="center" indent="1"/>
    </xf>
    <xf numFmtId="0" fontId="0" fillId="0" borderId="0" xfId="0" applyBorder="1"/>
    <xf numFmtId="0" fontId="0" fillId="0" borderId="3" xfId="0" applyBorder="1" applyAlignment="1">
      <alignment horizontal="center"/>
    </xf>
    <xf numFmtId="0" fontId="5" fillId="0" borderId="4" xfId="0" applyFont="1" applyBorder="1" applyAlignment="1"/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3" borderId="0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/>
    <xf numFmtId="165" fontId="13" fillId="0" borderId="3" xfId="0" applyNumberFormat="1" applyFon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66" fontId="17" fillId="0" borderId="12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/>
    </xf>
    <xf numFmtId="167" fontId="17" fillId="0" borderId="1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indent="1"/>
    </xf>
    <xf numFmtId="165" fontId="20" fillId="0" borderId="3" xfId="0" applyNumberFormat="1" applyFont="1" applyBorder="1" applyAlignment="1">
      <alignment horizontal="center"/>
    </xf>
    <xf numFmtId="165" fontId="20" fillId="0" borderId="3" xfId="0" applyNumberFormat="1" applyFont="1" applyBorder="1"/>
    <xf numFmtId="0" fontId="3" fillId="2" borderId="4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center" indent="1"/>
    </xf>
    <xf numFmtId="0" fontId="25" fillId="0" borderId="1" xfId="0" applyFont="1" applyBorder="1" applyAlignment="1">
      <alignment horizontal="right" vertical="center" indent="1"/>
    </xf>
    <xf numFmtId="0" fontId="3" fillId="2" borderId="4" xfId="0" applyFont="1" applyFill="1" applyBorder="1" applyAlignment="1">
      <alignment horizontal="center" vertical="center"/>
    </xf>
    <xf numFmtId="167" fontId="18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center" indent="1"/>
    </xf>
    <xf numFmtId="49" fontId="17" fillId="0" borderId="3" xfId="0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 indent="1"/>
    </xf>
    <xf numFmtId="0" fontId="17" fillId="0" borderId="3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1" fontId="7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indent="1"/>
    </xf>
    <xf numFmtId="165" fontId="20" fillId="0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right" vertical="center" indent="1"/>
    </xf>
    <xf numFmtId="0" fontId="25" fillId="0" borderId="3" xfId="0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/>
    <xf numFmtId="165" fontId="0" fillId="0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/>
    </xf>
    <xf numFmtId="168" fontId="7" fillId="2" borderId="3" xfId="0" applyNumberFormat="1" applyFont="1" applyFill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166" fontId="28" fillId="0" borderId="3" xfId="0" applyNumberFormat="1" applyFont="1" applyBorder="1" applyAlignment="1">
      <alignment horizontal="center"/>
    </xf>
    <xf numFmtId="166" fontId="30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31" fillId="0" borderId="3" xfId="0" applyNumberFormat="1" applyFont="1" applyBorder="1" applyAlignment="1">
      <alignment horizontal="center"/>
    </xf>
    <xf numFmtId="167" fontId="28" fillId="0" borderId="3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31" fillId="0" borderId="3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6" fontId="29" fillId="0" borderId="0" xfId="0" applyNumberFormat="1" applyFont="1" applyBorder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 vertical="center"/>
    </xf>
    <xf numFmtId="165" fontId="17" fillId="0" borderId="12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3" fillId="2" borderId="1" xfId="0" applyNumberFormat="1" applyFont="1" applyFill="1" applyBorder="1" applyAlignment="1">
      <alignment horizontal="right" vertical="center" indent="1"/>
    </xf>
    <xf numFmtId="2" fontId="33" fillId="2" borderId="3" xfId="0" applyNumberFormat="1" applyFont="1" applyFill="1" applyBorder="1" applyAlignment="1">
      <alignment horizontal="center" vertical="center"/>
    </xf>
    <xf numFmtId="2" fontId="33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/>
    <xf numFmtId="0" fontId="11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166" fontId="31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166" fontId="6" fillId="0" borderId="3" xfId="0" applyNumberFormat="1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/>
    </xf>
    <xf numFmtId="167" fontId="0" fillId="0" borderId="3" xfId="0" applyNumberFormat="1" applyBorder="1"/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/>
    <xf numFmtId="0" fontId="8" fillId="0" borderId="9" xfId="0" applyFont="1" applyBorder="1" applyAlignment="1">
      <alignment horizontal="center" vertical="center"/>
    </xf>
    <xf numFmtId="169" fontId="0" fillId="0" borderId="0" xfId="0" applyNumberFormat="1"/>
    <xf numFmtId="0" fontId="38" fillId="0" borderId="0" xfId="0" applyFont="1"/>
    <xf numFmtId="0" fontId="0" fillId="0" borderId="3" xfId="0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67" fontId="30" fillId="0" borderId="3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 vertical="center"/>
    </xf>
    <xf numFmtId="166" fontId="39" fillId="0" borderId="3" xfId="0" applyNumberFormat="1" applyFont="1" applyBorder="1"/>
    <xf numFmtId="0" fontId="15" fillId="0" borderId="3" xfId="0" applyFont="1" applyBorder="1" applyAlignment="1">
      <alignment horizontal="center" vertical="center"/>
    </xf>
    <xf numFmtId="167" fontId="29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166" fontId="28" fillId="0" borderId="16" xfId="0" applyNumberFormat="1" applyFont="1" applyBorder="1" applyAlignment="1">
      <alignment horizontal="center"/>
    </xf>
    <xf numFmtId="1" fontId="31" fillId="0" borderId="7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6" fontId="28" fillId="0" borderId="16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/>
    </xf>
    <xf numFmtId="166" fontId="31" fillId="0" borderId="7" xfId="0" applyNumberFormat="1" applyFont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166" fontId="28" fillId="0" borderId="5" xfId="0" applyNumberFormat="1" applyFont="1" applyBorder="1" applyAlignment="1">
      <alignment horizontal="center"/>
    </xf>
    <xf numFmtId="166" fontId="0" fillId="0" borderId="0" xfId="0" applyNumberFormat="1"/>
    <xf numFmtId="0" fontId="41" fillId="0" borderId="0" xfId="0" applyFont="1" applyBorder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166" fontId="28" fillId="0" borderId="3" xfId="0" applyNumberFormat="1" applyFont="1" applyBorder="1" applyAlignment="1">
      <alignment horizontal="center" vertical="center"/>
    </xf>
    <xf numFmtId="166" fontId="31" fillId="0" borderId="3" xfId="0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/>
    </xf>
    <xf numFmtId="0" fontId="42" fillId="0" borderId="9" xfId="0" applyFont="1" applyBorder="1" applyAlignment="1">
      <alignment horizontal="center" vertical="center"/>
    </xf>
    <xf numFmtId="166" fontId="31" fillId="0" borderId="4" xfId="0" applyNumberFormat="1" applyFont="1" applyBorder="1" applyAlignment="1">
      <alignment horizontal="center"/>
    </xf>
    <xf numFmtId="166" fontId="31" fillId="0" borderId="19" xfId="0" applyNumberFormat="1" applyFont="1" applyBorder="1" applyAlignment="1">
      <alignment horizontal="center"/>
    </xf>
    <xf numFmtId="166" fontId="27" fillId="0" borderId="3" xfId="0" applyNumberFormat="1" applyFont="1" applyBorder="1" applyAlignment="1">
      <alignment horizontal="center"/>
    </xf>
    <xf numFmtId="165" fontId="2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1" fontId="39" fillId="2" borderId="3" xfId="0" applyNumberFormat="1" applyFont="1" applyFill="1" applyBorder="1" applyAlignment="1">
      <alignment horizontal="center" vertical="center"/>
    </xf>
    <xf numFmtId="1" fontId="39" fillId="2" borderId="17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17" fillId="0" borderId="21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0" borderId="0" xfId="0" applyFont="1"/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0" fillId="0" borderId="16" xfId="0" applyBorder="1"/>
    <xf numFmtId="166" fontId="0" fillId="0" borderId="3" xfId="0" applyNumberFormat="1" applyBorder="1"/>
    <xf numFmtId="0" fontId="2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0" fillId="0" borderId="4" xfId="0" applyNumberFormat="1" applyBorder="1"/>
    <xf numFmtId="1" fontId="0" fillId="0" borderId="0" xfId="0" applyNumberFormat="1"/>
    <xf numFmtId="9" fontId="0" fillId="0" borderId="0" xfId="0" applyNumberFormat="1"/>
    <xf numFmtId="10" fontId="0" fillId="0" borderId="3" xfId="2" applyNumberFormat="1" applyFont="1" applyBorder="1" applyAlignment="1">
      <alignment horizontal="center"/>
    </xf>
    <xf numFmtId="1" fontId="0" fillId="0" borderId="3" xfId="0" applyNumberFormat="1" applyBorder="1"/>
    <xf numFmtId="9" fontId="0" fillId="0" borderId="3" xfId="0" applyNumberFormat="1" applyBorder="1"/>
    <xf numFmtId="166" fontId="0" fillId="0" borderId="3" xfId="0" applyNumberFormat="1" applyBorder="1" applyAlignment="1">
      <alignment horizontal="center" vertical="center"/>
    </xf>
    <xf numFmtId="10" fontId="28" fillId="0" borderId="3" xfId="2" applyNumberFormat="1" applyFon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166" fontId="20" fillId="0" borderId="3" xfId="0" applyNumberFormat="1" applyFont="1" applyBorder="1" applyAlignment="1">
      <alignment horizontal="center"/>
    </xf>
    <xf numFmtId="0" fontId="1" fillId="0" borderId="3" xfId="0" applyFont="1" applyBorder="1"/>
    <xf numFmtId="166" fontId="20" fillId="0" borderId="3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6" fontId="30" fillId="0" borderId="3" xfId="0" applyNumberFormat="1" applyFont="1" applyBorder="1" applyAlignment="1">
      <alignment horizontal="center" vertical="center"/>
    </xf>
    <xf numFmtId="166" fontId="28" fillId="0" borderId="3" xfId="0" applyNumberFormat="1" applyFont="1" applyBorder="1"/>
    <xf numFmtId="165" fontId="7" fillId="2" borderId="3" xfId="0" applyNumberFormat="1" applyFont="1" applyFill="1" applyBorder="1" applyAlignment="1">
      <alignment horizontal="center" vertical="center"/>
    </xf>
    <xf numFmtId="166" fontId="41" fillId="0" borderId="3" xfId="0" applyNumberFormat="1" applyFont="1" applyBorder="1" applyAlignment="1">
      <alignment horizontal="center"/>
    </xf>
    <xf numFmtId="168" fontId="28" fillId="0" borderId="3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27" fillId="0" borderId="3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/>
    <xf numFmtId="166" fontId="1" fillId="0" borderId="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2" borderId="7" xfId="1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30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" fontId="31" fillId="0" borderId="4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165" fontId="42" fillId="0" borderId="3" xfId="0" applyNumberFormat="1" applyFont="1" applyBorder="1" applyAlignment="1">
      <alignment horizontal="center" vertical="center"/>
    </xf>
    <xf numFmtId="165" fontId="27" fillId="0" borderId="6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10" fontId="28" fillId="0" borderId="3" xfId="2" applyNumberFormat="1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9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10" fontId="45" fillId="0" borderId="3" xfId="2" applyNumberFormat="1" applyFont="1" applyBorder="1"/>
    <xf numFmtId="10" fontId="7" fillId="0" borderId="16" xfId="2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0" xfId="0" applyFont="1"/>
    <xf numFmtId="0" fontId="28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0" fillId="0" borderId="0" xfId="0" applyFill="1"/>
    <xf numFmtId="1" fontId="31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7" fillId="0" borderId="32" xfId="0" applyFont="1" applyFill="1" applyBorder="1"/>
    <xf numFmtId="0" fontId="6" fillId="0" borderId="33" xfId="0" applyFont="1" applyFill="1" applyBorder="1" applyAlignment="1">
      <alignment horizontal="center" vertical="center"/>
    </xf>
    <xf numFmtId="0" fontId="17" fillId="0" borderId="34" xfId="0" applyFont="1" applyFill="1" applyBorder="1"/>
    <xf numFmtId="0" fontId="7" fillId="0" borderId="34" xfId="0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0" fontId="17" fillId="0" borderId="35" xfId="0" applyFont="1" applyFill="1" applyBorder="1"/>
    <xf numFmtId="0" fontId="17" fillId="0" borderId="28" xfId="0" applyFont="1" applyFill="1" applyBorder="1"/>
    <xf numFmtId="0" fontId="7" fillId="0" borderId="29" xfId="0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0" xfId="0" applyFont="1"/>
    <xf numFmtId="166" fontId="6" fillId="0" borderId="3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165" fontId="40" fillId="0" borderId="3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166" fontId="6" fillId="0" borderId="3" xfId="0" applyNumberFormat="1" applyFont="1" applyBorder="1"/>
    <xf numFmtId="0" fontId="9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4" fillId="0" borderId="3" xfId="0" applyFont="1" applyBorder="1"/>
    <xf numFmtId="166" fontId="40" fillId="0" borderId="3" xfId="0" applyNumberFormat="1" applyFont="1" applyBorder="1" applyAlignment="1">
      <alignment horizontal="center" vertical="center"/>
    </xf>
    <xf numFmtId="166" fontId="42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10" fontId="6" fillId="0" borderId="3" xfId="2" applyNumberFormat="1" applyFont="1" applyBorder="1" applyAlignment="1">
      <alignment horizontal="center" vertical="center"/>
    </xf>
    <xf numFmtId="9" fontId="0" fillId="0" borderId="3" xfId="2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/>
    <xf numFmtId="0" fontId="6" fillId="0" borderId="3" xfId="0" applyFont="1" applyBorder="1"/>
    <xf numFmtId="0" fontId="1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7" fillId="0" borderId="3" xfId="0" applyFont="1" applyBorder="1"/>
    <xf numFmtId="166" fontId="17" fillId="0" borderId="3" xfId="0" applyNumberFormat="1" applyFont="1" applyBorder="1"/>
    <xf numFmtId="0" fontId="17" fillId="0" borderId="3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" fontId="18" fillId="2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3" fillId="2" borderId="3" xfId="0" applyFont="1" applyFill="1" applyBorder="1" applyAlignment="1">
      <alignment horizontal="center"/>
    </xf>
    <xf numFmtId="0" fontId="53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 indent="1"/>
    </xf>
    <xf numFmtId="3" fontId="3" fillId="2" borderId="0" xfId="0" applyNumberFormat="1" applyFont="1" applyFill="1" applyBorder="1" applyAlignment="1">
      <alignment horizontal="right" vertical="center" indent="1"/>
    </xf>
    <xf numFmtId="0" fontId="54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172" fontId="7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indent="1"/>
    </xf>
    <xf numFmtId="0" fontId="7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7" fontId="7" fillId="0" borderId="3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0" fontId="6" fillId="0" borderId="16" xfId="0" applyFont="1" applyBorder="1"/>
    <xf numFmtId="0" fontId="6" fillId="0" borderId="7" xfId="0" applyFont="1" applyBorder="1"/>
    <xf numFmtId="0" fontId="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" fillId="0" borderId="0" xfId="0" applyFont="1"/>
    <xf numFmtId="0" fontId="17" fillId="0" borderId="40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66" fontId="58" fillId="0" borderId="3" xfId="0" applyNumberFormat="1" applyFont="1" applyBorder="1" applyAlignment="1">
      <alignment horizontal="center"/>
    </xf>
    <xf numFmtId="166" fontId="59" fillId="0" borderId="3" xfId="0" applyNumberFormat="1" applyFont="1" applyBorder="1" applyAlignment="1">
      <alignment horizontal="center"/>
    </xf>
    <xf numFmtId="166" fontId="58" fillId="0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27" xfId="0" applyFont="1" applyBorder="1" applyAlignment="1"/>
    <xf numFmtId="0" fontId="17" fillId="0" borderId="6" xfId="0" applyFont="1" applyBorder="1" applyAlignment="1"/>
    <xf numFmtId="0" fontId="17" fillId="0" borderId="6" xfId="0" applyFont="1" applyBorder="1" applyAlignment="1">
      <alignment horizontal="center" vertical="center"/>
    </xf>
    <xf numFmtId="166" fontId="17" fillId="0" borderId="6" xfId="0" applyNumberFormat="1" applyFont="1" applyBorder="1" applyAlignment="1">
      <alignment horizontal="center" vertical="center"/>
    </xf>
    <xf numFmtId="166" fontId="17" fillId="0" borderId="6" xfId="0" applyNumberFormat="1" applyFont="1" applyBorder="1" applyAlignment="1">
      <alignment horizontal="center"/>
    </xf>
    <xf numFmtId="0" fontId="17" fillId="0" borderId="3" xfId="0" applyFont="1" applyBorder="1" applyAlignment="1"/>
    <xf numFmtId="0" fontId="1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vertical="center"/>
    </xf>
    <xf numFmtId="166" fontId="8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66" fontId="17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167" fontId="6" fillId="0" borderId="3" xfId="0" applyNumberFormat="1" applyFont="1" applyBorder="1"/>
    <xf numFmtId="166" fontId="31" fillId="0" borderId="0" xfId="0" applyNumberFormat="1" applyFont="1" applyBorder="1" applyAlignment="1">
      <alignment horizontal="center" vertical="center"/>
    </xf>
    <xf numFmtId="166" fontId="28" fillId="0" borderId="4" xfId="0" applyNumberFormat="1" applyFont="1" applyBorder="1" applyAlignment="1">
      <alignment horizontal="center"/>
    </xf>
    <xf numFmtId="166" fontId="27" fillId="0" borderId="4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9" fontId="0" fillId="0" borderId="3" xfId="0" applyNumberFormat="1" applyFont="1" applyBorder="1"/>
    <xf numFmtId="166" fontId="7" fillId="0" borderId="16" xfId="0" applyNumberFormat="1" applyFont="1" applyBorder="1" applyAlignment="1">
      <alignment horizontal="center" vertical="center"/>
    </xf>
    <xf numFmtId="170" fontId="6" fillId="0" borderId="3" xfId="2" applyNumberFormat="1" applyFont="1" applyBorder="1"/>
    <xf numFmtId="9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166" fontId="17" fillId="0" borderId="3" xfId="0" applyNumberFormat="1" applyFont="1" applyFill="1" applyBorder="1" applyAlignment="1">
      <alignment horizontal="center" vertical="center"/>
    </xf>
    <xf numFmtId="41" fontId="18" fillId="0" borderId="3" xfId="3" applyFont="1" applyFill="1" applyBorder="1" applyAlignment="1">
      <alignment horizontal="center" vertical="center"/>
    </xf>
    <xf numFmtId="166" fontId="17" fillId="0" borderId="3" xfId="0" applyNumberFormat="1" applyFont="1" applyFill="1" applyBorder="1" applyAlignment="1">
      <alignment horizontal="center"/>
    </xf>
    <xf numFmtId="166" fontId="18" fillId="4" borderId="3" xfId="0" applyNumberFormat="1" applyFont="1" applyFill="1" applyBorder="1" applyAlignment="1">
      <alignment horizontal="center" vertical="center"/>
    </xf>
    <xf numFmtId="166" fontId="17" fillId="4" borderId="3" xfId="0" applyNumberFormat="1" applyFont="1" applyFill="1" applyBorder="1" applyAlignment="1">
      <alignment horizontal="center" vertical="center"/>
    </xf>
    <xf numFmtId="166" fontId="17" fillId="4" borderId="3" xfId="0" applyNumberFormat="1" applyFont="1" applyFill="1" applyBorder="1" applyAlignment="1">
      <alignment horizont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1" fontId="6" fillId="0" borderId="4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0" fillId="0" borderId="0" xfId="0" applyFont="1"/>
    <xf numFmtId="166" fontId="6" fillId="0" borderId="17" xfId="0" applyNumberFormat="1" applyFont="1" applyFill="1" applyBorder="1" applyAlignment="1">
      <alignment horizontal="center"/>
    </xf>
    <xf numFmtId="166" fontId="6" fillId="0" borderId="4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165" fontId="0" fillId="0" borderId="0" xfId="0" applyNumberFormat="1"/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166" fontId="3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3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1" fontId="28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quotePrefix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4">
    <cellStyle name="Comma [0]" xfId="3" builtinId="6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SHARPE!$G$11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SHARPE!$F$12:$F$17</c:f>
              <c:numCache>
                <c:formatCode>0.00000</c:formatCode>
                <c:ptCount val="6"/>
                <c:pt idx="0">
                  <c:v>0.13576815535334774</c:v>
                </c:pt>
                <c:pt idx="1">
                  <c:v>0.19762863079447651</c:v>
                </c:pt>
                <c:pt idx="2">
                  <c:v>0.24295475872163708</c:v>
                </c:pt>
                <c:pt idx="3">
                  <c:v>0.20714082514553045</c:v>
                </c:pt>
                <c:pt idx="4">
                  <c:v>0.26571392315675224</c:v>
                </c:pt>
                <c:pt idx="5">
                  <c:v>0.32234690122003667</c:v>
                </c:pt>
              </c:numCache>
            </c:numRef>
          </c:xVal>
          <c:yVal>
            <c:numRef>
              <c:f>SHARPE!$G$12:$G$17</c:f>
              <c:numCache>
                <c:formatCode>0.00000</c:formatCode>
                <c:ptCount val="6"/>
                <c:pt idx="0">
                  <c:v>4.6500611602317901E-2</c:v>
                </c:pt>
                <c:pt idx="1">
                  <c:v>3.8054528349787453E-2</c:v>
                </c:pt>
                <c:pt idx="2">
                  <c:v>7.5194007223779988E-2</c:v>
                </c:pt>
                <c:pt idx="3">
                  <c:v>0.131071083501175</c:v>
                </c:pt>
                <c:pt idx="4">
                  <c:v>4.4512689164192605E-2</c:v>
                </c:pt>
                <c:pt idx="5">
                  <c:v>4.9627888132513003E-2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35232"/>
        <c:axId val="144053376"/>
      </c:scatterChart>
      <c:valAx>
        <c:axId val="141135232"/>
        <c:scaling>
          <c:orientation val="minMax"/>
        </c:scaling>
        <c:delete val="0"/>
        <c:axPos val="b"/>
        <c:numFmt formatCode="0.00000" sourceLinked="1"/>
        <c:majorTickMark val="out"/>
        <c:minorTickMark val="none"/>
        <c:tickLblPos val="nextTo"/>
        <c:crossAx val="144053376"/>
        <c:crosses val="autoZero"/>
        <c:crossBetween val="midCat"/>
      </c:valAx>
      <c:valAx>
        <c:axId val="144053376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141135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TREYNOR!$G$11</c:f>
              <c:strCache>
                <c:ptCount val="1"/>
                <c:pt idx="0">
                  <c:v>E(Rp) =Y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TREYNOR!$F$12:$F$17</c:f>
              <c:numCache>
                <c:formatCode>0.00000</c:formatCode>
                <c:ptCount val="6"/>
                <c:pt idx="0">
                  <c:v>0.82117856947920842</c:v>
                </c:pt>
                <c:pt idx="1">
                  <c:v>0.85668669460042413</c:v>
                </c:pt>
                <c:pt idx="2">
                  <c:v>0.89528933609354988</c:v>
                </c:pt>
                <c:pt idx="3">
                  <c:v>0.84226224955745654</c:v>
                </c:pt>
                <c:pt idx="4">
                  <c:v>0.84674267689053739</c:v>
                </c:pt>
                <c:pt idx="5">
                  <c:v>1.0419353364373314</c:v>
                </c:pt>
              </c:numCache>
            </c:numRef>
          </c:xVal>
          <c:yVal>
            <c:numRef>
              <c:f>TREYNOR!$G$12:$G$17</c:f>
              <c:numCache>
                <c:formatCode>0.00000</c:formatCode>
                <c:ptCount val="6"/>
                <c:pt idx="0">
                  <c:v>4.6500611602317866E-2</c:v>
                </c:pt>
                <c:pt idx="1">
                  <c:v>3.8054528349787453E-2</c:v>
                </c:pt>
                <c:pt idx="2">
                  <c:v>7.5194007223779988E-2</c:v>
                </c:pt>
                <c:pt idx="3">
                  <c:v>0.13107108350117491</c:v>
                </c:pt>
                <c:pt idx="4">
                  <c:v>4.4512689164192605E-2</c:v>
                </c:pt>
                <c:pt idx="5">
                  <c:v>4.9627888132512961E-2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705792"/>
        <c:axId val="144723968"/>
      </c:scatterChart>
      <c:valAx>
        <c:axId val="144705792"/>
        <c:scaling>
          <c:orientation val="minMax"/>
        </c:scaling>
        <c:delete val="0"/>
        <c:axPos val="b"/>
        <c:numFmt formatCode="0.00000" sourceLinked="1"/>
        <c:majorTickMark val="out"/>
        <c:minorTickMark val="none"/>
        <c:tickLblPos val="nextTo"/>
        <c:crossAx val="144723968"/>
        <c:crosses val="autoZero"/>
        <c:crossBetween val="midCat"/>
      </c:valAx>
      <c:valAx>
        <c:axId val="144723968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144705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JENSEN!$U$1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JENSEN!$T$2:$T$7</c:f>
              <c:numCache>
                <c:formatCode>0.00000</c:formatCode>
                <c:ptCount val="6"/>
                <c:pt idx="0">
                  <c:v>-6.9431240187604916E-3</c:v>
                </c:pt>
                <c:pt idx="1">
                  <c:v>1.358409572156204E-2</c:v>
                </c:pt>
                <c:pt idx="2">
                  <c:v>-1.5188634519354122E-2</c:v>
                </c:pt>
                <c:pt idx="3">
                  <c:v>4.8098034712319255E-3</c:v>
                </c:pt>
                <c:pt idx="4">
                  <c:v>1.3200285896394685E-2</c:v>
                </c:pt>
                <c:pt idx="5">
                  <c:v>-1.1300835748622607E-2</c:v>
                </c:pt>
              </c:numCache>
            </c:numRef>
          </c:xVal>
          <c:yVal>
            <c:numRef>
              <c:f>JENSEN!$U$2:$U$7</c:f>
              <c:numCache>
                <c:formatCode>0.00000</c:formatCode>
                <c:ptCount val="6"/>
                <c:pt idx="0">
                  <c:v>4.1101306046762313E-2</c:v>
                </c:pt>
                <c:pt idx="1">
                  <c:v>3.1769806127565234E-2</c:v>
                </c:pt>
                <c:pt idx="2">
                  <c:v>6.8926646112668882E-2</c:v>
                </c:pt>
                <c:pt idx="3">
                  <c:v>0.12607108350117491</c:v>
                </c:pt>
                <c:pt idx="4">
                  <c:v>4.0710605830859274E-2</c:v>
                </c:pt>
                <c:pt idx="5">
                  <c:v>4.5426499243624074E-2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16640"/>
        <c:axId val="145218176"/>
      </c:scatterChart>
      <c:valAx>
        <c:axId val="145216640"/>
        <c:scaling>
          <c:orientation val="minMax"/>
        </c:scaling>
        <c:delete val="0"/>
        <c:axPos val="b"/>
        <c:numFmt formatCode="0.00000" sourceLinked="1"/>
        <c:majorTickMark val="out"/>
        <c:minorTickMark val="none"/>
        <c:tickLblPos val="nextTo"/>
        <c:crossAx val="145218176"/>
        <c:crosses val="autoZero"/>
        <c:crossBetween val="midCat"/>
      </c:valAx>
      <c:valAx>
        <c:axId val="145218176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145216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358588</xdr:colOff>
      <xdr:row>44</xdr:row>
      <xdr:rowOff>22412</xdr:rowOff>
    </xdr:from>
    <xdr:to>
      <xdr:col>3</xdr:col>
      <xdr:colOff>625288</xdr:colOff>
      <xdr:row>45</xdr:row>
      <xdr:rowOff>22412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2382" y="8886265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313765</xdr:colOff>
      <xdr:row>44</xdr:row>
      <xdr:rowOff>0</xdr:rowOff>
    </xdr:from>
    <xdr:to>
      <xdr:col>5</xdr:col>
      <xdr:colOff>580465</xdr:colOff>
      <xdr:row>45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412" y="8863853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313765</xdr:colOff>
      <xdr:row>44</xdr:row>
      <xdr:rowOff>0</xdr:rowOff>
    </xdr:from>
    <xdr:to>
      <xdr:col>7</xdr:col>
      <xdr:colOff>580465</xdr:colOff>
      <xdr:row>45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1883" y="8863853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212911</xdr:colOff>
      <xdr:row>44</xdr:row>
      <xdr:rowOff>0</xdr:rowOff>
    </xdr:from>
    <xdr:to>
      <xdr:col>9</xdr:col>
      <xdr:colOff>670111</xdr:colOff>
      <xdr:row>45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499" y="8863853"/>
          <a:ext cx="457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257735</xdr:colOff>
      <xdr:row>44</xdr:row>
      <xdr:rowOff>0</xdr:rowOff>
    </xdr:from>
    <xdr:to>
      <xdr:col>11</xdr:col>
      <xdr:colOff>524435</xdr:colOff>
      <xdr:row>45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2088" y="8863853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324970</xdr:colOff>
      <xdr:row>43</xdr:row>
      <xdr:rowOff>179295</xdr:rowOff>
    </xdr:from>
    <xdr:to>
      <xdr:col>13</xdr:col>
      <xdr:colOff>591670</xdr:colOff>
      <xdr:row>44</xdr:row>
      <xdr:rowOff>168089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2970" y="8841442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593911</xdr:colOff>
      <xdr:row>71</xdr:row>
      <xdr:rowOff>22412</xdr:rowOff>
    </xdr:from>
    <xdr:to>
      <xdr:col>9</xdr:col>
      <xdr:colOff>255494</xdr:colOff>
      <xdr:row>72</xdr:row>
      <xdr:rowOff>22412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1617" y="8897471"/>
          <a:ext cx="266701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19050</xdr:rowOff>
    </xdr:from>
    <xdr:to>
      <xdr:col>8</xdr:col>
      <xdr:colOff>447675</xdr:colOff>
      <xdr:row>6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228725"/>
          <a:ext cx="1057275" cy="2190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226219</xdr:colOff>
      <xdr:row>10</xdr:row>
      <xdr:rowOff>164306</xdr:rowOff>
    </xdr:from>
    <xdr:to>
      <xdr:col>2</xdr:col>
      <xdr:colOff>4191000</xdr:colOff>
      <xdr:row>24</xdr:row>
      <xdr:rowOff>169069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416718</xdr:colOff>
      <xdr:row>10</xdr:row>
      <xdr:rowOff>57150</xdr:rowOff>
    </xdr:from>
    <xdr:to>
      <xdr:col>2</xdr:col>
      <xdr:colOff>3679030</xdr:colOff>
      <xdr:row>23</xdr:row>
      <xdr:rowOff>169069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268941</xdr:colOff>
      <xdr:row>15</xdr:row>
      <xdr:rowOff>174811</xdr:rowOff>
    </xdr:from>
    <xdr:to>
      <xdr:col>24</xdr:col>
      <xdr:colOff>896470</xdr:colOff>
      <xdr:row>29</xdr:row>
      <xdr:rowOff>183776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ritama.com/index.php/2012/10/sejarah-dan-profil-singkat-bbri/" TargetMode="External"/><Relationship Id="rId13" Type="http://schemas.openxmlformats.org/officeDocument/2006/relationships/hyperlink" Target="http://www.britama.com/index.php/2012/10/sejarah-dan-profil-singkat-brpt/" TargetMode="External"/><Relationship Id="rId18" Type="http://schemas.openxmlformats.org/officeDocument/2006/relationships/hyperlink" Target="http://www.britama.com/index.php/2012/11/sejarah-dan-profil-singkat-hmsp/" TargetMode="External"/><Relationship Id="rId26" Type="http://schemas.openxmlformats.org/officeDocument/2006/relationships/hyperlink" Target="http://www.britama.com/index.php/2012/11/sejarah-dan-profil-singkat-lppf/" TargetMode="External"/><Relationship Id="rId39" Type="http://schemas.openxmlformats.org/officeDocument/2006/relationships/hyperlink" Target="http://www.britama.com/index.php/2014/03/sejarah-dan-profil-singkat-ssms/" TargetMode="External"/><Relationship Id="rId3" Type="http://schemas.openxmlformats.org/officeDocument/2006/relationships/hyperlink" Target="http://www.britama.com/index.php/2012/05/sejarah-dan-profil-singkat-akra/" TargetMode="External"/><Relationship Id="rId21" Type="http://schemas.openxmlformats.org/officeDocument/2006/relationships/hyperlink" Target="http://www.britama.com/index.php/2012/11/sejarah-dan-profil-singkat-indf/" TargetMode="External"/><Relationship Id="rId34" Type="http://schemas.openxmlformats.org/officeDocument/2006/relationships/hyperlink" Target="http://www.britama.com/index.php/2012/12/sejarah-dan-profil-singkat-pwon/" TargetMode="External"/><Relationship Id="rId42" Type="http://schemas.openxmlformats.org/officeDocument/2006/relationships/hyperlink" Target="http://www.britama.com/index.php/2012/06/sejarah-dan-profil-singkat-unvr/" TargetMode="External"/><Relationship Id="rId7" Type="http://schemas.openxmlformats.org/officeDocument/2006/relationships/hyperlink" Target="http://www.britama.com/index.php/2012/10/sejarah-dan-profil-singkat-bbni/" TargetMode="External"/><Relationship Id="rId12" Type="http://schemas.openxmlformats.org/officeDocument/2006/relationships/hyperlink" Target="http://www.britama.com/index.php/2012/10/sejarah-dan-profil-singkat-bmtr/" TargetMode="External"/><Relationship Id="rId17" Type="http://schemas.openxmlformats.org/officeDocument/2006/relationships/hyperlink" Target="http://www.britama.com/index.php/2012/11/sejarah-dan-profil-singkat-ggrm/" TargetMode="External"/><Relationship Id="rId25" Type="http://schemas.openxmlformats.org/officeDocument/2006/relationships/hyperlink" Target="http://www.britama.com/index.php/2012/11/sejarah-dan-profil-singkat-lpkr/" TargetMode="External"/><Relationship Id="rId33" Type="http://schemas.openxmlformats.org/officeDocument/2006/relationships/hyperlink" Target="http://www.britama.com/index.php/2012/10/sejarah-dan-profil-singkat-ptpp/" TargetMode="External"/><Relationship Id="rId38" Type="http://schemas.openxmlformats.org/officeDocument/2006/relationships/hyperlink" Target="http://www.britama.com/index.php/2013/08/sejarah-dan-profil-singkat-sril/" TargetMode="External"/><Relationship Id="rId2" Type="http://schemas.openxmlformats.org/officeDocument/2006/relationships/hyperlink" Target="http://www.britama.com/index.php/2012/05/sejarah-dan-profil-singkat-adro/" TargetMode="External"/><Relationship Id="rId16" Type="http://schemas.openxmlformats.org/officeDocument/2006/relationships/hyperlink" Target="http://www.britama.com/index.php/2012/11/sejarah-dan-profil-singkat-excl/" TargetMode="External"/><Relationship Id="rId20" Type="http://schemas.openxmlformats.org/officeDocument/2006/relationships/hyperlink" Target="http://www.britama.com/index.php/2012/11/sejarah-dan-profil-singkat-inco/" TargetMode="External"/><Relationship Id="rId29" Type="http://schemas.openxmlformats.org/officeDocument/2006/relationships/hyperlink" Target="http://www.britama.com/index.php/2012/12/sejarah-dan-profil-singkat-myrx/" TargetMode="External"/><Relationship Id="rId41" Type="http://schemas.openxmlformats.org/officeDocument/2006/relationships/hyperlink" Target="http://www.britama.com/index.php/2012/06/sejarah-dan-profil-singkat-untr/" TargetMode="External"/><Relationship Id="rId1" Type="http://schemas.openxmlformats.org/officeDocument/2006/relationships/hyperlink" Target="http://www.britama.com/index.php/2012/05/sejarah-dan-profil-singkat-adhi/" TargetMode="External"/><Relationship Id="rId6" Type="http://schemas.openxmlformats.org/officeDocument/2006/relationships/hyperlink" Target="http://www.britama.com/index.php/2012/05/sejarah-dan-profil-singkat-bbca/" TargetMode="External"/><Relationship Id="rId11" Type="http://schemas.openxmlformats.org/officeDocument/2006/relationships/hyperlink" Target="http://www.britama.com/index.php/2012/10/sejarah-dan-profil-singkat-bmri/" TargetMode="External"/><Relationship Id="rId24" Type="http://schemas.openxmlformats.org/officeDocument/2006/relationships/hyperlink" Target="http://www.britama.com/index.php/2012/11/sejarah-dan-profil-singkat-klbf/" TargetMode="External"/><Relationship Id="rId32" Type="http://schemas.openxmlformats.org/officeDocument/2006/relationships/hyperlink" Target="http://www.britama.com/index.php/2012/12/sejarah-dan-profil-singkat-ptba/" TargetMode="External"/><Relationship Id="rId37" Type="http://schemas.openxmlformats.org/officeDocument/2006/relationships/hyperlink" Target="http://www.britama.com/index.php/2012/07/sejarah-dan-profil-singkat-smra/" TargetMode="External"/><Relationship Id="rId40" Type="http://schemas.openxmlformats.org/officeDocument/2006/relationships/hyperlink" Target="http://www.britama.com/index.php/2012/06/sejarah-dan-profil-singkat-tlkm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britama.com/index.php/2012/05/sejarah-dan-profil-singkat-asii/" TargetMode="External"/><Relationship Id="rId15" Type="http://schemas.openxmlformats.org/officeDocument/2006/relationships/hyperlink" Target="http://www.britama.com/index.php/2012/10/sejarah-dan-profil-singkat-bumi/" TargetMode="External"/><Relationship Id="rId23" Type="http://schemas.openxmlformats.org/officeDocument/2006/relationships/hyperlink" Target="http://www.britama.com/index.php/2012/11/sejarah-dan-profil-singkat-jsmr/" TargetMode="External"/><Relationship Id="rId28" Type="http://schemas.openxmlformats.org/officeDocument/2006/relationships/hyperlink" Target="http://www.britama.com/index.php/2012/12/sejarah-dan-profil-singkat-mncn/" TargetMode="External"/><Relationship Id="rId36" Type="http://schemas.openxmlformats.org/officeDocument/2006/relationships/hyperlink" Target="http://www.britama.com/index.php/2012/12/sejarah-dan-profil-singkat-smgr/" TargetMode="External"/><Relationship Id="rId10" Type="http://schemas.openxmlformats.org/officeDocument/2006/relationships/hyperlink" Target="http://www.britama.com/index.php/2012/09/sejarah-dan-profil-singkat-bjbr/" TargetMode="External"/><Relationship Id="rId19" Type="http://schemas.openxmlformats.org/officeDocument/2006/relationships/hyperlink" Target="http://www.britama.com/index.php/2012/10/sejarah-dan-profil-singkat-icbp/" TargetMode="External"/><Relationship Id="rId31" Type="http://schemas.openxmlformats.org/officeDocument/2006/relationships/hyperlink" Target="http://www.britama.com/index.php/2015/05/sejarah-dan-profil-singkat-ppro/" TargetMode="External"/><Relationship Id="rId44" Type="http://schemas.openxmlformats.org/officeDocument/2006/relationships/hyperlink" Target="http://www.britama.com/index.php/2013/03/sejarah-dan-profil-singkat-wskt/" TargetMode="External"/><Relationship Id="rId4" Type="http://schemas.openxmlformats.org/officeDocument/2006/relationships/hyperlink" Target="http://www.britama.com/index.php/2012/05/sejarah-dan-profil-singkat-antm/" TargetMode="External"/><Relationship Id="rId9" Type="http://schemas.openxmlformats.org/officeDocument/2006/relationships/hyperlink" Target="http://www.britama.com/index.php/2012/10/sejarah-dan-profil-singkat-bbtn/" TargetMode="External"/><Relationship Id="rId14" Type="http://schemas.openxmlformats.org/officeDocument/2006/relationships/hyperlink" Target="http://www.britama.com/index.php/2012/10/sejarah-dan-profil-singkat-bsde/" TargetMode="External"/><Relationship Id="rId22" Type="http://schemas.openxmlformats.org/officeDocument/2006/relationships/hyperlink" Target="http://www.britama.com/index.php/2012/11/sejarah-dan-profil-singkat-intp/" TargetMode="External"/><Relationship Id="rId27" Type="http://schemas.openxmlformats.org/officeDocument/2006/relationships/hyperlink" Target="http://www.britama.com/index.php/2012/11/sejarah-dan-profil-singkat-lsip/" TargetMode="External"/><Relationship Id="rId30" Type="http://schemas.openxmlformats.org/officeDocument/2006/relationships/hyperlink" Target="http://www.britama.com/index.php/2012/12/sejarah-dan-profil-singkat-pgas/" TargetMode="External"/><Relationship Id="rId35" Type="http://schemas.openxmlformats.org/officeDocument/2006/relationships/hyperlink" Target="http://www.britama.com/index.php/2012/12/sejarah-dan-profil-singkat-scma/" TargetMode="External"/><Relationship Id="rId43" Type="http://schemas.openxmlformats.org/officeDocument/2006/relationships/hyperlink" Target="http://www.britama.com/index.php/2012/06/sejarah-dan-profil-singkat-wika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95"/>
  <sheetViews>
    <sheetView topLeftCell="L1" zoomScale="70" zoomScaleNormal="70" workbookViewId="0">
      <selection activeCell="I23" sqref="I23"/>
    </sheetView>
  </sheetViews>
  <sheetFormatPr defaultRowHeight="15" x14ac:dyDescent="0.25"/>
  <cols>
    <col min="1" max="1" width="9.140625" customWidth="1"/>
    <col min="2" max="2" width="14.85546875" customWidth="1"/>
    <col min="3" max="3" width="14.28515625" customWidth="1"/>
    <col min="4" max="4" width="13.7109375" customWidth="1"/>
    <col min="5" max="5" width="12.7109375" customWidth="1"/>
    <col min="6" max="6" width="14.140625" customWidth="1"/>
    <col min="7" max="7" width="14" customWidth="1"/>
    <col min="8" max="8" width="13.28515625" customWidth="1"/>
    <col min="9" max="9" width="12.7109375" customWidth="1"/>
    <col min="10" max="10" width="13.5703125" customWidth="1"/>
    <col min="11" max="11" width="13.7109375" customWidth="1"/>
    <col min="12" max="14" width="13.7109375" style="5" customWidth="1"/>
    <col min="15" max="15" width="14.28515625" customWidth="1"/>
    <col min="16" max="16" width="19.140625" customWidth="1"/>
    <col min="19" max="19" width="26.28515625" customWidth="1"/>
  </cols>
  <sheetData>
    <row r="1" spans="1:19" ht="15.75" x14ac:dyDescent="0.25">
      <c r="B1" s="7" t="s">
        <v>706</v>
      </c>
      <c r="C1" s="8" t="s">
        <v>707</v>
      </c>
      <c r="D1" s="8" t="s">
        <v>708</v>
      </c>
      <c r="E1" s="8" t="s">
        <v>709</v>
      </c>
      <c r="F1" s="7" t="s">
        <v>710</v>
      </c>
      <c r="G1" s="8" t="s">
        <v>711</v>
      </c>
      <c r="H1" s="8" t="s">
        <v>712</v>
      </c>
      <c r="I1" s="8" t="s">
        <v>713</v>
      </c>
      <c r="J1" s="8" t="s">
        <v>714</v>
      </c>
      <c r="K1" s="8" t="s">
        <v>715</v>
      </c>
      <c r="L1" s="133" t="s">
        <v>858</v>
      </c>
      <c r="M1" s="270" t="s">
        <v>5147</v>
      </c>
      <c r="N1" s="267"/>
      <c r="O1" s="8" t="s">
        <v>862</v>
      </c>
      <c r="P1" s="269" t="s">
        <v>863</v>
      </c>
      <c r="R1" s="6" t="s">
        <v>716</v>
      </c>
      <c r="S1" s="9" t="s">
        <v>717</v>
      </c>
    </row>
    <row r="2" spans="1:19" s="23" customFormat="1" ht="15.75" x14ac:dyDescent="0.25">
      <c r="A2" s="10">
        <v>1</v>
      </c>
      <c r="B2" s="10" t="s">
        <v>718</v>
      </c>
      <c r="C2" s="10" t="s">
        <v>718</v>
      </c>
      <c r="D2" s="10" t="s">
        <v>718</v>
      </c>
      <c r="E2" s="10" t="s">
        <v>718</v>
      </c>
      <c r="F2" s="10" t="s">
        <v>718</v>
      </c>
      <c r="G2" s="10" t="s">
        <v>718</v>
      </c>
      <c r="H2" s="8" t="s">
        <v>718</v>
      </c>
      <c r="I2" s="8" t="s">
        <v>718</v>
      </c>
      <c r="J2" s="10" t="s">
        <v>718</v>
      </c>
      <c r="K2" s="20" t="s">
        <v>718</v>
      </c>
      <c r="L2" s="266" t="s">
        <v>719</v>
      </c>
      <c r="M2" s="20" t="s">
        <v>720</v>
      </c>
      <c r="N2" s="22"/>
      <c r="O2" s="8">
        <v>1</v>
      </c>
      <c r="P2" s="12" t="s">
        <v>720</v>
      </c>
      <c r="R2" s="24">
        <v>1</v>
      </c>
      <c r="S2" s="8" t="s">
        <v>718</v>
      </c>
    </row>
    <row r="3" spans="1:19" ht="15.75" x14ac:dyDescent="0.25">
      <c r="A3" s="10">
        <v>2</v>
      </c>
      <c r="B3" s="13" t="s">
        <v>720</v>
      </c>
      <c r="C3" s="13" t="s">
        <v>720</v>
      </c>
      <c r="D3" s="10" t="s">
        <v>719</v>
      </c>
      <c r="E3" s="10" t="s">
        <v>719</v>
      </c>
      <c r="F3" s="10" t="s">
        <v>719</v>
      </c>
      <c r="G3" s="10" t="s">
        <v>719</v>
      </c>
      <c r="H3" s="8" t="s">
        <v>719</v>
      </c>
      <c r="I3" s="8" t="s">
        <v>719</v>
      </c>
      <c r="J3" s="10" t="s">
        <v>719</v>
      </c>
      <c r="K3" s="14" t="s">
        <v>719</v>
      </c>
      <c r="L3" s="265" t="s">
        <v>720</v>
      </c>
      <c r="M3" s="16" t="s">
        <v>719</v>
      </c>
      <c r="N3" s="15"/>
      <c r="O3" s="8">
        <v>2</v>
      </c>
      <c r="P3" s="12" t="s">
        <v>722</v>
      </c>
      <c r="R3" s="6">
        <v>2</v>
      </c>
      <c r="S3" s="8" t="s">
        <v>719</v>
      </c>
    </row>
    <row r="4" spans="1:19" ht="15.75" x14ac:dyDescent="0.25">
      <c r="A4" s="10">
        <v>3</v>
      </c>
      <c r="B4" s="11" t="s">
        <v>722</v>
      </c>
      <c r="C4" s="11" t="s">
        <v>722</v>
      </c>
      <c r="D4" s="13" t="s">
        <v>720</v>
      </c>
      <c r="E4" s="13" t="s">
        <v>720</v>
      </c>
      <c r="F4" s="11" t="s">
        <v>720</v>
      </c>
      <c r="G4" s="11" t="s">
        <v>720</v>
      </c>
      <c r="H4" s="12" t="s">
        <v>720</v>
      </c>
      <c r="I4" s="12" t="s">
        <v>720</v>
      </c>
      <c r="J4" s="11" t="s">
        <v>720</v>
      </c>
      <c r="K4" s="16" t="s">
        <v>720</v>
      </c>
      <c r="L4" s="265" t="s">
        <v>722</v>
      </c>
      <c r="M4" s="16" t="s">
        <v>722</v>
      </c>
      <c r="N4" s="15"/>
      <c r="O4" s="8">
        <v>3</v>
      </c>
      <c r="P4" s="12" t="s">
        <v>724</v>
      </c>
      <c r="R4" s="24">
        <v>3</v>
      </c>
      <c r="S4" s="8" t="s">
        <v>721</v>
      </c>
    </row>
    <row r="5" spans="1:19" ht="15.75" x14ac:dyDescent="0.25">
      <c r="A5" s="10">
        <v>4</v>
      </c>
      <c r="B5" s="10" t="s">
        <v>721</v>
      </c>
      <c r="C5" s="11" t="s">
        <v>724</v>
      </c>
      <c r="D5" s="11" t="s">
        <v>722</v>
      </c>
      <c r="E5" s="11" t="s">
        <v>722</v>
      </c>
      <c r="F5" s="11" t="s">
        <v>722</v>
      </c>
      <c r="G5" s="11" t="s">
        <v>722</v>
      </c>
      <c r="H5" s="12" t="s">
        <v>722</v>
      </c>
      <c r="I5" s="12" t="s">
        <v>722</v>
      </c>
      <c r="J5" s="11" t="s">
        <v>722</v>
      </c>
      <c r="K5" s="16" t="s">
        <v>722</v>
      </c>
      <c r="L5" s="266" t="s">
        <v>721</v>
      </c>
      <c r="M5" s="16" t="s">
        <v>721</v>
      </c>
      <c r="N5" s="15"/>
      <c r="O5" s="8">
        <v>4</v>
      </c>
      <c r="P5" s="12" t="s">
        <v>726</v>
      </c>
      <c r="R5" s="21">
        <v>4</v>
      </c>
      <c r="S5" s="8" t="s">
        <v>723</v>
      </c>
    </row>
    <row r="6" spans="1:19" ht="15.75" x14ac:dyDescent="0.25">
      <c r="A6" s="10">
        <v>5</v>
      </c>
      <c r="B6" s="11" t="s">
        <v>724</v>
      </c>
      <c r="C6" s="10" t="s">
        <v>723</v>
      </c>
      <c r="D6" s="11" t="s">
        <v>724</v>
      </c>
      <c r="E6" s="10" t="s">
        <v>721</v>
      </c>
      <c r="F6" s="10" t="s">
        <v>721</v>
      </c>
      <c r="G6" s="11" t="s">
        <v>724</v>
      </c>
      <c r="H6" s="8" t="s">
        <v>721</v>
      </c>
      <c r="I6" s="8" t="s">
        <v>721</v>
      </c>
      <c r="J6" s="10" t="s">
        <v>721</v>
      </c>
      <c r="K6" s="14" t="s">
        <v>721</v>
      </c>
      <c r="L6" s="265" t="s">
        <v>724</v>
      </c>
      <c r="M6" s="14" t="s">
        <v>724</v>
      </c>
      <c r="N6" s="17"/>
      <c r="O6" s="8">
        <v>5</v>
      </c>
      <c r="P6" s="12" t="s">
        <v>728</v>
      </c>
      <c r="R6" s="24">
        <v>5</v>
      </c>
      <c r="S6" s="8" t="s">
        <v>725</v>
      </c>
    </row>
    <row r="7" spans="1:19" ht="15.75" x14ac:dyDescent="0.25">
      <c r="A7" s="10">
        <v>6</v>
      </c>
      <c r="B7" s="10" t="s">
        <v>723</v>
      </c>
      <c r="C7" s="11" t="s">
        <v>726</v>
      </c>
      <c r="D7" s="10" t="s">
        <v>723</v>
      </c>
      <c r="E7" s="11" t="s">
        <v>724</v>
      </c>
      <c r="F7" s="11" t="s">
        <v>724</v>
      </c>
      <c r="G7" s="10" t="s">
        <v>723</v>
      </c>
      <c r="H7" s="12" t="s">
        <v>724</v>
      </c>
      <c r="I7" s="12" t="s">
        <v>724</v>
      </c>
      <c r="J7" s="11" t="s">
        <v>724</v>
      </c>
      <c r="K7" s="16" t="s">
        <v>724</v>
      </c>
      <c r="L7" s="265" t="s">
        <v>726</v>
      </c>
      <c r="M7" s="16" t="s">
        <v>726</v>
      </c>
      <c r="N7" s="15"/>
      <c r="O7" s="8">
        <v>6</v>
      </c>
      <c r="P7" s="12" t="s">
        <v>730</v>
      </c>
      <c r="R7" s="21">
        <v>6</v>
      </c>
      <c r="S7" s="8" t="s">
        <v>727</v>
      </c>
    </row>
    <row r="8" spans="1:19" ht="15.75" x14ac:dyDescent="0.25">
      <c r="A8" s="10">
        <v>7</v>
      </c>
      <c r="B8" s="11" t="s">
        <v>726</v>
      </c>
      <c r="C8" s="11" t="s">
        <v>728</v>
      </c>
      <c r="D8" s="11" t="s">
        <v>726</v>
      </c>
      <c r="E8" s="10" t="s">
        <v>723</v>
      </c>
      <c r="F8" s="10" t="s">
        <v>723</v>
      </c>
      <c r="G8" s="11" t="s">
        <v>726</v>
      </c>
      <c r="H8" s="8" t="s">
        <v>723</v>
      </c>
      <c r="I8" s="8" t="s">
        <v>723</v>
      </c>
      <c r="J8" s="10" t="s">
        <v>723</v>
      </c>
      <c r="K8" s="16" t="s">
        <v>726</v>
      </c>
      <c r="L8" s="265" t="s">
        <v>728</v>
      </c>
      <c r="M8" s="16" t="s">
        <v>728</v>
      </c>
      <c r="N8" s="15"/>
      <c r="O8" s="8">
        <v>7</v>
      </c>
      <c r="P8" s="12" t="s">
        <v>732</v>
      </c>
      <c r="R8" s="24">
        <v>7</v>
      </c>
      <c r="S8" s="12" t="s">
        <v>729</v>
      </c>
    </row>
    <row r="9" spans="1:19" ht="15.75" x14ac:dyDescent="0.25">
      <c r="A9" s="10">
        <v>8</v>
      </c>
      <c r="B9" s="11" t="s">
        <v>728</v>
      </c>
      <c r="C9" s="11" t="s">
        <v>730</v>
      </c>
      <c r="D9" s="11" t="s">
        <v>728</v>
      </c>
      <c r="E9" s="11" t="s">
        <v>726</v>
      </c>
      <c r="F9" s="11" t="s">
        <v>726</v>
      </c>
      <c r="G9" s="11" t="s">
        <v>728</v>
      </c>
      <c r="H9" s="12" t="s">
        <v>726</v>
      </c>
      <c r="I9" s="12" t="s">
        <v>726</v>
      </c>
      <c r="J9" s="11" t="s">
        <v>726</v>
      </c>
      <c r="K9" s="16" t="s">
        <v>728</v>
      </c>
      <c r="L9" s="265" t="s">
        <v>730</v>
      </c>
      <c r="M9" s="16" t="s">
        <v>730</v>
      </c>
      <c r="N9" s="15"/>
      <c r="O9" s="8">
        <v>8</v>
      </c>
      <c r="P9" s="12" t="s">
        <v>734</v>
      </c>
      <c r="R9" s="21">
        <v>8</v>
      </c>
      <c r="S9" s="8" t="s">
        <v>738</v>
      </c>
    </row>
    <row r="10" spans="1:19" ht="15.75" x14ac:dyDescent="0.25">
      <c r="A10" s="10">
        <v>9</v>
      </c>
      <c r="B10" s="11" t="s">
        <v>730</v>
      </c>
      <c r="C10" s="10" t="s">
        <v>725</v>
      </c>
      <c r="D10" s="11" t="s">
        <v>730</v>
      </c>
      <c r="E10" s="11" t="s">
        <v>728</v>
      </c>
      <c r="F10" s="11" t="s">
        <v>728</v>
      </c>
      <c r="G10" s="11" t="s">
        <v>730</v>
      </c>
      <c r="H10" s="12" t="s">
        <v>728</v>
      </c>
      <c r="I10" s="12" t="s">
        <v>728</v>
      </c>
      <c r="J10" s="11" t="s">
        <v>728</v>
      </c>
      <c r="K10" s="16" t="s">
        <v>730</v>
      </c>
      <c r="L10" s="266" t="s">
        <v>725</v>
      </c>
      <c r="M10" s="16" t="s">
        <v>725</v>
      </c>
      <c r="N10" s="15"/>
      <c r="O10" s="8">
        <v>9</v>
      </c>
      <c r="P10" s="12" t="s">
        <v>736</v>
      </c>
      <c r="R10" s="24">
        <v>9</v>
      </c>
      <c r="S10" s="12" t="s">
        <v>731</v>
      </c>
    </row>
    <row r="11" spans="1:19" ht="15.75" x14ac:dyDescent="0.25">
      <c r="A11" s="10">
        <v>10</v>
      </c>
      <c r="B11" s="10" t="s">
        <v>725</v>
      </c>
      <c r="C11" s="10" t="s">
        <v>727</v>
      </c>
      <c r="D11" s="10" t="s">
        <v>727</v>
      </c>
      <c r="E11" s="11" t="s">
        <v>730</v>
      </c>
      <c r="F11" s="11" t="s">
        <v>730</v>
      </c>
      <c r="G11" s="10" t="s">
        <v>725</v>
      </c>
      <c r="H11" s="12" t="s">
        <v>730</v>
      </c>
      <c r="I11" s="12" t="s">
        <v>730</v>
      </c>
      <c r="J11" s="11" t="s">
        <v>730</v>
      </c>
      <c r="K11" s="14" t="s">
        <v>725</v>
      </c>
      <c r="L11" s="266" t="s">
        <v>738</v>
      </c>
      <c r="M11" s="16" t="s">
        <v>738</v>
      </c>
      <c r="N11" s="15"/>
      <c r="O11" s="8">
        <v>10</v>
      </c>
      <c r="P11" s="12" t="s">
        <v>739</v>
      </c>
      <c r="R11" s="21">
        <v>10</v>
      </c>
      <c r="S11" s="12" t="s">
        <v>733</v>
      </c>
    </row>
    <row r="12" spans="1:19" ht="15.75" x14ac:dyDescent="0.25">
      <c r="A12" s="10">
        <v>11</v>
      </c>
      <c r="B12" s="10" t="s">
        <v>727</v>
      </c>
      <c r="C12" s="10" t="s">
        <v>729</v>
      </c>
      <c r="D12" s="10" t="s">
        <v>731</v>
      </c>
      <c r="E12" s="10" t="s">
        <v>725</v>
      </c>
      <c r="F12" s="10" t="s">
        <v>725</v>
      </c>
      <c r="G12" s="11" t="s">
        <v>732</v>
      </c>
      <c r="H12" s="8" t="s">
        <v>725</v>
      </c>
      <c r="I12" s="8" t="s">
        <v>725</v>
      </c>
      <c r="J12" s="10" t="s">
        <v>725</v>
      </c>
      <c r="K12" s="16" t="s">
        <v>738</v>
      </c>
      <c r="L12" s="265" t="s">
        <v>732</v>
      </c>
      <c r="M12" s="16" t="s">
        <v>732</v>
      </c>
      <c r="N12" s="15"/>
      <c r="O12" s="8">
        <v>11</v>
      </c>
      <c r="P12" s="12" t="s">
        <v>741</v>
      </c>
      <c r="R12" s="24">
        <v>11</v>
      </c>
      <c r="S12" s="16" t="s">
        <v>746</v>
      </c>
    </row>
    <row r="13" spans="1:19" ht="15.75" x14ac:dyDescent="0.25">
      <c r="A13" s="10">
        <v>12</v>
      </c>
      <c r="B13" s="10" t="s">
        <v>729</v>
      </c>
      <c r="C13" s="10" t="s">
        <v>731</v>
      </c>
      <c r="D13" s="11" t="s">
        <v>732</v>
      </c>
      <c r="E13" s="10" t="s">
        <v>727</v>
      </c>
      <c r="F13" s="11" t="s">
        <v>732</v>
      </c>
      <c r="G13" s="10" t="s">
        <v>733</v>
      </c>
      <c r="H13" s="12" t="s">
        <v>732</v>
      </c>
      <c r="I13" s="12" t="s">
        <v>732</v>
      </c>
      <c r="J13" s="11" t="s">
        <v>732</v>
      </c>
      <c r="K13" s="16" t="s">
        <v>732</v>
      </c>
      <c r="L13" s="266" t="s">
        <v>733</v>
      </c>
      <c r="M13" s="16" t="s">
        <v>746</v>
      </c>
      <c r="N13" s="15"/>
      <c r="O13" s="8">
        <v>12</v>
      </c>
      <c r="P13" s="12" t="s">
        <v>743</v>
      </c>
      <c r="R13" s="21">
        <v>12</v>
      </c>
      <c r="S13" s="12" t="s">
        <v>735</v>
      </c>
    </row>
    <row r="14" spans="1:19" ht="15.75" x14ac:dyDescent="0.25">
      <c r="A14" s="10">
        <v>13</v>
      </c>
      <c r="B14" s="10" t="s">
        <v>731</v>
      </c>
      <c r="C14" s="11" t="s">
        <v>732</v>
      </c>
      <c r="D14" s="10" t="s">
        <v>733</v>
      </c>
      <c r="E14" s="11" t="s">
        <v>732</v>
      </c>
      <c r="F14" s="10" t="s">
        <v>733</v>
      </c>
      <c r="G14" s="11" t="s">
        <v>734</v>
      </c>
      <c r="H14" s="8" t="s">
        <v>733</v>
      </c>
      <c r="I14" s="8" t="s">
        <v>733</v>
      </c>
      <c r="J14" s="11" t="s">
        <v>734</v>
      </c>
      <c r="K14" s="14" t="s">
        <v>733</v>
      </c>
      <c r="L14" s="266" t="s">
        <v>746</v>
      </c>
      <c r="M14" s="14" t="s">
        <v>734</v>
      </c>
      <c r="N14" s="17"/>
      <c r="O14" s="8">
        <v>13</v>
      </c>
      <c r="P14" s="12" t="s">
        <v>747</v>
      </c>
      <c r="R14" s="24">
        <v>13</v>
      </c>
      <c r="S14" s="12" t="s">
        <v>737</v>
      </c>
    </row>
    <row r="15" spans="1:19" ht="15.75" x14ac:dyDescent="0.25">
      <c r="A15" s="10">
        <v>14</v>
      </c>
      <c r="B15" s="11" t="s">
        <v>732</v>
      </c>
      <c r="C15" s="10" t="s">
        <v>733</v>
      </c>
      <c r="D15" s="11" t="s">
        <v>734</v>
      </c>
      <c r="E15" s="10" t="s">
        <v>745</v>
      </c>
      <c r="F15" s="11" t="s">
        <v>734</v>
      </c>
      <c r="G15" s="10" t="s">
        <v>740</v>
      </c>
      <c r="H15" s="12" t="s">
        <v>734</v>
      </c>
      <c r="I15" s="12" t="s">
        <v>734</v>
      </c>
      <c r="J15" s="10" t="s">
        <v>735</v>
      </c>
      <c r="K15" s="14" t="s">
        <v>746</v>
      </c>
      <c r="L15" s="265" t="s">
        <v>734</v>
      </c>
      <c r="M15" s="14" t="s">
        <v>748</v>
      </c>
      <c r="N15" s="17"/>
      <c r="O15" s="8">
        <v>14</v>
      </c>
      <c r="P15" s="12" t="s">
        <v>749</v>
      </c>
      <c r="R15" s="21">
        <v>14</v>
      </c>
      <c r="S15" s="12" t="s">
        <v>740</v>
      </c>
    </row>
    <row r="16" spans="1:19" ht="15.75" x14ac:dyDescent="0.25">
      <c r="A16" s="10">
        <v>15</v>
      </c>
      <c r="B16" s="10" t="s">
        <v>733</v>
      </c>
      <c r="C16" s="11" t="s">
        <v>734</v>
      </c>
      <c r="D16" s="10" t="s">
        <v>740</v>
      </c>
      <c r="E16" s="11" t="s">
        <v>734</v>
      </c>
      <c r="F16" s="10" t="s">
        <v>740</v>
      </c>
      <c r="G16" s="10" t="s">
        <v>748</v>
      </c>
      <c r="H16" s="8" t="s">
        <v>740</v>
      </c>
      <c r="I16" s="8" t="s">
        <v>740</v>
      </c>
      <c r="J16" s="10" t="s">
        <v>740</v>
      </c>
      <c r="K16" s="16" t="s">
        <v>734</v>
      </c>
      <c r="L16" s="266" t="s">
        <v>735</v>
      </c>
      <c r="M16" s="16" t="s">
        <v>736</v>
      </c>
      <c r="N16" s="15"/>
      <c r="O16" s="8">
        <v>15</v>
      </c>
      <c r="P16" s="12" t="s">
        <v>751</v>
      </c>
      <c r="R16" s="24">
        <v>15</v>
      </c>
      <c r="S16" s="12" t="s">
        <v>742</v>
      </c>
    </row>
    <row r="17" spans="1:19" ht="15.75" x14ac:dyDescent="0.25">
      <c r="A17" s="10">
        <v>16</v>
      </c>
      <c r="B17" s="11" t="s">
        <v>734</v>
      </c>
      <c r="C17" s="10" t="s">
        <v>735</v>
      </c>
      <c r="D17" s="10" t="s">
        <v>742</v>
      </c>
      <c r="E17" s="10" t="s">
        <v>740</v>
      </c>
      <c r="F17" s="10" t="s">
        <v>742</v>
      </c>
      <c r="G17" s="11" t="s">
        <v>736</v>
      </c>
      <c r="H17" s="12" t="s">
        <v>736</v>
      </c>
      <c r="I17" s="8" t="s">
        <v>744</v>
      </c>
      <c r="J17" s="10" t="s">
        <v>744</v>
      </c>
      <c r="K17" s="14" t="s">
        <v>735</v>
      </c>
      <c r="L17" s="266" t="s">
        <v>748</v>
      </c>
      <c r="M17" s="14" t="s">
        <v>752</v>
      </c>
      <c r="N17" s="17"/>
      <c r="O17" s="8">
        <v>16</v>
      </c>
      <c r="P17" s="12" t="s">
        <v>757</v>
      </c>
      <c r="R17" s="21">
        <v>16</v>
      </c>
      <c r="S17" s="12" t="s">
        <v>744</v>
      </c>
    </row>
    <row r="18" spans="1:19" ht="15.75" x14ac:dyDescent="0.25">
      <c r="A18" s="10">
        <v>17</v>
      </c>
      <c r="B18" s="10" t="s">
        <v>735</v>
      </c>
      <c r="C18" s="10" t="s">
        <v>737</v>
      </c>
      <c r="D18" s="10" t="s">
        <v>748</v>
      </c>
      <c r="E18" s="10" t="s">
        <v>742</v>
      </c>
      <c r="F18" s="10" t="s">
        <v>748</v>
      </c>
      <c r="G18" s="11" t="s">
        <v>739</v>
      </c>
      <c r="H18" s="8" t="s">
        <v>752</v>
      </c>
      <c r="I18" s="12" t="s">
        <v>753</v>
      </c>
      <c r="J18" s="10" t="s">
        <v>748</v>
      </c>
      <c r="K18" s="14" t="s">
        <v>748</v>
      </c>
      <c r="L18" s="265" t="s">
        <v>736</v>
      </c>
      <c r="M18" s="14" t="s">
        <v>739</v>
      </c>
      <c r="N18" s="17"/>
      <c r="O18" s="8">
        <v>17</v>
      </c>
      <c r="P18" s="12" t="s">
        <v>758</v>
      </c>
      <c r="R18" s="24">
        <v>17</v>
      </c>
      <c r="S18" s="12" t="s">
        <v>748</v>
      </c>
    </row>
    <row r="19" spans="1:19" ht="15.75" x14ac:dyDescent="0.25">
      <c r="A19" s="10">
        <v>18</v>
      </c>
      <c r="B19" s="10" t="s">
        <v>737</v>
      </c>
      <c r="C19" s="10" t="s">
        <v>740</v>
      </c>
      <c r="D19" s="11" t="s">
        <v>736</v>
      </c>
      <c r="E19" s="10" t="s">
        <v>748</v>
      </c>
      <c r="F19" s="11" t="s">
        <v>736</v>
      </c>
      <c r="G19" s="10" t="s">
        <v>756</v>
      </c>
      <c r="H19" s="12" t="s">
        <v>739</v>
      </c>
      <c r="I19" s="8" t="s">
        <v>752</v>
      </c>
      <c r="J19" s="11" t="s">
        <v>736</v>
      </c>
      <c r="K19" s="16" t="s">
        <v>736</v>
      </c>
      <c r="L19" s="266" t="s">
        <v>752</v>
      </c>
      <c r="M19" s="16" t="s">
        <v>756</v>
      </c>
      <c r="N19" s="15"/>
      <c r="O19" s="8">
        <v>18</v>
      </c>
      <c r="P19" s="12" t="s">
        <v>759</v>
      </c>
      <c r="R19" s="21">
        <v>18</v>
      </c>
      <c r="S19" s="12" t="s">
        <v>750</v>
      </c>
    </row>
    <row r="20" spans="1:19" ht="15.75" x14ac:dyDescent="0.25">
      <c r="A20" s="10">
        <v>19</v>
      </c>
      <c r="B20" s="10" t="s">
        <v>740</v>
      </c>
      <c r="C20" s="10" t="s">
        <v>748</v>
      </c>
      <c r="D20" s="10" t="s">
        <v>755</v>
      </c>
      <c r="E20" s="11" t="s">
        <v>736</v>
      </c>
      <c r="F20" s="11" t="s">
        <v>739</v>
      </c>
      <c r="G20" s="11" t="s">
        <v>741</v>
      </c>
      <c r="H20" s="8" t="s">
        <v>756</v>
      </c>
      <c r="I20" s="12" t="s">
        <v>739</v>
      </c>
      <c r="J20" s="10" t="s">
        <v>752</v>
      </c>
      <c r="K20" s="14" t="s">
        <v>752</v>
      </c>
      <c r="L20" s="265" t="s">
        <v>739</v>
      </c>
      <c r="M20" s="14" t="s">
        <v>741</v>
      </c>
      <c r="N20" s="17"/>
      <c r="O20" s="8">
        <v>19</v>
      </c>
      <c r="P20" s="12" t="s">
        <v>762</v>
      </c>
      <c r="R20" s="24">
        <v>19</v>
      </c>
      <c r="S20" s="12" t="s">
        <v>752</v>
      </c>
    </row>
    <row r="21" spans="1:19" ht="15.75" x14ac:dyDescent="0.25">
      <c r="A21" s="10">
        <v>20</v>
      </c>
      <c r="B21" s="10" t="s">
        <v>748</v>
      </c>
      <c r="C21" s="11" t="s">
        <v>736</v>
      </c>
      <c r="D21" s="11" t="s">
        <v>739</v>
      </c>
      <c r="E21" s="10" t="s">
        <v>755</v>
      </c>
      <c r="F21" s="10" t="s">
        <v>756</v>
      </c>
      <c r="G21" s="11" t="s">
        <v>743</v>
      </c>
      <c r="H21" s="12" t="s">
        <v>741</v>
      </c>
      <c r="I21" s="8" t="s">
        <v>756</v>
      </c>
      <c r="J21" s="11" t="s">
        <v>739</v>
      </c>
      <c r="K21" s="16" t="s">
        <v>739</v>
      </c>
      <c r="L21" s="266" t="s">
        <v>756</v>
      </c>
      <c r="M21" s="16" t="s">
        <v>760</v>
      </c>
      <c r="N21" s="15"/>
      <c r="O21" s="8">
        <v>20</v>
      </c>
      <c r="P21" s="12" t="s">
        <v>763</v>
      </c>
      <c r="R21" s="21">
        <v>20</v>
      </c>
      <c r="S21" s="12" t="s">
        <v>755</v>
      </c>
    </row>
    <row r="22" spans="1:19" ht="15.75" x14ac:dyDescent="0.25">
      <c r="A22" s="10">
        <v>21</v>
      </c>
      <c r="B22" s="11" t="s">
        <v>736</v>
      </c>
      <c r="C22" s="10" t="s">
        <v>755</v>
      </c>
      <c r="D22" s="11" t="s">
        <v>741</v>
      </c>
      <c r="E22" s="11" t="s">
        <v>739</v>
      </c>
      <c r="F22" s="11" t="s">
        <v>741</v>
      </c>
      <c r="G22" s="10" t="s">
        <v>761</v>
      </c>
      <c r="H22" s="12" t="s">
        <v>743</v>
      </c>
      <c r="I22" s="12" t="s">
        <v>741</v>
      </c>
      <c r="J22" s="10" t="s">
        <v>756</v>
      </c>
      <c r="K22" s="14" t="s">
        <v>756</v>
      </c>
      <c r="L22" s="265" t="s">
        <v>741</v>
      </c>
      <c r="M22" s="16" t="s">
        <v>743</v>
      </c>
      <c r="N22" s="15"/>
      <c r="O22" s="8">
        <v>21</v>
      </c>
      <c r="P22" s="12" t="s">
        <v>766</v>
      </c>
      <c r="R22" s="24">
        <v>21</v>
      </c>
      <c r="S22" s="12" t="s">
        <v>756</v>
      </c>
    </row>
    <row r="23" spans="1:19" ht="15.75" x14ac:dyDescent="0.25">
      <c r="A23" s="10">
        <v>22</v>
      </c>
      <c r="B23" s="10" t="s">
        <v>750</v>
      </c>
      <c r="C23" s="11" t="s">
        <v>739</v>
      </c>
      <c r="D23" s="11" t="s">
        <v>743</v>
      </c>
      <c r="E23" s="10" t="s">
        <v>756</v>
      </c>
      <c r="F23" s="11" t="s">
        <v>743</v>
      </c>
      <c r="G23" s="11" t="s">
        <v>747</v>
      </c>
      <c r="H23" s="12" t="s">
        <v>747</v>
      </c>
      <c r="I23" s="12" t="s">
        <v>743</v>
      </c>
      <c r="J23" s="11" t="s">
        <v>741</v>
      </c>
      <c r="K23" s="16" t="s">
        <v>741</v>
      </c>
      <c r="L23" s="266" t="s">
        <v>760</v>
      </c>
      <c r="M23" s="16" t="s">
        <v>747</v>
      </c>
      <c r="N23" s="15"/>
      <c r="O23" s="8">
        <v>22</v>
      </c>
      <c r="P23" s="12" t="s">
        <v>768</v>
      </c>
      <c r="R23" s="21">
        <v>22</v>
      </c>
      <c r="S23" s="12" t="s">
        <v>760</v>
      </c>
    </row>
    <row r="24" spans="1:19" ht="15.75" x14ac:dyDescent="0.25">
      <c r="A24" s="10">
        <v>23</v>
      </c>
      <c r="B24" s="10" t="s">
        <v>755</v>
      </c>
      <c r="C24" s="10" t="s">
        <v>765</v>
      </c>
      <c r="D24" s="10" t="s">
        <v>761</v>
      </c>
      <c r="E24" s="11" t="s">
        <v>741</v>
      </c>
      <c r="F24" s="10" t="s">
        <v>761</v>
      </c>
      <c r="G24" s="11" t="s">
        <v>749</v>
      </c>
      <c r="H24" s="12" t="s">
        <v>749</v>
      </c>
      <c r="I24" s="12" t="s">
        <v>747</v>
      </c>
      <c r="J24" s="11" t="s">
        <v>743</v>
      </c>
      <c r="K24" s="16" t="s">
        <v>743</v>
      </c>
      <c r="L24" s="265" t="s">
        <v>743</v>
      </c>
      <c r="M24" s="16" t="s">
        <v>749</v>
      </c>
      <c r="N24" s="15"/>
      <c r="R24" s="24">
        <v>23</v>
      </c>
      <c r="S24" s="12" t="s">
        <v>761</v>
      </c>
    </row>
    <row r="25" spans="1:19" ht="15.75" x14ac:dyDescent="0.25">
      <c r="A25" s="10">
        <v>24</v>
      </c>
      <c r="B25" s="11" t="s">
        <v>739</v>
      </c>
      <c r="C25" s="10" t="s">
        <v>756</v>
      </c>
      <c r="D25" s="11" t="s">
        <v>747</v>
      </c>
      <c r="E25" s="11" t="s">
        <v>743</v>
      </c>
      <c r="F25" s="11" t="s">
        <v>747</v>
      </c>
      <c r="G25" s="11" t="s">
        <v>751</v>
      </c>
      <c r="H25" s="12" t="s">
        <v>751</v>
      </c>
      <c r="I25" s="12" t="s">
        <v>749</v>
      </c>
      <c r="J25" s="11" t="s">
        <v>747</v>
      </c>
      <c r="K25" s="16" t="s">
        <v>747</v>
      </c>
      <c r="L25" s="265" t="s">
        <v>747</v>
      </c>
      <c r="M25" s="16" t="s">
        <v>751</v>
      </c>
      <c r="N25" s="15"/>
      <c r="R25" s="21">
        <v>24</v>
      </c>
      <c r="S25" s="12" t="s">
        <v>764</v>
      </c>
    </row>
    <row r="26" spans="1:19" ht="15.75" x14ac:dyDescent="0.25">
      <c r="A26" s="10">
        <v>25</v>
      </c>
      <c r="B26" s="10" t="s">
        <v>765</v>
      </c>
      <c r="C26" s="11" t="s">
        <v>741</v>
      </c>
      <c r="D26" s="11" t="s">
        <v>749</v>
      </c>
      <c r="E26" s="10" t="s">
        <v>761</v>
      </c>
      <c r="F26" s="11" t="s">
        <v>749</v>
      </c>
      <c r="G26" s="10" t="s">
        <v>764</v>
      </c>
      <c r="H26" s="8" t="s">
        <v>764</v>
      </c>
      <c r="I26" s="12" t="s">
        <v>751</v>
      </c>
      <c r="J26" s="11" t="s">
        <v>749</v>
      </c>
      <c r="K26" s="16" t="s">
        <v>749</v>
      </c>
      <c r="L26" s="16" t="s">
        <v>749</v>
      </c>
      <c r="M26" s="268" t="s">
        <v>764</v>
      </c>
      <c r="N26" s="15"/>
      <c r="R26" s="24">
        <v>25</v>
      </c>
      <c r="S26" s="12" t="s">
        <v>754</v>
      </c>
    </row>
    <row r="27" spans="1:19" ht="15.75" x14ac:dyDescent="0.25">
      <c r="A27" s="10">
        <v>26</v>
      </c>
      <c r="B27" s="10" t="s">
        <v>756</v>
      </c>
      <c r="C27" s="11" t="s">
        <v>743</v>
      </c>
      <c r="D27" s="11" t="s">
        <v>751</v>
      </c>
      <c r="E27" s="11" t="s">
        <v>747</v>
      </c>
      <c r="F27" s="11" t="s">
        <v>751</v>
      </c>
      <c r="G27" s="10" t="s">
        <v>754</v>
      </c>
      <c r="H27" s="8" t="s">
        <v>754</v>
      </c>
      <c r="I27" s="8" t="s">
        <v>764</v>
      </c>
      <c r="J27" s="11" t="s">
        <v>751</v>
      </c>
      <c r="K27" s="16" t="s">
        <v>751</v>
      </c>
      <c r="L27" s="16" t="s">
        <v>751</v>
      </c>
      <c r="M27" s="16" t="s">
        <v>757</v>
      </c>
      <c r="N27" s="15"/>
      <c r="R27" s="21">
        <v>26</v>
      </c>
      <c r="S27" s="12" t="s">
        <v>767</v>
      </c>
    </row>
    <row r="28" spans="1:19" ht="15.75" x14ac:dyDescent="0.25">
      <c r="A28" s="10">
        <v>27</v>
      </c>
      <c r="B28" s="11" t="s">
        <v>741</v>
      </c>
      <c r="C28" s="10" t="s">
        <v>761</v>
      </c>
      <c r="D28" s="10" t="s">
        <v>754</v>
      </c>
      <c r="E28" s="11" t="s">
        <v>749</v>
      </c>
      <c r="F28" s="10" t="s">
        <v>764</v>
      </c>
      <c r="G28" s="11" t="s">
        <v>757</v>
      </c>
      <c r="H28" s="12" t="s">
        <v>757</v>
      </c>
      <c r="I28" s="8" t="s">
        <v>754</v>
      </c>
      <c r="J28" s="10" t="s">
        <v>764</v>
      </c>
      <c r="K28" s="14" t="s">
        <v>764</v>
      </c>
      <c r="L28" s="14" t="s">
        <v>764</v>
      </c>
      <c r="M28" s="16" t="s">
        <v>758</v>
      </c>
      <c r="N28" s="15"/>
      <c r="R28" s="24">
        <v>27</v>
      </c>
      <c r="S28" s="12" t="s">
        <v>769</v>
      </c>
    </row>
    <row r="29" spans="1:19" ht="15.75" x14ac:dyDescent="0.25">
      <c r="A29" s="10">
        <v>28</v>
      </c>
      <c r="B29" s="10" t="s">
        <v>760</v>
      </c>
      <c r="C29" s="11" t="s">
        <v>747</v>
      </c>
      <c r="D29" s="10" t="s">
        <v>767</v>
      </c>
      <c r="E29" s="11" t="s">
        <v>751</v>
      </c>
      <c r="F29" s="10" t="s">
        <v>754</v>
      </c>
      <c r="G29" s="10" t="s">
        <v>771</v>
      </c>
      <c r="H29" s="8" t="s">
        <v>771</v>
      </c>
      <c r="I29" s="12" t="s">
        <v>757</v>
      </c>
      <c r="J29" s="10" t="s">
        <v>754</v>
      </c>
      <c r="K29" s="14" t="s">
        <v>754</v>
      </c>
      <c r="L29" s="16" t="s">
        <v>757</v>
      </c>
      <c r="M29" s="16" t="s">
        <v>759</v>
      </c>
      <c r="N29" s="15"/>
      <c r="R29" s="21">
        <v>28</v>
      </c>
      <c r="S29" s="12" t="s">
        <v>770</v>
      </c>
    </row>
    <row r="30" spans="1:19" ht="15.75" x14ac:dyDescent="0.25">
      <c r="A30" s="10">
        <v>29</v>
      </c>
      <c r="B30" s="11" t="s">
        <v>743</v>
      </c>
      <c r="C30" s="11" t="s">
        <v>749</v>
      </c>
      <c r="D30" s="10" t="s">
        <v>769</v>
      </c>
      <c r="E30" s="10" t="s">
        <v>764</v>
      </c>
      <c r="F30" s="11" t="s">
        <v>757</v>
      </c>
      <c r="G30" s="11" t="s">
        <v>758</v>
      </c>
      <c r="H30" s="8" t="s">
        <v>772</v>
      </c>
      <c r="I30" s="8" t="s">
        <v>771</v>
      </c>
      <c r="J30" s="11" t="s">
        <v>757</v>
      </c>
      <c r="K30" s="16" t="s">
        <v>757</v>
      </c>
      <c r="L30" s="14" t="s">
        <v>772</v>
      </c>
      <c r="M30" s="16" t="s">
        <v>774</v>
      </c>
      <c r="N30" s="15"/>
      <c r="R30" s="24">
        <v>29</v>
      </c>
      <c r="S30" s="12" t="s">
        <v>771</v>
      </c>
    </row>
    <row r="31" spans="1:19" ht="15.75" x14ac:dyDescent="0.25">
      <c r="A31" s="10">
        <v>30</v>
      </c>
      <c r="B31" s="10" t="s">
        <v>761</v>
      </c>
      <c r="C31" s="11" t="s">
        <v>751</v>
      </c>
      <c r="D31" s="11" t="s">
        <v>757</v>
      </c>
      <c r="E31" s="10" t="s">
        <v>754</v>
      </c>
      <c r="F31" s="10" t="s">
        <v>771</v>
      </c>
      <c r="G31" s="11" t="s">
        <v>759</v>
      </c>
      <c r="H31" s="12" t="s">
        <v>758</v>
      </c>
      <c r="I31" s="8" t="s">
        <v>772</v>
      </c>
      <c r="J31" s="10" t="s">
        <v>772</v>
      </c>
      <c r="K31" s="14" t="s">
        <v>772</v>
      </c>
      <c r="L31" s="16" t="s">
        <v>758</v>
      </c>
      <c r="M31" s="14" t="s">
        <v>762</v>
      </c>
      <c r="N31" s="17"/>
      <c r="R31" s="21">
        <v>30</v>
      </c>
      <c r="S31" s="12" t="s">
        <v>772</v>
      </c>
    </row>
    <row r="32" spans="1:19" ht="15.75" x14ac:dyDescent="0.25">
      <c r="A32" s="10">
        <v>31</v>
      </c>
      <c r="B32" s="11" t="s">
        <v>747</v>
      </c>
      <c r="C32" s="10" t="s">
        <v>754</v>
      </c>
      <c r="D32" s="11" t="s">
        <v>758</v>
      </c>
      <c r="E32" s="11" t="s">
        <v>757</v>
      </c>
      <c r="F32" s="11" t="s">
        <v>758</v>
      </c>
      <c r="G32" s="10" t="s">
        <v>774</v>
      </c>
      <c r="H32" s="12" t="s">
        <v>759</v>
      </c>
      <c r="I32" s="12" t="s">
        <v>758</v>
      </c>
      <c r="J32" s="11" t="s">
        <v>758</v>
      </c>
      <c r="K32" s="16" t="s">
        <v>758</v>
      </c>
      <c r="L32" s="16" t="s">
        <v>759</v>
      </c>
      <c r="M32" s="16" t="s">
        <v>780</v>
      </c>
      <c r="N32" s="15"/>
      <c r="R32" s="24">
        <v>31</v>
      </c>
      <c r="S32" s="12" t="s">
        <v>773</v>
      </c>
    </row>
    <row r="33" spans="1:19" ht="15.75" x14ac:dyDescent="0.25">
      <c r="A33" s="10">
        <v>32</v>
      </c>
      <c r="B33" s="11" t="s">
        <v>749</v>
      </c>
      <c r="C33" s="10" t="s">
        <v>767</v>
      </c>
      <c r="D33" s="11" t="s">
        <v>759</v>
      </c>
      <c r="E33" s="11" t="s">
        <v>758</v>
      </c>
      <c r="F33" s="11" t="s">
        <v>759</v>
      </c>
      <c r="G33" s="10" t="s">
        <v>775</v>
      </c>
      <c r="H33" s="8" t="s">
        <v>774</v>
      </c>
      <c r="I33" s="12" t="s">
        <v>759</v>
      </c>
      <c r="J33" s="10" t="s">
        <v>773</v>
      </c>
      <c r="K33" s="14" t="s">
        <v>773</v>
      </c>
      <c r="L33" s="14" t="s">
        <v>774</v>
      </c>
      <c r="M33" s="14" t="s">
        <v>782</v>
      </c>
      <c r="N33" s="17"/>
      <c r="R33" s="21">
        <v>32</v>
      </c>
      <c r="S33" s="12" t="s">
        <v>774</v>
      </c>
    </row>
    <row r="34" spans="1:19" ht="15.75" x14ac:dyDescent="0.25">
      <c r="A34" s="10">
        <v>33</v>
      </c>
      <c r="B34" s="11" t="s">
        <v>751</v>
      </c>
      <c r="C34" s="10" t="s">
        <v>769</v>
      </c>
      <c r="D34" s="10" t="s">
        <v>774</v>
      </c>
      <c r="E34" s="11" t="s">
        <v>759</v>
      </c>
      <c r="F34" s="10" t="s">
        <v>774</v>
      </c>
      <c r="G34" s="10" t="s">
        <v>776</v>
      </c>
      <c r="H34" s="8" t="s">
        <v>775</v>
      </c>
      <c r="I34" s="8" t="s">
        <v>774</v>
      </c>
      <c r="J34" s="11" t="s">
        <v>759</v>
      </c>
      <c r="K34" s="16" t="s">
        <v>759</v>
      </c>
      <c r="L34" s="14" t="s">
        <v>775</v>
      </c>
      <c r="M34" s="16" t="s">
        <v>763</v>
      </c>
      <c r="N34" s="15"/>
      <c r="R34" s="24">
        <v>33</v>
      </c>
      <c r="S34" s="12" t="s">
        <v>775</v>
      </c>
    </row>
    <row r="35" spans="1:19" ht="15.75" x14ac:dyDescent="0.25">
      <c r="A35" s="10">
        <v>34</v>
      </c>
      <c r="B35" s="10" t="s">
        <v>754</v>
      </c>
      <c r="C35" s="10" t="s">
        <v>770</v>
      </c>
      <c r="D35" s="10" t="s">
        <v>775</v>
      </c>
      <c r="E35" s="10" t="s">
        <v>774</v>
      </c>
      <c r="F35" s="10" t="s">
        <v>775</v>
      </c>
      <c r="G35" s="10" t="s">
        <v>777</v>
      </c>
      <c r="H35" s="8" t="s">
        <v>776</v>
      </c>
      <c r="I35" s="8" t="s">
        <v>775</v>
      </c>
      <c r="J35" s="10" t="s">
        <v>774</v>
      </c>
      <c r="K35" s="14" t="s">
        <v>774</v>
      </c>
      <c r="L35" s="14" t="s">
        <v>776</v>
      </c>
      <c r="M35" s="16" t="s">
        <v>859</v>
      </c>
      <c r="N35" s="15"/>
      <c r="R35" s="21">
        <v>34</v>
      </c>
      <c r="S35" s="8" t="s">
        <v>776</v>
      </c>
    </row>
    <row r="36" spans="1:19" ht="15.75" x14ac:dyDescent="0.25">
      <c r="A36" s="10">
        <v>35</v>
      </c>
      <c r="B36" s="10" t="s">
        <v>767</v>
      </c>
      <c r="C36" s="11" t="s">
        <v>757</v>
      </c>
      <c r="D36" s="11" t="s">
        <v>762</v>
      </c>
      <c r="E36" s="10" t="s">
        <v>775</v>
      </c>
      <c r="F36" s="10" t="s">
        <v>776</v>
      </c>
      <c r="G36" s="11" t="s">
        <v>762</v>
      </c>
      <c r="H36" s="8" t="s">
        <v>777</v>
      </c>
      <c r="I36" s="8" t="s">
        <v>776</v>
      </c>
      <c r="J36" s="10" t="s">
        <v>775</v>
      </c>
      <c r="K36" s="14" t="s">
        <v>775</v>
      </c>
      <c r="L36" s="16" t="s">
        <v>762</v>
      </c>
      <c r="M36" s="16" t="s">
        <v>766</v>
      </c>
      <c r="N36" s="15"/>
      <c r="R36" s="24">
        <v>35</v>
      </c>
      <c r="S36" s="12" t="s">
        <v>777</v>
      </c>
    </row>
    <row r="37" spans="1:19" ht="15.75" x14ac:dyDescent="0.25">
      <c r="A37" s="10">
        <v>36</v>
      </c>
      <c r="B37" s="10" t="s">
        <v>769</v>
      </c>
      <c r="C37" s="11" t="s">
        <v>758</v>
      </c>
      <c r="D37" s="10" t="s">
        <v>779</v>
      </c>
      <c r="E37" s="10" t="s">
        <v>776</v>
      </c>
      <c r="F37" s="10" t="s">
        <v>777</v>
      </c>
      <c r="G37" s="10" t="s">
        <v>779</v>
      </c>
      <c r="H37" s="12" t="s">
        <v>762</v>
      </c>
      <c r="I37" s="8" t="s">
        <v>777</v>
      </c>
      <c r="J37" s="10" t="s">
        <v>776</v>
      </c>
      <c r="K37" s="14" t="s">
        <v>776</v>
      </c>
      <c r="L37" s="14" t="s">
        <v>780</v>
      </c>
      <c r="M37" s="16" t="s">
        <v>768</v>
      </c>
      <c r="N37" s="15"/>
      <c r="R37" s="21">
        <v>36</v>
      </c>
      <c r="S37" s="12" t="s">
        <v>778</v>
      </c>
    </row>
    <row r="38" spans="1:19" ht="15.75" x14ac:dyDescent="0.25">
      <c r="A38" s="10">
        <v>37</v>
      </c>
      <c r="B38" s="11" t="s">
        <v>757</v>
      </c>
      <c r="C38" s="11" t="s">
        <v>759</v>
      </c>
      <c r="D38" s="10" t="s">
        <v>781</v>
      </c>
      <c r="E38" s="11" t="s">
        <v>762</v>
      </c>
      <c r="F38" s="11" t="s">
        <v>762</v>
      </c>
      <c r="G38" s="10" t="s">
        <v>780</v>
      </c>
      <c r="H38" s="8" t="s">
        <v>779</v>
      </c>
      <c r="I38" s="12" t="s">
        <v>762</v>
      </c>
      <c r="J38" s="11" t="s">
        <v>762</v>
      </c>
      <c r="K38" s="16" t="s">
        <v>762</v>
      </c>
      <c r="L38" s="20" t="s">
        <v>782</v>
      </c>
      <c r="M38" s="16" t="s">
        <v>786</v>
      </c>
      <c r="N38" s="15"/>
      <c r="R38" s="24">
        <v>37</v>
      </c>
      <c r="S38" s="8" t="s">
        <v>779</v>
      </c>
    </row>
    <row r="39" spans="1:19" ht="15.75" x14ac:dyDescent="0.25">
      <c r="A39" s="10">
        <v>38</v>
      </c>
      <c r="B39" s="11" t="s">
        <v>758</v>
      </c>
      <c r="C39" s="10" t="s">
        <v>775</v>
      </c>
      <c r="D39" s="10" t="s">
        <v>783</v>
      </c>
      <c r="E39" s="10" t="s">
        <v>779</v>
      </c>
      <c r="F39" s="10" t="s">
        <v>779</v>
      </c>
      <c r="G39" s="10" t="s">
        <v>782</v>
      </c>
      <c r="H39" s="8" t="s">
        <v>780</v>
      </c>
      <c r="I39" s="8" t="s">
        <v>779</v>
      </c>
      <c r="J39" s="10" t="s">
        <v>779</v>
      </c>
      <c r="K39" s="14" t="s">
        <v>779</v>
      </c>
      <c r="L39" s="16" t="s">
        <v>763</v>
      </c>
      <c r="M39" s="16" t="s">
        <v>860</v>
      </c>
      <c r="N39" s="15"/>
      <c r="R39" s="21">
        <v>38</v>
      </c>
      <c r="S39" s="12" t="s">
        <v>780</v>
      </c>
    </row>
    <row r="40" spans="1:19" ht="15.75" x14ac:dyDescent="0.25">
      <c r="A40" s="10">
        <v>39</v>
      </c>
      <c r="B40" s="11" t="s">
        <v>759</v>
      </c>
      <c r="C40" s="10" t="s">
        <v>778</v>
      </c>
      <c r="D40" s="10" t="s">
        <v>784</v>
      </c>
      <c r="E40" s="10" t="s">
        <v>783</v>
      </c>
      <c r="F40" s="11" t="s">
        <v>782</v>
      </c>
      <c r="G40" s="10" t="s">
        <v>784</v>
      </c>
      <c r="H40" s="8" t="s">
        <v>782</v>
      </c>
      <c r="I40" s="8" t="s">
        <v>780</v>
      </c>
      <c r="J40" s="10" t="s">
        <v>780</v>
      </c>
      <c r="K40" s="14" t="s">
        <v>780</v>
      </c>
      <c r="L40" s="14" t="s">
        <v>859</v>
      </c>
      <c r="M40" s="14" t="s">
        <v>787</v>
      </c>
      <c r="N40" s="17"/>
      <c r="R40" s="24">
        <v>39</v>
      </c>
      <c r="S40" s="12" t="s">
        <v>781</v>
      </c>
    </row>
    <row r="41" spans="1:19" ht="15.75" x14ac:dyDescent="0.25">
      <c r="A41" s="10">
        <v>40</v>
      </c>
      <c r="B41" s="10" t="s">
        <v>778</v>
      </c>
      <c r="C41" s="11" t="s">
        <v>762</v>
      </c>
      <c r="D41" s="11" t="s">
        <v>763</v>
      </c>
      <c r="E41" s="10" t="s">
        <v>784</v>
      </c>
      <c r="F41" s="10" t="s">
        <v>784</v>
      </c>
      <c r="G41" s="11" t="s">
        <v>763</v>
      </c>
      <c r="H41" s="8" t="s">
        <v>784</v>
      </c>
      <c r="I41" s="8" t="s">
        <v>782</v>
      </c>
      <c r="J41" s="10" t="s">
        <v>782</v>
      </c>
      <c r="K41" s="14" t="s">
        <v>782</v>
      </c>
      <c r="L41" s="14" t="s">
        <v>861</v>
      </c>
      <c r="M41" s="16"/>
      <c r="N41" s="15"/>
      <c r="R41" s="21">
        <v>40</v>
      </c>
      <c r="S41" s="12" t="s">
        <v>782</v>
      </c>
    </row>
    <row r="42" spans="1:19" ht="15.75" x14ac:dyDescent="0.25">
      <c r="A42" s="10">
        <v>41</v>
      </c>
      <c r="B42" s="11" t="s">
        <v>762</v>
      </c>
      <c r="C42" s="10" t="s">
        <v>781</v>
      </c>
      <c r="D42" s="11" t="s">
        <v>766</v>
      </c>
      <c r="E42" s="11" t="s">
        <v>763</v>
      </c>
      <c r="F42" s="11" t="s">
        <v>763</v>
      </c>
      <c r="G42" s="11" t="s">
        <v>766</v>
      </c>
      <c r="H42" s="12" t="s">
        <v>763</v>
      </c>
      <c r="I42" s="12" t="s">
        <v>763</v>
      </c>
      <c r="J42" s="11" t="s">
        <v>763</v>
      </c>
      <c r="K42" s="16" t="s">
        <v>763</v>
      </c>
      <c r="L42" s="16" t="s">
        <v>766</v>
      </c>
      <c r="M42" s="16"/>
      <c r="N42" s="15"/>
      <c r="R42" s="24">
        <v>41</v>
      </c>
      <c r="S42" s="12" t="s">
        <v>783</v>
      </c>
    </row>
    <row r="43" spans="1:19" ht="15.75" x14ac:dyDescent="0.25">
      <c r="A43" s="10">
        <v>42</v>
      </c>
      <c r="B43" s="10" t="s">
        <v>781</v>
      </c>
      <c r="C43" s="11" t="s">
        <v>763</v>
      </c>
      <c r="D43" s="11" t="s">
        <v>768</v>
      </c>
      <c r="E43" s="11" t="s">
        <v>766</v>
      </c>
      <c r="F43" s="11" t="s">
        <v>766</v>
      </c>
      <c r="G43" s="11" t="s">
        <v>768</v>
      </c>
      <c r="H43" s="12" t="s">
        <v>766</v>
      </c>
      <c r="I43" s="12" t="s">
        <v>766</v>
      </c>
      <c r="J43" s="11" t="s">
        <v>766</v>
      </c>
      <c r="K43" s="16" t="s">
        <v>766</v>
      </c>
      <c r="L43" s="16" t="s">
        <v>768</v>
      </c>
      <c r="M43" s="16"/>
      <c r="N43" s="15"/>
      <c r="R43" s="21">
        <v>42</v>
      </c>
      <c r="S43" s="12" t="s">
        <v>784</v>
      </c>
    </row>
    <row r="44" spans="1:19" ht="15.75" x14ac:dyDescent="0.25">
      <c r="A44" s="10">
        <v>43</v>
      </c>
      <c r="B44" s="11" t="s">
        <v>763</v>
      </c>
      <c r="C44" s="11" t="s">
        <v>766</v>
      </c>
      <c r="D44" s="10" t="s">
        <v>785</v>
      </c>
      <c r="E44" s="11" t="s">
        <v>768</v>
      </c>
      <c r="F44" s="11" t="s">
        <v>768</v>
      </c>
      <c r="G44" s="10" t="s">
        <v>786</v>
      </c>
      <c r="H44" s="12" t="s">
        <v>768</v>
      </c>
      <c r="I44" s="12" t="s">
        <v>768</v>
      </c>
      <c r="J44" s="11" t="s">
        <v>768</v>
      </c>
      <c r="K44" s="16" t="s">
        <v>768</v>
      </c>
      <c r="L44" s="14" t="s">
        <v>786</v>
      </c>
      <c r="M44" s="16"/>
      <c r="N44" s="15"/>
      <c r="R44" s="24">
        <v>43</v>
      </c>
      <c r="S44" s="16" t="s">
        <v>859</v>
      </c>
    </row>
    <row r="45" spans="1:19" ht="15.75" x14ac:dyDescent="0.25">
      <c r="A45" s="10">
        <v>44</v>
      </c>
      <c r="B45" s="11" t="s">
        <v>766</v>
      </c>
      <c r="C45" s="11" t="s">
        <v>768</v>
      </c>
      <c r="D45" s="10" t="s">
        <v>786</v>
      </c>
      <c r="E45" s="10" t="s">
        <v>786</v>
      </c>
      <c r="F45" s="10" t="s">
        <v>786</v>
      </c>
      <c r="G45" s="10" t="s">
        <v>787</v>
      </c>
      <c r="H45" s="8" t="s">
        <v>786</v>
      </c>
      <c r="I45" s="8" t="s">
        <v>786</v>
      </c>
      <c r="J45" s="10" t="s">
        <v>786</v>
      </c>
      <c r="K45" s="14" t="s">
        <v>786</v>
      </c>
      <c r="L45" s="14" t="s">
        <v>860</v>
      </c>
      <c r="M45" s="16"/>
      <c r="N45" s="15"/>
      <c r="R45" s="21">
        <v>44</v>
      </c>
      <c r="S45" s="16" t="s">
        <v>861</v>
      </c>
    </row>
    <row r="46" spans="1:19" ht="15.75" x14ac:dyDescent="0.25">
      <c r="A46" s="10">
        <v>45</v>
      </c>
      <c r="B46" s="11" t="s">
        <v>768</v>
      </c>
      <c r="C46" s="10" t="s">
        <v>786</v>
      </c>
      <c r="D46" s="10" t="s">
        <v>787</v>
      </c>
      <c r="E46" s="10" t="s">
        <v>787</v>
      </c>
      <c r="F46" s="10" t="s">
        <v>787</v>
      </c>
      <c r="G46" s="10" t="s">
        <v>788</v>
      </c>
      <c r="H46" s="8" t="s">
        <v>787</v>
      </c>
      <c r="I46" s="8" t="s">
        <v>787</v>
      </c>
      <c r="J46" s="18" t="s">
        <v>787</v>
      </c>
      <c r="K46" s="14" t="s">
        <v>787</v>
      </c>
      <c r="L46" s="14" t="s">
        <v>787</v>
      </c>
      <c r="M46" s="16"/>
      <c r="N46" s="15"/>
      <c r="R46" s="24">
        <v>45</v>
      </c>
      <c r="S46" s="12" t="s">
        <v>785</v>
      </c>
    </row>
    <row r="47" spans="1:19" ht="15.75" x14ac:dyDescent="0.25">
      <c r="R47" s="21">
        <v>46</v>
      </c>
      <c r="S47" s="8" t="s">
        <v>786</v>
      </c>
    </row>
    <row r="48" spans="1:19" ht="15.75" x14ac:dyDescent="0.25">
      <c r="D48" s="5"/>
      <c r="H48" s="5"/>
      <c r="L48"/>
      <c r="M48"/>
      <c r="N48"/>
      <c r="R48" s="24">
        <v>47</v>
      </c>
      <c r="S48" s="25" t="s">
        <v>860</v>
      </c>
    </row>
    <row r="49" spans="4:19" ht="15.75" x14ac:dyDescent="0.25">
      <c r="D49" s="5"/>
      <c r="H49" s="5"/>
      <c r="L49"/>
      <c r="M49"/>
      <c r="N49"/>
      <c r="R49" s="21">
        <v>48</v>
      </c>
      <c r="S49" s="12" t="s">
        <v>787</v>
      </c>
    </row>
    <row r="50" spans="4:19" ht="15.75" x14ac:dyDescent="0.25">
      <c r="D50" s="5"/>
      <c r="H50" s="5"/>
      <c r="L50"/>
      <c r="M50"/>
      <c r="N50"/>
      <c r="R50" s="24">
        <v>49</v>
      </c>
      <c r="S50" s="26" t="s">
        <v>788</v>
      </c>
    </row>
    <row r="51" spans="4:19" x14ac:dyDescent="0.25">
      <c r="D51" s="5"/>
      <c r="H51" s="5"/>
      <c r="L51"/>
      <c r="M51"/>
      <c r="N51"/>
    </row>
    <row r="52" spans="4:19" x14ac:dyDescent="0.25">
      <c r="D52" s="5"/>
      <c r="H52" s="5"/>
      <c r="L52"/>
      <c r="M52"/>
      <c r="N52"/>
    </row>
    <row r="53" spans="4:19" x14ac:dyDescent="0.25">
      <c r="D53" s="5"/>
      <c r="H53" s="5"/>
      <c r="L53"/>
      <c r="M53"/>
      <c r="N53"/>
    </row>
    <row r="54" spans="4:19" x14ac:dyDescent="0.25">
      <c r="D54" s="5"/>
      <c r="H54" s="5"/>
      <c r="L54"/>
      <c r="M54"/>
      <c r="N54"/>
    </row>
    <row r="55" spans="4:19" x14ac:dyDescent="0.25">
      <c r="D55" s="5"/>
      <c r="H55" s="5"/>
      <c r="L55"/>
      <c r="M55"/>
      <c r="N55"/>
    </row>
    <row r="56" spans="4:19" x14ac:dyDescent="0.25">
      <c r="D56" s="5"/>
      <c r="H56" s="5"/>
      <c r="L56"/>
      <c r="M56"/>
      <c r="N56"/>
    </row>
    <row r="57" spans="4:19" x14ac:dyDescent="0.25">
      <c r="D57" s="5"/>
      <c r="H57" s="5"/>
      <c r="L57"/>
      <c r="M57"/>
      <c r="N57"/>
    </row>
    <row r="58" spans="4:19" x14ac:dyDescent="0.25">
      <c r="D58" s="5"/>
      <c r="H58" s="5"/>
      <c r="L58"/>
      <c r="M58"/>
      <c r="N58"/>
    </row>
    <row r="59" spans="4:19" x14ac:dyDescent="0.25">
      <c r="D59" s="5"/>
      <c r="H59" s="5"/>
      <c r="L59"/>
      <c r="M59"/>
      <c r="N59"/>
    </row>
    <row r="60" spans="4:19" x14ac:dyDescent="0.25">
      <c r="D60" s="5"/>
      <c r="H60" s="5"/>
      <c r="L60"/>
      <c r="M60"/>
      <c r="N60"/>
    </row>
    <row r="61" spans="4:19" x14ac:dyDescent="0.25">
      <c r="D61" s="5"/>
      <c r="H61" s="5"/>
      <c r="L61"/>
      <c r="M61"/>
      <c r="N61"/>
    </row>
    <row r="62" spans="4:19" x14ac:dyDescent="0.25">
      <c r="D62" s="5"/>
      <c r="H62" s="5"/>
      <c r="L62"/>
      <c r="M62"/>
      <c r="N62"/>
    </row>
    <row r="95" spans="1:14" x14ac:dyDescent="0.25">
      <c r="A95" s="19"/>
      <c r="B95" s="19"/>
      <c r="C95" s="19"/>
      <c r="D95" s="19"/>
      <c r="E95" s="19"/>
      <c r="M95"/>
      <c r="N95"/>
    </row>
  </sheetData>
  <sortState ref="S2:S51">
    <sortCondition ref="S2"/>
  </sortState>
  <hyperlinks>
    <hyperlink ref="K3" r:id="rId1" display="http://www.britama.com/index.php/2012/05/sejarah-dan-profil-singkat-adhi/"/>
    <hyperlink ref="K4" r:id="rId2" display="http://www.britama.com/index.php/2012/05/sejarah-dan-profil-singkat-adro/"/>
    <hyperlink ref="K5" r:id="rId3" display="http://www.britama.com/index.php/2012/05/sejarah-dan-profil-singkat-akra/"/>
    <hyperlink ref="K6" r:id="rId4" display="http://www.britama.com/index.php/2012/05/sejarah-dan-profil-singkat-antm/"/>
    <hyperlink ref="K7" r:id="rId5" display="http://www.britama.com/index.php/2012/05/sejarah-dan-profil-singkat-asii/"/>
    <hyperlink ref="K8" r:id="rId6" display="http://www.britama.com/index.php/2012/05/sejarah-dan-profil-singkat-bbca/"/>
    <hyperlink ref="K9" r:id="rId7" display="http://www.britama.com/index.php/2012/10/sejarah-dan-profil-singkat-bbni/"/>
    <hyperlink ref="K10" r:id="rId8" display="http://www.britama.com/index.php/2012/10/sejarah-dan-profil-singkat-bbri/"/>
    <hyperlink ref="K11" r:id="rId9" display="http://www.britama.com/index.php/2012/10/sejarah-dan-profil-singkat-bbtn/"/>
    <hyperlink ref="K12" r:id="rId10" display="http://www.britama.com/index.php/2012/09/sejarah-dan-profil-singkat-bjbr/"/>
    <hyperlink ref="K13" r:id="rId11" display="http://www.britama.com/index.php/2012/10/sejarah-dan-profil-singkat-bmri/"/>
    <hyperlink ref="K14" r:id="rId12" display="http://www.britama.com/index.php/2012/10/sejarah-dan-profil-singkat-bmtr/"/>
    <hyperlink ref="K15" r:id="rId13" display="http://www.britama.com/index.php/2012/10/sejarah-dan-profil-singkat-brpt/"/>
    <hyperlink ref="K16" r:id="rId14" display="http://www.britama.com/index.php/2012/10/sejarah-dan-profil-singkat-bsde/"/>
    <hyperlink ref="K17" r:id="rId15" display="http://www.britama.com/index.php/2012/10/sejarah-dan-profil-singkat-bumi/"/>
    <hyperlink ref="K18" r:id="rId16" display="http://www.britama.com/index.php/2012/11/sejarah-dan-profil-singkat-excl/"/>
    <hyperlink ref="K19" r:id="rId17" display="http://www.britama.com/index.php/2012/11/sejarah-dan-profil-singkat-ggrm/"/>
    <hyperlink ref="K20" r:id="rId18" display="http://www.britama.com/index.php/2012/11/sejarah-dan-profil-singkat-hmsp/"/>
    <hyperlink ref="K21" r:id="rId19" display="http://www.britama.com/index.php/2012/10/sejarah-dan-profil-singkat-icbp/"/>
    <hyperlink ref="K22" r:id="rId20" display="http://www.britama.com/index.php/2012/11/sejarah-dan-profil-singkat-inco/"/>
    <hyperlink ref="K23" r:id="rId21" display="http://www.britama.com/index.php/2012/11/sejarah-dan-profil-singkat-indf/"/>
    <hyperlink ref="K24" r:id="rId22" display="http://www.britama.com/index.php/2012/11/sejarah-dan-profil-singkat-intp/"/>
    <hyperlink ref="K25" r:id="rId23" display="http://www.britama.com/index.php/2012/11/sejarah-dan-profil-singkat-jsmr/"/>
    <hyperlink ref="K26" r:id="rId24" display="http://www.britama.com/index.php/2012/11/sejarah-dan-profil-singkat-klbf/"/>
    <hyperlink ref="K27" r:id="rId25" display="http://www.britama.com/index.php/2012/11/sejarah-dan-profil-singkat-lpkr/"/>
    <hyperlink ref="K28" r:id="rId26" display="http://www.britama.com/index.php/2012/11/sejarah-dan-profil-singkat-lppf/"/>
    <hyperlink ref="K29" r:id="rId27" display="http://www.britama.com/index.php/2012/11/sejarah-dan-profil-singkat-lsip/"/>
    <hyperlink ref="K30" r:id="rId28" display="http://www.britama.com/index.php/2012/12/sejarah-dan-profil-singkat-mncn/"/>
    <hyperlink ref="K31" r:id="rId29" display="http://www.britama.com/index.php/2012/12/sejarah-dan-profil-singkat-myrx/"/>
    <hyperlink ref="K32" r:id="rId30" display="http://www.britama.com/index.php/2012/12/sejarah-dan-profil-singkat-pgas/"/>
    <hyperlink ref="K33" r:id="rId31" display="http://www.britama.com/index.php/2015/05/sejarah-dan-profil-singkat-ppro/"/>
    <hyperlink ref="K34" r:id="rId32" display="http://www.britama.com/index.php/2012/12/sejarah-dan-profil-singkat-ptba/"/>
    <hyperlink ref="K35" r:id="rId33" display="http://www.britama.com/index.php/2012/10/sejarah-dan-profil-singkat-ptpp/"/>
    <hyperlink ref="K36" r:id="rId34" display="http://www.britama.com/index.php/2012/12/sejarah-dan-profil-singkat-pwon/"/>
    <hyperlink ref="K37" r:id="rId35" display="http://www.britama.com/index.php/2012/12/sejarah-dan-profil-singkat-scma/"/>
    <hyperlink ref="K38" r:id="rId36" display="http://www.britama.com/index.php/2012/12/sejarah-dan-profil-singkat-smgr/"/>
    <hyperlink ref="K39" r:id="rId37" display="http://www.britama.com/index.php/2012/07/sejarah-dan-profil-singkat-smra/"/>
    <hyperlink ref="K40" r:id="rId38" display="http://www.britama.com/index.php/2013/08/sejarah-dan-profil-singkat-sril/"/>
    <hyperlink ref="K41" r:id="rId39" display="http://www.britama.com/index.php/2014/03/sejarah-dan-profil-singkat-ssms/"/>
    <hyperlink ref="K42" r:id="rId40" display="http://www.britama.com/index.php/2012/06/sejarah-dan-profil-singkat-tlkm/"/>
    <hyperlink ref="K43" r:id="rId41" display="http://www.britama.com/index.php/2012/06/sejarah-dan-profil-singkat-untr/"/>
    <hyperlink ref="K44" r:id="rId42" display="http://www.britama.com/index.php/2012/06/sejarah-dan-profil-singkat-unvr/"/>
    <hyperlink ref="K45" r:id="rId43" display="http://www.britama.com/index.php/2012/06/sejarah-dan-profil-singkat-wika/"/>
    <hyperlink ref="K46" r:id="rId44" display="http://www.britama.com/index.php/2013/03/sejarah-dan-profil-singkat-wskt/"/>
  </hyperlinks>
  <pageMargins left="0.7" right="0.7" top="0.75" bottom="0.75" header="0.3" footer="0.3"/>
  <pageSetup paperSize="9"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R88" zoomScale="85" zoomScaleNormal="85" workbookViewId="0">
      <selection activeCell="Q82" sqref="Q82:X111"/>
    </sheetView>
  </sheetViews>
  <sheetFormatPr defaultRowHeight="15" x14ac:dyDescent="0.25"/>
  <cols>
    <col min="1" max="1" width="14.140625" customWidth="1"/>
    <col min="9" max="9" width="9.28515625" bestFit="1" customWidth="1"/>
    <col min="11" max="14" width="9.7109375" bestFit="1" customWidth="1"/>
    <col min="15" max="15" width="10.85546875" bestFit="1" customWidth="1"/>
    <col min="17" max="17" width="9.28515625" bestFit="1" customWidth="1"/>
    <col min="19" max="20" width="12.140625" bestFit="1" customWidth="1"/>
    <col min="21" max="22" width="11.28515625" bestFit="1" customWidth="1"/>
    <col min="23" max="23" width="12.140625" bestFit="1" customWidth="1"/>
    <col min="24" max="24" width="11.28515625" bestFit="1" customWidth="1"/>
  </cols>
  <sheetData>
    <row r="1" spans="1:33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616" t="s">
        <v>716</v>
      </c>
      <c r="AA1" s="610" t="s">
        <v>5140</v>
      </c>
      <c r="AB1" s="610"/>
      <c r="AC1" s="610"/>
      <c r="AD1" s="610"/>
      <c r="AE1" s="610" t="s">
        <v>5141</v>
      </c>
      <c r="AF1" s="610"/>
      <c r="AG1" s="610"/>
    </row>
    <row r="2" spans="1:33" ht="16.5" thickBot="1" x14ac:dyDescent="0.3">
      <c r="A2" s="3" t="s">
        <v>7</v>
      </c>
      <c r="B2" s="4" t="s">
        <v>2293</v>
      </c>
      <c r="C2" s="4" t="s">
        <v>2294</v>
      </c>
      <c r="D2" s="4" t="s">
        <v>2295</v>
      </c>
      <c r="E2" s="4" t="s">
        <v>2296</v>
      </c>
      <c r="F2" s="4" t="s">
        <v>2296</v>
      </c>
      <c r="G2" s="4" t="s">
        <v>2297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616"/>
      <c r="AA2" s="403" t="s">
        <v>885</v>
      </c>
      <c r="AB2" s="403" t="s">
        <v>5161</v>
      </c>
      <c r="AC2" s="403" t="s">
        <v>5162</v>
      </c>
      <c r="AD2" s="367" t="s">
        <v>878</v>
      </c>
      <c r="AE2" s="403" t="s">
        <v>5161</v>
      </c>
      <c r="AF2" s="403" t="s">
        <v>5162</v>
      </c>
      <c r="AG2" s="367" t="s">
        <v>878</v>
      </c>
    </row>
    <row r="3" spans="1:33" ht="16.5" thickBot="1" x14ac:dyDescent="0.3">
      <c r="A3" s="3" t="s">
        <v>12</v>
      </c>
      <c r="B3" s="4" t="s">
        <v>2298</v>
      </c>
      <c r="C3" s="4" t="s">
        <v>2299</v>
      </c>
      <c r="D3" s="4" t="s">
        <v>2300</v>
      </c>
      <c r="E3" s="4" t="s">
        <v>2301</v>
      </c>
      <c r="F3" s="4" t="s">
        <v>2301</v>
      </c>
      <c r="G3" s="4" t="s">
        <v>2302</v>
      </c>
      <c r="I3" s="27" t="s">
        <v>866</v>
      </c>
      <c r="J3" s="45">
        <v>56000</v>
      </c>
      <c r="K3" s="27"/>
      <c r="L3" s="45">
        <v>42000</v>
      </c>
      <c r="M3" s="27"/>
      <c r="N3" s="33">
        <v>60700</v>
      </c>
      <c r="O3" s="8"/>
      <c r="P3" s="33">
        <v>55000</v>
      </c>
      <c r="Q3" s="8"/>
      <c r="R3" s="33">
        <v>63900</v>
      </c>
      <c r="S3" s="8"/>
      <c r="T3" s="33">
        <v>83800</v>
      </c>
      <c r="U3" s="28"/>
      <c r="Z3" s="391">
        <v>1</v>
      </c>
      <c r="AA3" s="401" t="s">
        <v>866</v>
      </c>
      <c r="AB3" s="45">
        <v>56000</v>
      </c>
      <c r="AC3" s="27"/>
      <c r="AD3" s="391"/>
      <c r="AE3" s="45">
        <v>42000</v>
      </c>
      <c r="AF3" s="27"/>
      <c r="AG3" s="391"/>
    </row>
    <row r="4" spans="1:33" ht="16.5" thickBot="1" x14ac:dyDescent="0.3">
      <c r="A4" s="3" t="s">
        <v>2303</v>
      </c>
      <c r="B4" s="661" t="s">
        <v>2304</v>
      </c>
      <c r="C4" s="661"/>
      <c r="D4" s="661"/>
      <c r="E4" s="661"/>
      <c r="F4" s="661"/>
      <c r="G4" s="661"/>
      <c r="I4" s="29" t="s">
        <v>867</v>
      </c>
      <c r="J4" s="45">
        <v>51850</v>
      </c>
      <c r="K4" s="27"/>
      <c r="L4" s="45">
        <v>41900</v>
      </c>
      <c r="M4" s="27"/>
      <c r="N4" s="33">
        <v>57800</v>
      </c>
      <c r="O4" s="8"/>
      <c r="P4" s="33">
        <v>58350</v>
      </c>
      <c r="Q4" s="8"/>
      <c r="R4" s="33">
        <v>61750</v>
      </c>
      <c r="S4" s="8"/>
      <c r="T4" s="45">
        <v>81050</v>
      </c>
      <c r="U4" s="8"/>
      <c r="Z4" s="391">
        <v>2</v>
      </c>
      <c r="AA4" s="69" t="s">
        <v>867</v>
      </c>
      <c r="AB4" s="45">
        <v>51850</v>
      </c>
      <c r="AC4" s="27"/>
      <c r="AD4" s="392">
        <v>-7.4107142857142858E-2</v>
      </c>
      <c r="AE4" s="45">
        <v>41900</v>
      </c>
      <c r="AF4" s="27"/>
      <c r="AG4" s="392">
        <v>-2.3809523809523812E-3</v>
      </c>
    </row>
    <row r="5" spans="1:33" ht="16.5" thickBot="1" x14ac:dyDescent="0.3">
      <c r="A5" s="3" t="s">
        <v>18</v>
      </c>
      <c r="B5" s="4" t="s">
        <v>2305</v>
      </c>
      <c r="C5" s="4" t="s">
        <v>2306</v>
      </c>
      <c r="D5" s="4" t="s">
        <v>2307</v>
      </c>
      <c r="E5" s="4" t="s">
        <v>2308</v>
      </c>
      <c r="F5" s="4" t="s">
        <v>2309</v>
      </c>
      <c r="G5" s="4" t="s">
        <v>2310</v>
      </c>
      <c r="I5" s="29" t="s">
        <v>868</v>
      </c>
      <c r="J5" s="45">
        <v>48300</v>
      </c>
      <c r="K5" s="27"/>
      <c r="L5" s="45">
        <v>47700</v>
      </c>
      <c r="M5" s="27"/>
      <c r="N5" s="33">
        <v>53425</v>
      </c>
      <c r="O5" s="8"/>
      <c r="P5" s="33">
        <v>63700</v>
      </c>
      <c r="Q5" s="8"/>
      <c r="R5" s="33">
        <v>65850</v>
      </c>
      <c r="S5" s="8"/>
      <c r="T5" s="45">
        <v>79750</v>
      </c>
      <c r="U5" s="8"/>
      <c r="Z5" s="391">
        <v>3</v>
      </c>
      <c r="AA5" s="69" t="s">
        <v>868</v>
      </c>
      <c r="AB5" s="45">
        <v>48300</v>
      </c>
      <c r="AC5" s="27"/>
      <c r="AD5" s="392">
        <v>-6.8466730954676952E-2</v>
      </c>
      <c r="AE5" s="45">
        <v>47700</v>
      </c>
      <c r="AF5" s="27"/>
      <c r="AG5" s="392">
        <v>0.13842482100238662</v>
      </c>
    </row>
    <row r="6" spans="1:33" ht="16.5" thickBot="1" x14ac:dyDescent="0.3">
      <c r="A6" s="3" t="s">
        <v>24</v>
      </c>
      <c r="B6" s="4" t="s">
        <v>2311</v>
      </c>
      <c r="C6" s="4" t="s">
        <v>2312</v>
      </c>
      <c r="D6" s="4" t="s">
        <v>2313</v>
      </c>
      <c r="E6" s="4" t="s">
        <v>2314</v>
      </c>
      <c r="F6" s="4" t="s">
        <v>2315</v>
      </c>
      <c r="G6" s="4" t="s">
        <v>2316</v>
      </c>
      <c r="I6" s="29" t="s">
        <v>869</v>
      </c>
      <c r="J6" s="45">
        <v>48950</v>
      </c>
      <c r="K6" s="30"/>
      <c r="L6" s="45">
        <v>49400</v>
      </c>
      <c r="M6" s="30"/>
      <c r="N6" s="33">
        <v>51000</v>
      </c>
      <c r="O6" s="78"/>
      <c r="P6" s="33">
        <v>65300</v>
      </c>
      <c r="Q6" s="8"/>
      <c r="R6" s="33">
        <v>65525</v>
      </c>
      <c r="S6" s="8"/>
      <c r="T6" s="45">
        <v>72475</v>
      </c>
      <c r="U6" s="8"/>
      <c r="Z6" s="391">
        <v>4</v>
      </c>
      <c r="AA6" s="69" t="s">
        <v>869</v>
      </c>
      <c r="AB6" s="45">
        <v>48950</v>
      </c>
      <c r="AC6" s="30"/>
      <c r="AD6" s="392">
        <v>1.3457556935817806E-2</v>
      </c>
      <c r="AE6" s="45">
        <v>49400</v>
      </c>
      <c r="AF6" s="30"/>
      <c r="AG6" s="392">
        <v>3.5639412997903561E-2</v>
      </c>
    </row>
    <row r="7" spans="1:33" ht="16.5" thickBot="1" x14ac:dyDescent="0.3">
      <c r="A7" s="3" t="s">
        <v>30</v>
      </c>
      <c r="B7" s="4" t="s">
        <v>2317</v>
      </c>
      <c r="C7" s="4" t="s">
        <v>2318</v>
      </c>
      <c r="D7" s="4" t="s">
        <v>2319</v>
      </c>
      <c r="E7" s="4" t="s">
        <v>2311</v>
      </c>
      <c r="F7" s="4" t="s">
        <v>2320</v>
      </c>
      <c r="G7" s="4" t="s">
        <v>2321</v>
      </c>
      <c r="I7" s="29" t="s">
        <v>870</v>
      </c>
      <c r="J7" s="45">
        <v>49400</v>
      </c>
      <c r="K7" s="30"/>
      <c r="L7" s="45">
        <v>56500</v>
      </c>
      <c r="M7" s="27"/>
      <c r="N7" s="33">
        <v>50000</v>
      </c>
      <c r="O7" s="8"/>
      <c r="P7" s="33">
        <v>69250</v>
      </c>
      <c r="Q7" s="8"/>
      <c r="R7" s="33">
        <v>66400</v>
      </c>
      <c r="S7" s="8"/>
      <c r="T7" s="45">
        <v>69325</v>
      </c>
      <c r="U7" s="8"/>
      <c r="Z7" s="391">
        <v>5</v>
      </c>
      <c r="AA7" s="69" t="s">
        <v>870</v>
      </c>
      <c r="AB7" s="45">
        <v>49400</v>
      </c>
      <c r="AC7" s="30"/>
      <c r="AD7" s="392">
        <v>9.1930541368743617E-3</v>
      </c>
      <c r="AE7" s="45">
        <v>56500</v>
      </c>
      <c r="AF7" s="27"/>
      <c r="AG7" s="392">
        <v>0.1437246963562753</v>
      </c>
    </row>
    <row r="8" spans="1:33" ht="16.5" thickBot="1" x14ac:dyDescent="0.3">
      <c r="A8" s="3" t="s">
        <v>36</v>
      </c>
      <c r="B8" s="4" t="s">
        <v>2322</v>
      </c>
      <c r="C8" s="4" t="s">
        <v>2323</v>
      </c>
      <c r="D8" s="4" t="s">
        <v>2324</v>
      </c>
      <c r="E8" s="4" t="s">
        <v>2317</v>
      </c>
      <c r="F8" s="4" t="s">
        <v>2325</v>
      </c>
      <c r="G8" s="4" t="s">
        <v>2326</v>
      </c>
      <c r="I8" s="29" t="s">
        <v>871</v>
      </c>
      <c r="J8" s="45">
        <v>53500</v>
      </c>
      <c r="K8" s="27"/>
      <c r="L8" s="45">
        <v>52050</v>
      </c>
      <c r="M8" s="27"/>
      <c r="N8" s="33">
        <v>47100</v>
      </c>
      <c r="O8" s="8"/>
      <c r="P8" s="33">
        <v>69200</v>
      </c>
      <c r="Q8" s="8"/>
      <c r="R8" s="33">
        <v>73950</v>
      </c>
      <c r="S8" s="8"/>
      <c r="T8" s="45">
        <v>68500</v>
      </c>
      <c r="U8" s="28"/>
      <c r="Z8" s="391">
        <v>6</v>
      </c>
      <c r="AA8" s="69" t="s">
        <v>871</v>
      </c>
      <c r="AB8" s="45">
        <v>53500</v>
      </c>
      <c r="AC8" s="27"/>
      <c r="AD8" s="392">
        <v>8.2995951417004055E-2</v>
      </c>
      <c r="AE8" s="45">
        <v>52050</v>
      </c>
      <c r="AF8" s="27"/>
      <c r="AG8" s="392">
        <v>-7.8761061946902661E-2</v>
      </c>
    </row>
    <row r="9" spans="1:33" ht="16.5" thickBot="1" x14ac:dyDescent="0.3">
      <c r="A9" s="3" t="s">
        <v>42</v>
      </c>
      <c r="B9" s="4" t="s">
        <v>2327</v>
      </c>
      <c r="C9" s="4" t="s">
        <v>2328</v>
      </c>
      <c r="D9" s="4" t="s">
        <v>2329</v>
      </c>
      <c r="E9" s="4" t="s">
        <v>2330</v>
      </c>
      <c r="F9" s="4" t="s">
        <v>2331</v>
      </c>
      <c r="G9" s="4" t="s">
        <v>2332</v>
      </c>
      <c r="I9" s="29" t="s">
        <v>872</v>
      </c>
      <c r="J9" s="45">
        <v>50600</v>
      </c>
      <c r="K9" s="27"/>
      <c r="L9" s="45">
        <v>53500</v>
      </c>
      <c r="M9" s="27"/>
      <c r="N9" s="33">
        <v>45100</v>
      </c>
      <c r="O9" s="8"/>
      <c r="P9" s="33">
        <v>69000</v>
      </c>
      <c r="Q9" s="8">
        <v>2600</v>
      </c>
      <c r="R9" s="33">
        <v>78300</v>
      </c>
      <c r="S9" s="8"/>
      <c r="T9" s="45">
        <v>67250</v>
      </c>
      <c r="U9" s="28"/>
      <c r="Z9" s="391">
        <v>7</v>
      </c>
      <c r="AA9" s="69" t="s">
        <v>872</v>
      </c>
      <c r="AB9" s="45">
        <v>50600</v>
      </c>
      <c r="AC9" s="27"/>
      <c r="AD9" s="392">
        <v>-5.4205607476635512E-2</v>
      </c>
      <c r="AE9" s="45">
        <v>53500</v>
      </c>
      <c r="AF9" s="27"/>
      <c r="AG9" s="392">
        <v>2.7857829010566763E-2</v>
      </c>
    </row>
    <row r="10" spans="1:33" ht="16.5" thickBot="1" x14ac:dyDescent="0.3">
      <c r="A10" s="3" t="s">
        <v>49</v>
      </c>
      <c r="B10" s="4" t="s">
        <v>2333</v>
      </c>
      <c r="C10" s="4" t="s">
        <v>2334</v>
      </c>
      <c r="D10" s="4" t="s">
        <v>2335</v>
      </c>
      <c r="E10" s="4" t="s">
        <v>2336</v>
      </c>
      <c r="F10" s="4" t="s">
        <v>2337</v>
      </c>
      <c r="G10" s="4" t="s">
        <v>2338</v>
      </c>
      <c r="I10" s="29" t="s">
        <v>873</v>
      </c>
      <c r="J10" s="45">
        <v>42350</v>
      </c>
      <c r="K10" s="27">
        <v>800</v>
      </c>
      <c r="L10" s="45">
        <v>54200</v>
      </c>
      <c r="M10" s="27">
        <v>800</v>
      </c>
      <c r="N10" s="33">
        <v>49500</v>
      </c>
      <c r="O10" s="8">
        <v>800</v>
      </c>
      <c r="P10" s="33">
        <v>67525</v>
      </c>
      <c r="Q10" s="8"/>
      <c r="R10" s="33">
        <v>76100</v>
      </c>
      <c r="S10" s="8">
        <v>2600</v>
      </c>
      <c r="T10" s="45">
        <v>75150</v>
      </c>
      <c r="U10" s="28" t="s">
        <v>4998</v>
      </c>
      <c r="Z10" s="391">
        <v>8</v>
      </c>
      <c r="AA10" s="69" t="s">
        <v>873</v>
      </c>
      <c r="AB10" s="45">
        <v>42350</v>
      </c>
      <c r="AC10" s="27">
        <v>800</v>
      </c>
      <c r="AD10" s="392">
        <v>-0.14723320158102768</v>
      </c>
      <c r="AE10" s="45">
        <v>54200</v>
      </c>
      <c r="AF10" s="27">
        <v>800</v>
      </c>
      <c r="AG10" s="392">
        <v>2.8037383177570093E-2</v>
      </c>
    </row>
    <row r="11" spans="1:33" ht="16.5" thickBot="1" x14ac:dyDescent="0.3">
      <c r="A11" s="3" t="s">
        <v>55</v>
      </c>
      <c r="B11" s="4" t="s">
        <v>2339</v>
      </c>
      <c r="C11" s="4" t="s">
        <v>2340</v>
      </c>
      <c r="D11" s="4" t="s">
        <v>2341</v>
      </c>
      <c r="E11" s="4" t="s">
        <v>2333</v>
      </c>
      <c r="F11" s="4" t="s">
        <v>2342</v>
      </c>
      <c r="G11" s="4" t="s">
        <v>2343</v>
      </c>
      <c r="I11" s="29" t="s">
        <v>874</v>
      </c>
      <c r="J11" s="45">
        <v>37950</v>
      </c>
      <c r="K11" s="27"/>
      <c r="L11" s="45">
        <v>54000</v>
      </c>
      <c r="M11" s="27"/>
      <c r="N11" s="33">
        <v>44500</v>
      </c>
      <c r="O11" s="8"/>
      <c r="P11" s="33">
        <v>64400</v>
      </c>
      <c r="Q11" s="8"/>
      <c r="R11" s="33">
        <v>69200</v>
      </c>
      <c r="S11" s="8"/>
      <c r="T11" s="79">
        <v>73000</v>
      </c>
      <c r="U11" s="28"/>
      <c r="Z11" s="391">
        <v>9</v>
      </c>
      <c r="AA11" s="69" t="s">
        <v>874</v>
      </c>
      <c r="AB11" s="45">
        <v>37950</v>
      </c>
      <c r="AC11" s="27"/>
      <c r="AD11" s="392">
        <v>-0.1038961038961039</v>
      </c>
      <c r="AE11" s="45">
        <v>54000</v>
      </c>
      <c r="AF11" s="27"/>
      <c r="AG11" s="392">
        <v>-3.6900369003690036E-3</v>
      </c>
    </row>
    <row r="12" spans="1:33" ht="16.5" thickBot="1" x14ac:dyDescent="0.3">
      <c r="A12" s="3" t="s">
        <v>61</v>
      </c>
      <c r="B12" s="4" t="s">
        <v>2344</v>
      </c>
      <c r="C12" s="4" t="s">
        <v>2339</v>
      </c>
      <c r="D12" s="4" t="s">
        <v>2344</v>
      </c>
      <c r="E12" s="4" t="s">
        <v>2339</v>
      </c>
      <c r="F12" s="4" t="s">
        <v>2345</v>
      </c>
      <c r="G12" s="4" t="s">
        <v>2346</v>
      </c>
      <c r="I12" s="29" t="s">
        <v>875</v>
      </c>
      <c r="J12" s="45">
        <v>35000</v>
      </c>
      <c r="K12" s="27"/>
      <c r="L12" s="45">
        <v>56675</v>
      </c>
      <c r="M12" s="27"/>
      <c r="N12" s="33">
        <v>42000</v>
      </c>
      <c r="O12" s="8"/>
      <c r="P12" s="33">
        <v>62000</v>
      </c>
      <c r="Q12" s="8"/>
      <c r="R12" s="33">
        <v>65800</v>
      </c>
      <c r="S12" s="8"/>
      <c r="T12" s="79">
        <v>74050</v>
      </c>
      <c r="U12" s="31"/>
      <c r="Z12" s="391">
        <v>10</v>
      </c>
      <c r="AA12" s="69" t="s">
        <v>875</v>
      </c>
      <c r="AB12" s="45">
        <v>35000</v>
      </c>
      <c r="AC12" s="27"/>
      <c r="AD12" s="392">
        <v>-7.7733860342555999E-2</v>
      </c>
      <c r="AE12" s="45">
        <v>56675</v>
      </c>
      <c r="AF12" s="27"/>
      <c r="AG12" s="392">
        <v>4.9537037037037039E-2</v>
      </c>
    </row>
    <row r="13" spans="1:33" ht="16.5" thickBot="1" x14ac:dyDescent="0.3">
      <c r="A13" s="3" t="s">
        <v>68</v>
      </c>
      <c r="B13" s="4" t="s">
        <v>2347</v>
      </c>
      <c r="C13" s="4" t="s">
        <v>2348</v>
      </c>
      <c r="D13" s="4" t="s">
        <v>2349</v>
      </c>
      <c r="E13" s="4" t="s">
        <v>2344</v>
      </c>
      <c r="F13" s="4" t="s">
        <v>2350</v>
      </c>
      <c r="G13" s="4" t="s">
        <v>2351</v>
      </c>
      <c r="I13" s="29" t="s">
        <v>876</v>
      </c>
      <c r="J13" s="45">
        <v>36900</v>
      </c>
      <c r="K13" s="27"/>
      <c r="L13" s="45">
        <v>57750</v>
      </c>
      <c r="M13" s="27"/>
      <c r="N13" s="33">
        <v>42950</v>
      </c>
      <c r="O13" s="8"/>
      <c r="P13" s="33">
        <v>67900</v>
      </c>
      <c r="Q13" s="8"/>
      <c r="R13" s="33">
        <v>70000</v>
      </c>
      <c r="S13" s="8"/>
      <c r="T13" s="79">
        <v>72300</v>
      </c>
      <c r="U13" s="28"/>
      <c r="Z13" s="391">
        <v>11</v>
      </c>
      <c r="AA13" s="69" t="s">
        <v>876</v>
      </c>
      <c r="AB13" s="45">
        <v>36900</v>
      </c>
      <c r="AC13" s="27"/>
      <c r="AD13" s="392">
        <v>5.4285714285714284E-2</v>
      </c>
      <c r="AE13" s="45">
        <v>57750</v>
      </c>
      <c r="AF13" s="27"/>
      <c r="AG13" s="392">
        <v>1.8967798853109837E-2</v>
      </c>
    </row>
    <row r="14" spans="1:33" ht="16.5" thickBot="1" x14ac:dyDescent="0.3">
      <c r="A14" s="3" t="s">
        <v>73</v>
      </c>
      <c r="B14" s="4" t="s">
        <v>2352</v>
      </c>
      <c r="C14" s="4" t="s">
        <v>2353</v>
      </c>
      <c r="D14" s="4" t="s">
        <v>2354</v>
      </c>
      <c r="E14" s="4" t="s">
        <v>2355</v>
      </c>
      <c r="F14" s="4" t="s">
        <v>2356</v>
      </c>
      <c r="G14" s="4" t="s">
        <v>2357</v>
      </c>
      <c r="I14" s="29" t="s">
        <v>877</v>
      </c>
      <c r="J14" s="45">
        <v>37000</v>
      </c>
      <c r="K14" s="27"/>
      <c r="L14" s="45">
        <v>61175</v>
      </c>
      <c r="M14" s="27"/>
      <c r="N14" s="33">
        <v>48900</v>
      </c>
      <c r="O14" s="8"/>
      <c r="P14" s="33">
        <v>65000</v>
      </c>
      <c r="Q14" s="8"/>
      <c r="R14" s="33">
        <v>76525</v>
      </c>
      <c r="S14" s="8"/>
      <c r="T14" s="79">
        <v>8200</v>
      </c>
      <c r="U14" s="28"/>
      <c r="Z14" s="391">
        <v>12</v>
      </c>
      <c r="AA14" s="69" t="s">
        <v>877</v>
      </c>
      <c r="AB14" s="45">
        <v>37000</v>
      </c>
      <c r="AC14" s="27"/>
      <c r="AD14" s="392">
        <v>2.7100271002710027E-3</v>
      </c>
      <c r="AE14" s="45">
        <v>61175</v>
      </c>
      <c r="AF14" s="27"/>
      <c r="AG14" s="392">
        <v>5.9307359307359309E-2</v>
      </c>
    </row>
    <row r="15" spans="1:33" ht="16.5" thickBot="1" x14ac:dyDescent="0.3">
      <c r="A15" s="3" t="s">
        <v>80</v>
      </c>
      <c r="B15" s="4" t="s">
        <v>2358</v>
      </c>
      <c r="C15" s="4" t="s">
        <v>2359</v>
      </c>
      <c r="D15" s="4" t="s">
        <v>2360</v>
      </c>
      <c r="E15" s="4" t="s">
        <v>2361</v>
      </c>
      <c r="F15" s="4" t="s">
        <v>2362</v>
      </c>
      <c r="G15" s="4" t="s">
        <v>2363</v>
      </c>
      <c r="I15" s="29" t="s">
        <v>866</v>
      </c>
      <c r="J15" s="45">
        <v>42000</v>
      </c>
      <c r="K15" s="27"/>
      <c r="L15" s="33">
        <v>60700</v>
      </c>
      <c r="M15" s="27"/>
      <c r="N15" s="33">
        <v>55000</v>
      </c>
      <c r="O15" s="8"/>
      <c r="P15" s="33">
        <v>63900</v>
      </c>
      <c r="Q15" s="8"/>
      <c r="R15" s="33">
        <v>83800</v>
      </c>
      <c r="S15" s="8"/>
      <c r="T15" s="79">
        <v>8365</v>
      </c>
      <c r="U15" s="28"/>
      <c r="Z15" s="391">
        <v>13</v>
      </c>
      <c r="AA15" s="69" t="s">
        <v>866</v>
      </c>
      <c r="AB15" s="45">
        <v>42000</v>
      </c>
      <c r="AC15" s="27"/>
      <c r="AD15" s="392">
        <v>0.13513513513513514</v>
      </c>
      <c r="AE15" s="408">
        <v>60700</v>
      </c>
      <c r="AF15" s="27"/>
      <c r="AG15" s="392">
        <v>-7.7646097261953413E-3</v>
      </c>
    </row>
    <row r="16" spans="1:33" ht="15.75" thickBot="1" x14ac:dyDescent="0.3">
      <c r="A16" s="3" t="s">
        <v>87</v>
      </c>
      <c r="B16" s="4" t="s">
        <v>2364</v>
      </c>
      <c r="C16" s="4" t="s">
        <v>2364</v>
      </c>
      <c r="D16" s="4" t="s">
        <v>2360</v>
      </c>
      <c r="E16" s="4" t="s">
        <v>2358</v>
      </c>
      <c r="F16" s="4" t="s">
        <v>2365</v>
      </c>
      <c r="G16" s="4" t="s">
        <v>2366</v>
      </c>
      <c r="I16" s="32"/>
      <c r="J16" s="32"/>
      <c r="K16" s="32"/>
      <c r="L16" s="32"/>
      <c r="M16" s="32"/>
      <c r="N16" s="32"/>
      <c r="O16" s="32"/>
      <c r="Z16" s="662" t="s">
        <v>5160</v>
      </c>
      <c r="AA16" s="662"/>
      <c r="AB16" s="662"/>
      <c r="AC16" s="662"/>
      <c r="AD16" s="392">
        <v>-0.2278652080973263</v>
      </c>
      <c r="AE16" s="662" t="s">
        <v>5160</v>
      </c>
      <c r="AF16" s="662"/>
      <c r="AG16" s="392">
        <v>0.40889967678778916</v>
      </c>
    </row>
    <row r="17" spans="1:33" ht="15.75" thickBot="1" x14ac:dyDescent="0.3">
      <c r="A17" s="3" t="s">
        <v>2367</v>
      </c>
      <c r="B17" s="661" t="s">
        <v>2304</v>
      </c>
      <c r="C17" s="661"/>
      <c r="D17" s="661"/>
      <c r="E17" s="661"/>
      <c r="F17" s="661"/>
      <c r="G17" s="661"/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80" t="s">
        <v>881</v>
      </c>
      <c r="AA17" s="682"/>
      <c r="AB17" s="682"/>
      <c r="AC17" s="681"/>
      <c r="AD17" s="392">
        <v>-1.8988767341443859E-2</v>
      </c>
      <c r="AE17" s="680" t="s">
        <v>881</v>
      </c>
      <c r="AF17" s="681"/>
      <c r="AG17" s="392">
        <v>3.4074973065649099E-2</v>
      </c>
    </row>
    <row r="18" spans="1:33" ht="15.75" thickBot="1" x14ac:dyDescent="0.3">
      <c r="A18" s="3" t="s">
        <v>93</v>
      </c>
      <c r="B18" s="4" t="s">
        <v>2323</v>
      </c>
      <c r="C18" s="4" t="s">
        <v>2368</v>
      </c>
      <c r="D18" s="4" t="s">
        <v>2369</v>
      </c>
      <c r="E18" s="4" t="s">
        <v>2370</v>
      </c>
      <c r="F18" s="4" t="s">
        <v>2371</v>
      </c>
      <c r="G18" s="4" t="s">
        <v>2372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78" t="s">
        <v>716</v>
      </c>
      <c r="AA18" s="610" t="s">
        <v>5142</v>
      </c>
      <c r="AB18" s="610"/>
      <c r="AC18" s="610"/>
      <c r="AD18" s="610"/>
      <c r="AE18" s="610" t="s">
        <v>5143</v>
      </c>
      <c r="AF18" s="610"/>
      <c r="AG18" s="610"/>
    </row>
    <row r="19" spans="1:33" ht="15.75" thickBot="1" x14ac:dyDescent="0.3">
      <c r="A19" s="3" t="s">
        <v>100</v>
      </c>
      <c r="B19" s="4" t="s">
        <v>2373</v>
      </c>
      <c r="C19" s="4" t="s">
        <v>2374</v>
      </c>
      <c r="D19" s="4" t="s">
        <v>2375</v>
      </c>
      <c r="E19" s="4" t="s">
        <v>2376</v>
      </c>
      <c r="F19" s="4" t="s">
        <v>2377</v>
      </c>
      <c r="G19" s="4" t="s">
        <v>2378</v>
      </c>
      <c r="I19" s="33" t="s">
        <v>867</v>
      </c>
      <c r="J19" s="34">
        <f>(J4-J3+K4)/J3</f>
        <v>-7.4107142857142858E-2</v>
      </c>
      <c r="K19" s="34">
        <f>(J19-J32)^2</f>
        <v>3.0380353194896063E-3</v>
      </c>
      <c r="L19" s="34">
        <f>(L4-L3+M4)/L3</f>
        <v>-2.3809523809523812E-3</v>
      </c>
      <c r="M19" s="34">
        <f>(L19-L32)^2</f>
        <v>1.3290345001681651E-3</v>
      </c>
      <c r="N19" s="34">
        <f>(N4-N3+O4)/N3</f>
        <v>-4.7775947281713346E-2</v>
      </c>
      <c r="O19" s="35">
        <f>(N19-N32)^2</f>
        <v>1.9388464982924636E-3</v>
      </c>
      <c r="P19" s="34">
        <f>(P4-P3+Q4)/P3</f>
        <v>6.0909090909090906E-2</v>
      </c>
      <c r="Q19" s="35">
        <f>(P19-P32)^2</f>
        <v>1.9370177696395444E-3</v>
      </c>
      <c r="R19" s="34">
        <f>(R4-R3+S4)/R3</f>
        <v>-3.3646322378716745E-2</v>
      </c>
      <c r="S19" s="35">
        <f>(R19-R32)^2</f>
        <v>3.7502290117126381E-3</v>
      </c>
      <c r="T19" s="34">
        <f>(T4-T3+U4)/T3</f>
        <v>-3.2816229116945109E-2</v>
      </c>
      <c r="U19" s="35">
        <f>(T19-T32)^2</f>
        <v>1.0940055764560759E-2</v>
      </c>
      <c r="Z19" s="679"/>
      <c r="AA19" s="403" t="s">
        <v>885</v>
      </c>
      <c r="AB19" s="403" t="s">
        <v>5161</v>
      </c>
      <c r="AC19" s="403" t="s">
        <v>5162</v>
      </c>
      <c r="AD19" s="367" t="s">
        <v>878</v>
      </c>
      <c r="AE19" s="403" t="s">
        <v>5161</v>
      </c>
      <c r="AF19" s="403" t="s">
        <v>5162</v>
      </c>
      <c r="AG19" s="367" t="s">
        <v>878</v>
      </c>
    </row>
    <row r="20" spans="1:33" ht="16.5" thickBot="1" x14ac:dyDescent="0.3">
      <c r="A20" s="3" t="s">
        <v>106</v>
      </c>
      <c r="B20" s="4" t="s">
        <v>2379</v>
      </c>
      <c r="C20" s="4" t="s">
        <v>2380</v>
      </c>
      <c r="D20" s="4" t="s">
        <v>2381</v>
      </c>
      <c r="E20" s="4" t="s">
        <v>2373</v>
      </c>
      <c r="F20" s="4" t="s">
        <v>2382</v>
      </c>
      <c r="G20" s="4" t="s">
        <v>2383</v>
      </c>
      <c r="I20" s="33" t="s">
        <v>868</v>
      </c>
      <c r="J20" s="34">
        <f t="shared" ref="J20:J30" si="0">(J5-J4+K5)/J4</f>
        <v>-6.8466730954676952E-2</v>
      </c>
      <c r="K20" s="34">
        <f>(J20-J32)^2</f>
        <v>2.4480688833124174E-3</v>
      </c>
      <c r="L20" s="34">
        <f t="shared" ref="L20:L30" si="1">(L5-L4+M5)/L4</f>
        <v>0.13842482100238662</v>
      </c>
      <c r="M20" s="34">
        <f>(L20-L32)^2</f>
        <v>1.0888890764420242E-2</v>
      </c>
      <c r="N20" s="34">
        <f t="shared" ref="N20:N30" si="2">(N5-N4+O5)/N4</f>
        <v>-7.5692041522491343E-2</v>
      </c>
      <c r="O20" s="35">
        <f>(N20-N32)^2</f>
        <v>5.1765764256730398E-3</v>
      </c>
      <c r="P20" s="34">
        <f t="shared" ref="P20:P30" si="3">(P5-P4+Q5)/P4</f>
        <v>9.1688089117395025E-2</v>
      </c>
      <c r="Q20" s="35">
        <f>(P20-P32)^2</f>
        <v>5.5936282020844835E-3</v>
      </c>
      <c r="R20" s="34">
        <f t="shared" ref="R20:R30" si="4">(R5-R4+S5)/R4</f>
        <v>6.6396761133603238E-2</v>
      </c>
      <c r="S20" s="35">
        <f>(R20-R32)^2</f>
        <v>1.505748095404058E-3</v>
      </c>
      <c r="T20" s="34">
        <f t="shared" ref="T20:T30" si="5">(T5-T4+U5)/T4</f>
        <v>-1.6039481801357187E-2</v>
      </c>
      <c r="U20" s="35">
        <f>(T20-T32)^2</f>
        <v>1.4731033441174704E-2</v>
      </c>
      <c r="Z20" s="391">
        <v>1</v>
      </c>
      <c r="AA20" s="401" t="s">
        <v>866</v>
      </c>
      <c r="AB20" s="408">
        <v>60700</v>
      </c>
      <c r="AC20" s="409"/>
      <c r="AD20" s="391"/>
      <c r="AE20" s="408">
        <v>55000</v>
      </c>
      <c r="AF20" s="409"/>
      <c r="AG20" s="391"/>
    </row>
    <row r="21" spans="1:33" ht="16.5" thickBot="1" x14ac:dyDescent="0.3">
      <c r="A21" s="3" t="s">
        <v>114</v>
      </c>
      <c r="B21" s="4" t="s">
        <v>2384</v>
      </c>
      <c r="C21" s="4" t="s">
        <v>2385</v>
      </c>
      <c r="D21" s="4" t="s">
        <v>2386</v>
      </c>
      <c r="E21" s="4" t="s">
        <v>2379</v>
      </c>
      <c r="F21" s="4" t="s">
        <v>2387</v>
      </c>
      <c r="G21" s="4" t="s">
        <v>2388</v>
      </c>
      <c r="I21" s="33" t="s">
        <v>869</v>
      </c>
      <c r="J21" s="34">
        <f t="shared" si="0"/>
        <v>1.3457556935817806E-2</v>
      </c>
      <c r="K21" s="34">
        <f>(J21-J32)^2</f>
        <v>1.0527639591052197E-3</v>
      </c>
      <c r="L21" s="34">
        <f t="shared" si="1"/>
        <v>3.5639412997903561E-2</v>
      </c>
      <c r="M21" s="34">
        <f>(L21-L32)^2</f>
        <v>2.4474723016323453E-6</v>
      </c>
      <c r="N21" s="34">
        <f t="shared" si="2"/>
        <v>-4.5390734674777729E-2</v>
      </c>
      <c r="O21" s="35">
        <f>(N21-N32)^2</f>
        <v>1.7344827778397729E-3</v>
      </c>
      <c r="P21" s="34">
        <f t="shared" si="3"/>
        <v>2.5117739403453691E-2</v>
      </c>
      <c r="Q21" s="35">
        <f>(P21-P32)^2</f>
        <v>6.7571894183408179E-5</v>
      </c>
      <c r="R21" s="34">
        <f t="shared" si="4"/>
        <v>-4.9354593773728167E-3</v>
      </c>
      <c r="S21" s="35">
        <f>(R21-R32)^2</f>
        <v>1.0580870748977747E-3</v>
      </c>
      <c r="T21" s="34">
        <f t="shared" si="5"/>
        <v>-9.1222570532915367E-2</v>
      </c>
      <c r="U21" s="35">
        <f>(T21-T32)^2</f>
        <v>2.1333664543002461E-3</v>
      </c>
      <c r="Z21" s="391">
        <v>2</v>
      </c>
      <c r="AA21" s="69" t="s">
        <v>867</v>
      </c>
      <c r="AB21" s="408">
        <v>57800</v>
      </c>
      <c r="AC21" s="409"/>
      <c r="AD21" s="392">
        <v>-4.7775947281713346E-2</v>
      </c>
      <c r="AE21" s="408">
        <v>58350</v>
      </c>
      <c r="AF21" s="409"/>
      <c r="AG21" s="392">
        <v>6.0909090909090906E-2</v>
      </c>
    </row>
    <row r="22" spans="1:33" ht="16.5" thickBot="1" x14ac:dyDescent="0.3">
      <c r="A22" s="3" t="s">
        <v>118</v>
      </c>
      <c r="B22" s="4" t="s">
        <v>2389</v>
      </c>
      <c r="C22" s="4" t="s">
        <v>2390</v>
      </c>
      <c r="D22" s="4" t="s">
        <v>2391</v>
      </c>
      <c r="E22" s="4" t="s">
        <v>2392</v>
      </c>
      <c r="F22" s="4" t="s">
        <v>2393</v>
      </c>
      <c r="G22" s="4" t="s">
        <v>2394</v>
      </c>
      <c r="I22" s="33" t="s">
        <v>870</v>
      </c>
      <c r="J22" s="34">
        <f t="shared" si="0"/>
        <v>9.1930541368743617E-3</v>
      </c>
      <c r="K22" s="46">
        <f>(J22-J32)^2</f>
        <v>7.9421506183579823E-4</v>
      </c>
      <c r="L22" s="34">
        <f t="shared" si="1"/>
        <v>0.1437246963562753</v>
      </c>
      <c r="M22" s="34">
        <f>(L22-L32)^2</f>
        <v>1.2023061817710892E-2</v>
      </c>
      <c r="N22" s="34">
        <f t="shared" si="2"/>
        <v>-1.9607843137254902E-2</v>
      </c>
      <c r="O22" s="47">
        <f>(N22-N32)^2</f>
        <v>2.5167381081660825E-4</v>
      </c>
      <c r="P22" s="34">
        <f t="shared" si="3"/>
        <v>6.0490045941807041E-2</v>
      </c>
      <c r="Q22" s="47">
        <f>(P22-P32)^2</f>
        <v>1.900307719493906E-3</v>
      </c>
      <c r="R22" s="34">
        <f t="shared" si="4"/>
        <v>1.3353681800839375E-2</v>
      </c>
      <c r="S22" s="47">
        <f>(R22-R32)^2</f>
        <v>2.0275223178574769E-4</v>
      </c>
      <c r="T22" s="34">
        <f t="shared" si="5"/>
        <v>-4.3463263194204897E-2</v>
      </c>
      <c r="U22" s="47">
        <f>(T22-T32)^2</f>
        <v>8.8261679710912519E-3</v>
      </c>
      <c r="Z22" s="391">
        <v>3</v>
      </c>
      <c r="AA22" s="69" t="s">
        <v>868</v>
      </c>
      <c r="AB22" s="408">
        <v>53425</v>
      </c>
      <c r="AC22" s="409"/>
      <c r="AD22" s="392">
        <v>-7.5692041522491343E-2</v>
      </c>
      <c r="AE22" s="408">
        <v>63700</v>
      </c>
      <c r="AF22" s="409"/>
      <c r="AG22" s="392">
        <v>9.1688089117395025E-2</v>
      </c>
    </row>
    <row r="23" spans="1:33" ht="16.5" thickBot="1" x14ac:dyDescent="0.3">
      <c r="A23" s="3" t="s">
        <v>124</v>
      </c>
      <c r="B23" s="4" t="s">
        <v>2395</v>
      </c>
      <c r="C23" s="4" t="s">
        <v>2389</v>
      </c>
      <c r="D23" s="4" t="s">
        <v>2396</v>
      </c>
      <c r="E23" s="4" t="s">
        <v>2352</v>
      </c>
      <c r="F23" s="4" t="s">
        <v>2397</v>
      </c>
      <c r="G23" s="4" t="s">
        <v>2398</v>
      </c>
      <c r="I23" s="33" t="s">
        <v>871</v>
      </c>
      <c r="J23" s="34">
        <f t="shared" si="0"/>
        <v>8.2995951417004055E-2</v>
      </c>
      <c r="K23" s="34">
        <f>(J23-J32)^2</f>
        <v>1.0400882860239718E-2</v>
      </c>
      <c r="L23" s="34">
        <f t="shared" si="1"/>
        <v>-7.8761061946902661E-2</v>
      </c>
      <c r="M23" s="34">
        <f>(L23-L32)^2</f>
        <v>1.2731970797353808E-2</v>
      </c>
      <c r="N23" s="34">
        <f t="shared" si="2"/>
        <v>-5.8000000000000003E-2</v>
      </c>
      <c r="O23" s="47">
        <f>(N23-N32)^2</f>
        <v>2.9437555746477271E-3</v>
      </c>
      <c r="P23" s="34">
        <f t="shared" si="3"/>
        <v>-7.2202166064981946E-4</v>
      </c>
      <c r="Q23" s="47">
        <f>(P23-P32)^2</f>
        <v>3.1044849023474609E-4</v>
      </c>
      <c r="R23" s="34">
        <f t="shared" si="4"/>
        <v>0.11370481927710843</v>
      </c>
      <c r="S23" s="47">
        <f>(R23-R32)^2</f>
        <v>7.4152814079491841E-3</v>
      </c>
      <c r="T23" s="34">
        <f t="shared" si="5"/>
        <v>-1.1900468806346917E-2</v>
      </c>
      <c r="U23" s="47">
        <f>(T23-T32)^2</f>
        <v>1.5752881043006373E-2</v>
      </c>
      <c r="Z23" s="391">
        <v>4</v>
      </c>
      <c r="AA23" s="69" t="s">
        <v>869</v>
      </c>
      <c r="AB23" s="408">
        <v>51000</v>
      </c>
      <c r="AC23" s="78"/>
      <c r="AD23" s="392">
        <v>-4.5390734674777729E-2</v>
      </c>
      <c r="AE23" s="408">
        <v>65300</v>
      </c>
      <c r="AF23" s="409"/>
      <c r="AG23" s="392">
        <v>2.5117739403453691E-2</v>
      </c>
    </row>
    <row r="24" spans="1:33" ht="16.5" thickBot="1" x14ac:dyDescent="0.3">
      <c r="A24" s="3" t="s">
        <v>130</v>
      </c>
      <c r="B24" s="4" t="s">
        <v>2399</v>
      </c>
      <c r="C24" s="4" t="s">
        <v>2400</v>
      </c>
      <c r="D24" s="4" t="s">
        <v>2401</v>
      </c>
      <c r="E24" s="4" t="s">
        <v>2401</v>
      </c>
      <c r="F24" s="4" t="s">
        <v>2402</v>
      </c>
      <c r="G24" s="4" t="s">
        <v>2403</v>
      </c>
      <c r="I24" s="33" t="s">
        <v>872</v>
      </c>
      <c r="J24" s="34">
        <f t="shared" si="0"/>
        <v>-5.4205607476635512E-2</v>
      </c>
      <c r="K24" s="34">
        <f>(J24-J32)^2</f>
        <v>1.2402258291076454E-3</v>
      </c>
      <c r="L24" s="34">
        <f t="shared" si="1"/>
        <v>2.7857829010566763E-2</v>
      </c>
      <c r="M24" s="34">
        <f>(L24-L32)^2</f>
        <v>3.8652880201645621E-5</v>
      </c>
      <c r="N24" s="34">
        <f t="shared" si="2"/>
        <v>-4.2462845010615709E-2</v>
      </c>
      <c r="O24" s="47">
        <f>(N24-N32)^2</f>
        <v>1.4991789591444048E-3</v>
      </c>
      <c r="P24" s="34">
        <f t="shared" si="3"/>
        <v>3.4682080924855488E-2</v>
      </c>
      <c r="Q24" s="47">
        <f>(P24-P32)^2</f>
        <v>3.1629036312102652E-4</v>
      </c>
      <c r="R24" s="34">
        <f t="shared" si="4"/>
        <v>5.8823529411764705E-2</v>
      </c>
      <c r="S24" s="47">
        <f>(R24-R32)^2</f>
        <v>9.7535901955048999E-4</v>
      </c>
      <c r="T24" s="34">
        <f t="shared" si="5"/>
        <v>-1.824817518248175E-2</v>
      </c>
      <c r="U24" s="47">
        <f>(T24-T32)^2</f>
        <v>1.419976704798908E-2</v>
      </c>
      <c r="Z24" s="391">
        <v>5</v>
      </c>
      <c r="AA24" s="69" t="s">
        <v>870</v>
      </c>
      <c r="AB24" s="408">
        <v>50000</v>
      </c>
      <c r="AC24" s="409"/>
      <c r="AD24" s="392">
        <v>-1.9607843137254902E-2</v>
      </c>
      <c r="AE24" s="408">
        <v>69250</v>
      </c>
      <c r="AF24" s="409"/>
      <c r="AG24" s="392">
        <v>6.0490045941807041E-2</v>
      </c>
    </row>
    <row r="25" spans="1:33" ht="16.5" thickBot="1" x14ac:dyDescent="0.3">
      <c r="A25" s="3" t="s">
        <v>135</v>
      </c>
      <c r="B25" s="4" t="s">
        <v>2404</v>
      </c>
      <c r="C25" s="4" t="s">
        <v>2405</v>
      </c>
      <c r="D25" s="4" t="s">
        <v>2406</v>
      </c>
      <c r="E25" s="4" t="s">
        <v>2399</v>
      </c>
      <c r="F25" s="4" t="s">
        <v>2407</v>
      </c>
      <c r="G25" s="4" t="s">
        <v>2408</v>
      </c>
      <c r="I25" s="33" t="s">
        <v>873</v>
      </c>
      <c r="J25" s="34">
        <f t="shared" si="0"/>
        <v>-0.14723320158102768</v>
      </c>
      <c r="K25" s="34">
        <f>(J25-J32)^2</f>
        <v>1.6446634913430937E-2</v>
      </c>
      <c r="L25" s="34">
        <f t="shared" si="1"/>
        <v>2.8037383177570093E-2</v>
      </c>
      <c r="M25" s="34">
        <f>(L25-L32)^2</f>
        <v>3.6452491656633858E-5</v>
      </c>
      <c r="N25" s="34">
        <f t="shared" si="2"/>
        <v>0.11529933481152993</v>
      </c>
      <c r="O25" s="47">
        <f>(N25-N32)^2</f>
        <v>1.4171223326342431E-2</v>
      </c>
      <c r="P25" s="34">
        <f t="shared" si="3"/>
        <v>-2.1376811594202898E-2</v>
      </c>
      <c r="Q25" s="47">
        <f>(P25-P32)^2</f>
        <v>1.4649249844614163E-3</v>
      </c>
      <c r="R25" s="34">
        <f t="shared" si="4"/>
        <v>5.108556832694764E-3</v>
      </c>
      <c r="S25" s="47">
        <f>(R25-R32)^2</f>
        <v>5.0554078766946444E-4</v>
      </c>
      <c r="T25" s="34">
        <f t="shared" si="5"/>
        <v>0.15613382899628253</v>
      </c>
      <c r="U25" s="47">
        <f>(T25-T32)^2</f>
        <v>8.6168537635086195E-2</v>
      </c>
      <c r="Z25" s="391">
        <v>6</v>
      </c>
      <c r="AA25" s="69" t="s">
        <v>871</v>
      </c>
      <c r="AB25" s="408">
        <v>47100</v>
      </c>
      <c r="AC25" s="409"/>
      <c r="AD25" s="392">
        <v>-5.8000000000000003E-2</v>
      </c>
      <c r="AE25" s="408">
        <v>69200</v>
      </c>
      <c r="AF25" s="409"/>
      <c r="AG25" s="392">
        <v>-7.2202166064981946E-4</v>
      </c>
    </row>
    <row r="26" spans="1:33" ht="16.5" thickBot="1" x14ac:dyDescent="0.3">
      <c r="A26" s="3" t="s">
        <v>141</v>
      </c>
      <c r="B26" s="4" t="s">
        <v>2409</v>
      </c>
      <c r="C26" s="4" t="s">
        <v>2410</v>
      </c>
      <c r="D26" s="4" t="s">
        <v>2411</v>
      </c>
      <c r="E26" s="4" t="s">
        <v>2404</v>
      </c>
      <c r="F26" s="4" t="s">
        <v>2412</v>
      </c>
      <c r="G26" s="4" t="s">
        <v>2413</v>
      </c>
      <c r="I26" s="33" t="s">
        <v>874</v>
      </c>
      <c r="J26" s="34">
        <f t="shared" si="0"/>
        <v>-0.1038961038961039</v>
      </c>
      <c r="K26" s="34">
        <f>(J26-J32)^2</f>
        <v>7.2092558008063088E-3</v>
      </c>
      <c r="L26" s="34">
        <f t="shared" si="1"/>
        <v>-3.6900369003690036E-3</v>
      </c>
      <c r="M26" s="34">
        <f>(L26-L32)^2</f>
        <v>1.4261959777334464E-3</v>
      </c>
      <c r="N26" s="34">
        <f t="shared" si="2"/>
        <v>-0.10101010101010101</v>
      </c>
      <c r="O26" s="47">
        <f>(N26-N32)^2</f>
        <v>9.4607697693333322E-3</v>
      </c>
      <c r="P26" s="34">
        <f t="shared" si="3"/>
        <v>-4.6279155868196961E-2</v>
      </c>
      <c r="Q26" s="47">
        <f>(P26-P32)^2</f>
        <v>3.9912932411244762E-3</v>
      </c>
      <c r="R26" s="34">
        <f t="shared" si="4"/>
        <v>-9.0670170827858082E-2</v>
      </c>
      <c r="S26" s="47">
        <f>(R26-R32)^2</f>
        <v>1.3986128148603973E-2</v>
      </c>
      <c r="T26" s="34">
        <f t="shared" si="5"/>
        <v>-2.8609447771124417E-2</v>
      </c>
      <c r="U26" s="47">
        <f>(T26-T32)^2</f>
        <v>1.1837767020363009E-2</v>
      </c>
      <c r="Z26" s="391">
        <v>7</v>
      </c>
      <c r="AA26" s="69" t="s">
        <v>872</v>
      </c>
      <c r="AB26" s="408">
        <v>45100</v>
      </c>
      <c r="AC26" s="409"/>
      <c r="AD26" s="392">
        <v>-4.2462845010615709E-2</v>
      </c>
      <c r="AE26" s="408">
        <v>69000</v>
      </c>
      <c r="AF26" s="409">
        <v>2600</v>
      </c>
      <c r="AG26" s="392">
        <v>3.4682080924855488E-2</v>
      </c>
    </row>
    <row r="27" spans="1:33" ht="16.5" thickBot="1" x14ac:dyDescent="0.3">
      <c r="A27" s="3" t="s">
        <v>145</v>
      </c>
      <c r="B27" s="4" t="s">
        <v>2414</v>
      </c>
      <c r="C27" s="4" t="s">
        <v>2415</v>
      </c>
      <c r="D27" s="4" t="s">
        <v>2414</v>
      </c>
      <c r="E27" s="4" t="s">
        <v>2416</v>
      </c>
      <c r="F27" s="4" t="s">
        <v>2417</v>
      </c>
      <c r="G27" s="4" t="s">
        <v>2418</v>
      </c>
      <c r="I27" s="33" t="s">
        <v>875</v>
      </c>
      <c r="J27" s="34">
        <f t="shared" si="0"/>
        <v>-7.7733860342555999E-2</v>
      </c>
      <c r="K27" s="34">
        <f>(J27-J32)^2</f>
        <v>3.450985951709314E-3</v>
      </c>
      <c r="L27" s="34">
        <f t="shared" si="1"/>
        <v>4.9537037037037039E-2</v>
      </c>
      <c r="M27" s="46">
        <f>(L27-L32)^2</f>
        <v>2.3907542225529301E-4</v>
      </c>
      <c r="N27" s="34">
        <f t="shared" si="2"/>
        <v>-5.6179775280898875E-2</v>
      </c>
      <c r="O27" s="47">
        <f>(N27-N32)^2</f>
        <v>2.7495511576147076E-3</v>
      </c>
      <c r="P27" s="34">
        <f t="shared" si="3"/>
        <v>-3.7267080745341616E-2</v>
      </c>
      <c r="Q27" s="47">
        <f>(P27-P32)^2</f>
        <v>2.9338047175423666E-3</v>
      </c>
      <c r="R27" s="34">
        <f t="shared" si="4"/>
        <v>-4.9132947976878616E-2</v>
      </c>
      <c r="S27" s="47">
        <f>(R27-R32)^2</f>
        <v>5.8868390269371743E-3</v>
      </c>
      <c r="T27" s="34">
        <f t="shared" si="5"/>
        <v>1.4383561643835616E-2</v>
      </c>
      <c r="U27" s="47">
        <f>(T27-T32)^2</f>
        <v>2.3041573950889304E-2</v>
      </c>
      <c r="Z27" s="391">
        <v>8</v>
      </c>
      <c r="AA27" s="69" t="s">
        <v>873</v>
      </c>
      <c r="AB27" s="408">
        <v>49500</v>
      </c>
      <c r="AC27" s="409">
        <v>800</v>
      </c>
      <c r="AD27" s="392">
        <v>0.11529933481152993</v>
      </c>
      <c r="AE27" s="408">
        <v>67525</v>
      </c>
      <c r="AF27" s="409"/>
      <c r="AG27" s="392">
        <v>-2.1376811594202898E-2</v>
      </c>
    </row>
    <row r="28" spans="1:33" ht="16.5" thickBot="1" x14ac:dyDescent="0.3">
      <c r="A28" s="3" t="s">
        <v>150</v>
      </c>
      <c r="B28" s="4" t="s">
        <v>2419</v>
      </c>
      <c r="C28" s="4" t="s">
        <v>2420</v>
      </c>
      <c r="D28" s="4" t="s">
        <v>2421</v>
      </c>
      <c r="E28" s="4" t="s">
        <v>2422</v>
      </c>
      <c r="F28" s="4" t="s">
        <v>2423</v>
      </c>
      <c r="G28" s="4" t="s">
        <v>2424</v>
      </c>
      <c r="I28" s="33" t="s">
        <v>876</v>
      </c>
      <c r="J28" s="34">
        <f t="shared" si="0"/>
        <v>5.4285714285714284E-2</v>
      </c>
      <c r="K28" s="34">
        <f>(J28-J32)^2</f>
        <v>5.3691496577287371E-3</v>
      </c>
      <c r="L28" s="34">
        <f t="shared" si="1"/>
        <v>1.8967798853109837E-2</v>
      </c>
      <c r="M28" s="34">
        <f>(L28-L32)^2</f>
        <v>2.2822671268801125E-4</v>
      </c>
      <c r="N28" s="34">
        <f t="shared" si="2"/>
        <v>2.2619047619047618E-2</v>
      </c>
      <c r="O28" s="47">
        <f>(N28-N32)^2</f>
        <v>6.9498985336391959E-4</v>
      </c>
      <c r="P28" s="34">
        <f t="shared" si="3"/>
        <v>9.5161290322580638E-2</v>
      </c>
      <c r="Q28" s="47">
        <f>(P28-P32)^2</f>
        <v>6.1252166706018017E-3</v>
      </c>
      <c r="R28" s="34">
        <f t="shared" si="4"/>
        <v>6.3829787234042548E-2</v>
      </c>
      <c r="S28" s="47">
        <f>(R28-R32)^2</f>
        <v>1.313119893520799E-3</v>
      </c>
      <c r="T28" s="34">
        <f t="shared" si="5"/>
        <v>-2.3632680621201892E-2</v>
      </c>
      <c r="U28" s="47">
        <f>(T28-T32)^2</f>
        <v>1.2945494722025701E-2</v>
      </c>
      <c r="Z28" s="391">
        <v>9</v>
      </c>
      <c r="AA28" s="69" t="s">
        <v>874</v>
      </c>
      <c r="AB28" s="408">
        <v>44500</v>
      </c>
      <c r="AC28" s="409"/>
      <c r="AD28" s="392">
        <v>-0.10101010101010101</v>
      </c>
      <c r="AE28" s="408">
        <v>64400</v>
      </c>
      <c r="AF28" s="409"/>
      <c r="AG28" s="392">
        <v>-4.6279155868196961E-2</v>
      </c>
    </row>
    <row r="29" spans="1:33" ht="16.5" thickBot="1" x14ac:dyDescent="0.3">
      <c r="A29" s="3" t="s">
        <v>155</v>
      </c>
      <c r="B29" s="4" t="s">
        <v>2324</v>
      </c>
      <c r="C29" s="4" t="s">
        <v>2425</v>
      </c>
      <c r="D29" s="4" t="s">
        <v>2386</v>
      </c>
      <c r="E29" s="4" t="s">
        <v>2426</v>
      </c>
      <c r="F29" s="4" t="s">
        <v>2427</v>
      </c>
      <c r="G29" s="4" t="s">
        <v>2428</v>
      </c>
      <c r="I29" s="33" t="s">
        <v>877</v>
      </c>
      <c r="J29" s="34">
        <f t="shared" si="0"/>
        <v>2.7100271002710027E-3</v>
      </c>
      <c r="K29" s="34">
        <f>(J29-J32)^2</f>
        <v>4.7083768022379585E-4</v>
      </c>
      <c r="L29" s="34">
        <f t="shared" si="1"/>
        <v>5.9307359307359309E-2</v>
      </c>
      <c r="M29" s="34">
        <f>(L29-L32)^2</f>
        <v>6.3667331545084669E-4</v>
      </c>
      <c r="N29" s="34">
        <f t="shared" si="2"/>
        <v>0.13853317811408614</v>
      </c>
      <c r="O29" s="47">
        <f>(N29-N32)^2</f>
        <v>2.0242685173411698E-2</v>
      </c>
      <c r="P29" s="34">
        <f t="shared" si="3"/>
        <v>-4.2709867452135494E-2</v>
      </c>
      <c r="Q29" s="47">
        <f>(P29-P32)^2</f>
        <v>3.553041457234556E-3</v>
      </c>
      <c r="R29" s="34">
        <f t="shared" si="4"/>
        <v>9.3214285714285708E-2</v>
      </c>
      <c r="S29" s="47">
        <f>(R29-R32)^2</f>
        <v>4.3061805639279032E-3</v>
      </c>
      <c r="T29" s="34">
        <f t="shared" si="5"/>
        <v>-0.88658367911479941</v>
      </c>
      <c r="U29" s="47">
        <f>(T29-T32)^2</f>
        <v>0.5612597771328115</v>
      </c>
      <c r="Z29" s="391">
        <v>10</v>
      </c>
      <c r="AA29" s="69" t="s">
        <v>875</v>
      </c>
      <c r="AB29" s="408">
        <v>42000</v>
      </c>
      <c r="AC29" s="409"/>
      <c r="AD29" s="392">
        <v>-5.6179775280898875E-2</v>
      </c>
      <c r="AE29" s="408">
        <v>62000</v>
      </c>
      <c r="AF29" s="409"/>
      <c r="AG29" s="392">
        <v>-3.7267080745341616E-2</v>
      </c>
    </row>
    <row r="30" spans="1:33" ht="16.5" thickBot="1" x14ac:dyDescent="0.3">
      <c r="A30" s="3" t="s">
        <v>159</v>
      </c>
      <c r="B30" s="4" t="s">
        <v>2429</v>
      </c>
      <c r="C30" s="4" t="s">
        <v>2430</v>
      </c>
      <c r="D30" s="4" t="s">
        <v>2431</v>
      </c>
      <c r="E30" s="4" t="s">
        <v>2431</v>
      </c>
      <c r="F30" s="4" t="s">
        <v>2432</v>
      </c>
      <c r="G30" s="4" t="s">
        <v>2433</v>
      </c>
      <c r="I30" s="33" t="s">
        <v>866</v>
      </c>
      <c r="J30" s="34">
        <f t="shared" si="0"/>
        <v>0.13513513513513514</v>
      </c>
      <c r="K30" s="34">
        <f>(J30-J32)^2</f>
        <v>2.3754177314610037E-2</v>
      </c>
      <c r="L30" s="34">
        <f t="shared" si="1"/>
        <v>-7.7646097261953413E-3</v>
      </c>
      <c r="M30" s="34">
        <f>(L30-L32)^2</f>
        <v>1.7505506881956051E-3</v>
      </c>
      <c r="N30" s="34">
        <f t="shared" si="2"/>
        <v>0.12474437627811862</v>
      </c>
      <c r="O30" s="35">
        <f>(N30-N32)^2</f>
        <v>1.6509163283696501E-2</v>
      </c>
      <c r="P30" s="34">
        <f t="shared" si="3"/>
        <v>-1.6923076923076923E-2</v>
      </c>
      <c r="Q30" s="35">
        <f>(P30-P32)^2</f>
        <v>1.143833240565163E-3</v>
      </c>
      <c r="R30" s="34">
        <f t="shared" si="4"/>
        <v>9.5066971577915715E-2</v>
      </c>
      <c r="S30" s="35">
        <f>(R30-R32)^2</f>
        <v>4.5527650399219254E-3</v>
      </c>
      <c r="T30" s="34">
        <f t="shared" si="5"/>
        <v>2.0121951219512196E-2</v>
      </c>
      <c r="U30" s="47">
        <f>(T30-T32)^2</f>
        <v>2.4816615159355435E-2</v>
      </c>
      <c r="Z30" s="391">
        <v>11</v>
      </c>
      <c r="AA30" s="69" t="s">
        <v>876</v>
      </c>
      <c r="AB30" s="408">
        <v>42950</v>
      </c>
      <c r="AC30" s="409"/>
      <c r="AD30" s="392">
        <v>2.2619047619047618E-2</v>
      </c>
      <c r="AE30" s="408">
        <v>67900</v>
      </c>
      <c r="AF30" s="409"/>
      <c r="AG30" s="392">
        <v>9.5161290322580638E-2</v>
      </c>
    </row>
    <row r="31" spans="1:33" ht="16.5" thickBot="1" x14ac:dyDescent="0.3">
      <c r="A31" s="3" t="s">
        <v>2434</v>
      </c>
      <c r="B31" s="661" t="s">
        <v>2304</v>
      </c>
      <c r="C31" s="661"/>
      <c r="D31" s="661"/>
      <c r="E31" s="661"/>
      <c r="F31" s="661"/>
      <c r="G31" s="661"/>
      <c r="I31" s="33" t="s">
        <v>880</v>
      </c>
      <c r="J31" s="36">
        <f>SUM(J19:J30)</f>
        <v>-0.2278652080973263</v>
      </c>
      <c r="K31" s="46"/>
      <c r="L31" s="46">
        <f>SUM(L19:L30)</f>
        <v>0.40889967678778916</v>
      </c>
      <c r="M31" s="46"/>
      <c r="N31" s="36">
        <f>SUM(N19:N30)</f>
        <v>-4.4923351095070604E-2</v>
      </c>
      <c r="O31" s="47"/>
      <c r="P31" s="46">
        <f>SUM(P19:P30)</f>
        <v>0.20277032237557902</v>
      </c>
      <c r="Q31" s="47"/>
      <c r="R31" s="89">
        <f>SUM(R19:R30)</f>
        <v>0.33111349242142818</v>
      </c>
      <c r="S31" s="47"/>
      <c r="T31" s="36">
        <f>SUM(T19:T30)</f>
        <v>-0.96187665428174662</v>
      </c>
      <c r="U31" s="35"/>
      <c r="Z31" s="391">
        <v>12</v>
      </c>
      <c r="AA31" s="69" t="s">
        <v>877</v>
      </c>
      <c r="AB31" s="408">
        <v>48900</v>
      </c>
      <c r="AC31" s="409"/>
      <c r="AD31" s="392">
        <v>0.13853317811408614</v>
      </c>
      <c r="AE31" s="408">
        <v>65000</v>
      </c>
      <c r="AF31" s="409"/>
      <c r="AG31" s="392">
        <v>-4.2709867452135494E-2</v>
      </c>
    </row>
    <row r="32" spans="1:33" ht="16.5" thickBot="1" x14ac:dyDescent="0.3">
      <c r="A32" s="3" t="s">
        <v>165</v>
      </c>
      <c r="B32" s="4" t="s">
        <v>2435</v>
      </c>
      <c r="C32" s="4" t="s">
        <v>2300</v>
      </c>
      <c r="D32" s="4" t="s">
        <v>2391</v>
      </c>
      <c r="E32" s="4" t="s">
        <v>2349</v>
      </c>
      <c r="F32" s="4" t="s">
        <v>2436</v>
      </c>
      <c r="G32" s="4" t="s">
        <v>2437</v>
      </c>
      <c r="I32" s="33" t="s">
        <v>881</v>
      </c>
      <c r="J32" s="46">
        <f>J31/12</f>
        <v>-1.8988767341443859E-2</v>
      </c>
      <c r="K32" s="46"/>
      <c r="L32" s="81">
        <f>L31/12</f>
        <v>3.4074973065649099E-2</v>
      </c>
      <c r="M32" s="46"/>
      <c r="N32" s="81">
        <f>N31/12</f>
        <v>-3.7436125912558836E-3</v>
      </c>
      <c r="O32" s="35"/>
      <c r="P32" s="37">
        <f>P31/12</f>
        <v>1.6897526864631585E-2</v>
      </c>
      <c r="Q32" s="35"/>
      <c r="R32" s="37">
        <f>R31/12</f>
        <v>2.7592791035119014E-2</v>
      </c>
      <c r="S32" s="35"/>
      <c r="T32" s="37">
        <f>T31/7</f>
        <v>-0.1374109506116781</v>
      </c>
      <c r="U32" s="35"/>
      <c r="Z32" s="391">
        <v>13</v>
      </c>
      <c r="AA32" s="69" t="s">
        <v>866</v>
      </c>
      <c r="AB32" s="408">
        <v>55000</v>
      </c>
      <c r="AC32" s="409"/>
      <c r="AD32" s="392">
        <v>0.12474437627811862</v>
      </c>
      <c r="AE32" s="408">
        <v>63900</v>
      </c>
      <c r="AF32" s="409"/>
      <c r="AG32" s="392">
        <v>-1.6923076923076923E-2</v>
      </c>
    </row>
    <row r="33" spans="1:33" ht="15.75" thickBot="1" x14ac:dyDescent="0.3">
      <c r="A33" s="3" t="s">
        <v>171</v>
      </c>
      <c r="B33" s="4" t="s">
        <v>2438</v>
      </c>
      <c r="C33" s="4" t="s">
        <v>2439</v>
      </c>
      <c r="D33" s="4" t="s">
        <v>2440</v>
      </c>
      <c r="E33" s="4" t="s">
        <v>2358</v>
      </c>
      <c r="F33" s="4" t="s">
        <v>2441</v>
      </c>
      <c r="G33" s="4" t="s">
        <v>2442</v>
      </c>
      <c r="I33" s="87" t="s">
        <v>882</v>
      </c>
      <c r="J33" s="34"/>
      <c r="K33" s="34">
        <f>SUM(K19:K30)/12</f>
        <v>6.3062694359666271E-3</v>
      </c>
      <c r="L33" s="34"/>
      <c r="M33" s="34">
        <f>SUM(M19:M30)/12</f>
        <v>3.4442694033446851E-3</v>
      </c>
      <c r="N33" s="34"/>
      <c r="O33" s="47">
        <f>SUM(O19:O30)/12</f>
        <v>6.4477413841813845E-3</v>
      </c>
      <c r="P33" s="34"/>
      <c r="Q33" s="47">
        <f>SUM(Q19:Q30)/12</f>
        <v>2.4447815625239081E-3</v>
      </c>
      <c r="R33" s="34"/>
      <c r="S33" s="47">
        <f>SUM(S19:S30)/12</f>
        <v>3.7881691918234279E-3</v>
      </c>
      <c r="T33" s="34"/>
      <c r="U33" s="47">
        <f>SUM(U19:U30)/7</f>
        <v>0.11237900533466479</v>
      </c>
      <c r="Z33" s="680" t="s">
        <v>5160</v>
      </c>
      <c r="AA33" s="682"/>
      <c r="AB33" s="682"/>
      <c r="AC33" s="681"/>
      <c r="AD33" s="392">
        <v>-4.4923351095070604E-2</v>
      </c>
      <c r="AE33" s="662" t="s">
        <v>5160</v>
      </c>
      <c r="AF33" s="662"/>
      <c r="AG33" s="392">
        <v>0.20277032237557902</v>
      </c>
    </row>
    <row r="34" spans="1:33" ht="15.75" thickBot="1" x14ac:dyDescent="0.3">
      <c r="A34" s="3" t="s">
        <v>178</v>
      </c>
      <c r="B34" s="4" t="s">
        <v>2360</v>
      </c>
      <c r="C34" s="4" t="s">
        <v>2443</v>
      </c>
      <c r="D34" s="4" t="s">
        <v>2444</v>
      </c>
      <c r="E34" s="4" t="s">
        <v>2445</v>
      </c>
      <c r="F34" s="4" t="s">
        <v>2446</v>
      </c>
      <c r="G34" s="4" t="s">
        <v>2447</v>
      </c>
      <c r="I34" s="38" t="s">
        <v>883</v>
      </c>
      <c r="J34" s="34"/>
      <c r="K34" s="34">
        <f>SQRT(K33)</f>
        <v>7.9412023245643518E-2</v>
      </c>
      <c r="L34" s="34"/>
      <c r="M34" s="34">
        <f>SQRT(M33)</f>
        <v>5.8687898269955838E-2</v>
      </c>
      <c r="N34" s="34"/>
      <c r="O34" s="35">
        <f>SQRT(O33)</f>
        <v>8.0297829261950684E-2</v>
      </c>
      <c r="P34" s="34"/>
      <c r="Q34" s="35">
        <f>SQRT(Q33)</f>
        <v>4.9444732404209733E-2</v>
      </c>
      <c r="R34" s="34"/>
      <c r="S34" s="35">
        <f>SQRT(S33)</f>
        <v>6.1548104697248217E-2</v>
      </c>
      <c r="T34" s="34"/>
      <c r="U34" s="35">
        <f>SQRT(U33)</f>
        <v>0.33522977990426922</v>
      </c>
      <c r="Z34" s="680" t="s">
        <v>881</v>
      </c>
      <c r="AA34" s="682"/>
      <c r="AB34" s="682"/>
      <c r="AC34" s="681"/>
      <c r="AD34" s="392">
        <v>-3.7436125912558836E-3</v>
      </c>
      <c r="AE34" s="680" t="s">
        <v>881</v>
      </c>
      <c r="AF34" s="681"/>
      <c r="AG34" s="392">
        <v>1.6897526864631585E-2</v>
      </c>
    </row>
    <row r="35" spans="1:33" ht="15.75" thickBot="1" x14ac:dyDescent="0.3">
      <c r="A35" s="3" t="s">
        <v>182</v>
      </c>
      <c r="B35" s="4" t="s">
        <v>2448</v>
      </c>
      <c r="C35" s="4" t="s">
        <v>2449</v>
      </c>
      <c r="D35" s="4" t="s">
        <v>2450</v>
      </c>
      <c r="E35" s="4" t="s">
        <v>2451</v>
      </c>
      <c r="F35" s="4" t="s">
        <v>2452</v>
      </c>
      <c r="G35" s="4" t="s">
        <v>2453</v>
      </c>
      <c r="I35" s="32"/>
      <c r="J35" s="32"/>
      <c r="K35" s="32"/>
      <c r="L35" s="32"/>
      <c r="M35" s="32"/>
      <c r="N35" s="32"/>
      <c r="O35" s="32"/>
      <c r="P35" s="32"/>
      <c r="Q35" s="32"/>
      <c r="Z35" s="678" t="s">
        <v>716</v>
      </c>
      <c r="AA35" s="610" t="s">
        <v>5144</v>
      </c>
      <c r="AB35" s="610"/>
      <c r="AC35" s="610"/>
      <c r="AD35" s="610"/>
      <c r="AE35" s="610" t="s">
        <v>5145</v>
      </c>
      <c r="AF35" s="610"/>
      <c r="AG35" s="610"/>
    </row>
    <row r="36" spans="1:33" ht="16.5" thickBot="1" x14ac:dyDescent="0.3">
      <c r="A36" s="3" t="s">
        <v>186</v>
      </c>
      <c r="B36" s="4" t="s">
        <v>2454</v>
      </c>
      <c r="C36" s="4" t="s">
        <v>2455</v>
      </c>
      <c r="D36" s="4" t="s">
        <v>2456</v>
      </c>
      <c r="E36" s="4" t="s">
        <v>2457</v>
      </c>
      <c r="F36" s="4" t="s">
        <v>2458</v>
      </c>
      <c r="G36" s="4" t="s">
        <v>2459</v>
      </c>
      <c r="I36" s="663" t="s">
        <v>736</v>
      </c>
      <c r="J36" s="664"/>
      <c r="K36" s="664"/>
      <c r="L36" s="664"/>
      <c r="M36" s="664"/>
      <c r="N36" s="664"/>
      <c r="O36" s="665"/>
      <c r="Q36" s="610" t="s">
        <v>736</v>
      </c>
      <c r="R36" s="610"/>
      <c r="S36" s="610"/>
      <c r="T36" s="610"/>
      <c r="U36" s="610"/>
      <c r="V36" s="610"/>
      <c r="W36" s="610"/>
      <c r="X36" s="610"/>
      <c r="Z36" s="679"/>
      <c r="AA36" s="403" t="s">
        <v>885</v>
      </c>
      <c r="AB36" s="403" t="s">
        <v>5161</v>
      </c>
      <c r="AC36" s="403" t="s">
        <v>5162</v>
      </c>
      <c r="AD36" s="405" t="s">
        <v>878</v>
      </c>
      <c r="AE36" s="403" t="s">
        <v>5161</v>
      </c>
      <c r="AF36" s="403" t="s">
        <v>5162</v>
      </c>
      <c r="AG36" s="405" t="s">
        <v>878</v>
      </c>
    </row>
    <row r="37" spans="1:33" ht="18" thickBot="1" x14ac:dyDescent="0.3">
      <c r="A37" s="3" t="s">
        <v>189</v>
      </c>
      <c r="B37" s="4" t="s">
        <v>2460</v>
      </c>
      <c r="C37" s="4" t="s">
        <v>2461</v>
      </c>
      <c r="D37" s="4" t="s">
        <v>2462</v>
      </c>
      <c r="E37" s="4" t="s">
        <v>2454</v>
      </c>
      <c r="F37" s="4" t="s">
        <v>2463</v>
      </c>
      <c r="G37" s="4" t="s">
        <v>2464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06">
        <v>1</v>
      </c>
      <c r="AA37" s="401" t="s">
        <v>866</v>
      </c>
      <c r="AB37" s="408">
        <v>63900</v>
      </c>
      <c r="AC37" s="409"/>
      <c r="AD37" s="406"/>
      <c r="AE37" s="408">
        <v>83800</v>
      </c>
      <c r="AF37" s="28"/>
      <c r="AG37" s="406"/>
    </row>
    <row r="38" spans="1:33" ht="16.5" thickBot="1" x14ac:dyDescent="0.3">
      <c r="A38" s="3" t="s">
        <v>193</v>
      </c>
      <c r="B38" s="4" t="s">
        <v>2465</v>
      </c>
      <c r="C38" s="4" t="s">
        <v>2460</v>
      </c>
      <c r="D38" s="4" t="s">
        <v>2466</v>
      </c>
      <c r="E38" s="4" t="s">
        <v>2460</v>
      </c>
      <c r="F38" s="4" t="s">
        <v>2467</v>
      </c>
      <c r="G38" s="4" t="s">
        <v>2468</v>
      </c>
      <c r="I38" s="652">
        <v>2013</v>
      </c>
      <c r="J38" s="446" t="s">
        <v>867</v>
      </c>
      <c r="K38" s="74">
        <v>-7.4107142857142858E-2</v>
      </c>
      <c r="L38" s="75">
        <v>-1.8988767341443859E-2</v>
      </c>
      <c r="M38" s="74">
        <v>3.56715280801045E-2</v>
      </c>
      <c r="N38" s="74">
        <v>-1.5438184632049362E-3</v>
      </c>
      <c r="O38" s="126">
        <f>((K38-L38)*(M38-N38))</f>
        <v>-2.0512494457209998E-3</v>
      </c>
      <c r="Q38" s="599">
        <v>2013</v>
      </c>
      <c r="R38" s="140" t="s">
        <v>867</v>
      </c>
      <c r="S38" s="141">
        <v>-7.4107142857142858E-2</v>
      </c>
      <c r="T38" s="141">
        <v>3.5671528080104521E-2</v>
      </c>
      <c r="U38" s="141">
        <v>-1.8378705157884478E-2</v>
      </c>
      <c r="V38" s="141">
        <v>0.39516445624889457</v>
      </c>
      <c r="W38" s="142">
        <f>S38-U38-(V38*T38)</f>
        <v>-6.9824557696600051E-2</v>
      </c>
      <c r="X38" s="143">
        <f>W38^2</f>
        <v>4.875468857525829E-3</v>
      </c>
      <c r="Z38" s="406">
        <v>2</v>
      </c>
      <c r="AA38" s="69" t="s">
        <v>867</v>
      </c>
      <c r="AB38" s="408">
        <v>61750</v>
      </c>
      <c r="AC38" s="409"/>
      <c r="AD38" s="64">
        <v>-3.3646322378716745E-2</v>
      </c>
      <c r="AE38" s="45">
        <v>81050</v>
      </c>
      <c r="AF38" s="409"/>
      <c r="AG38" s="64">
        <v>-3.2816229116945109E-2</v>
      </c>
    </row>
    <row r="39" spans="1:33" ht="16.5" thickBot="1" x14ac:dyDescent="0.3">
      <c r="A39" s="3" t="s">
        <v>199</v>
      </c>
      <c r="B39" s="4" t="s">
        <v>2469</v>
      </c>
      <c r="C39" s="4" t="s">
        <v>2470</v>
      </c>
      <c r="D39" s="4" t="s">
        <v>2469</v>
      </c>
      <c r="E39" s="4" t="s">
        <v>2471</v>
      </c>
      <c r="F39" s="4" t="s">
        <v>2472</v>
      </c>
      <c r="G39" s="4" t="s">
        <v>2473</v>
      </c>
      <c r="I39" s="653"/>
      <c r="J39" s="446" t="s">
        <v>868</v>
      </c>
      <c r="K39" s="74">
        <v>-6.8466730954676952E-2</v>
      </c>
      <c r="L39" s="75">
        <v>-1.8988767341443859E-2</v>
      </c>
      <c r="M39" s="74">
        <v>8.3388067151827255E-2</v>
      </c>
      <c r="N39" s="74">
        <v>-1.5438184632049362E-3</v>
      </c>
      <c r="O39" s="126">
        <f t="shared" ref="O39:O49" si="6">((K39-L39)*(M39-N39))</f>
        <v>-4.2022567460638371E-3</v>
      </c>
      <c r="Q39" s="599"/>
      <c r="R39" s="140" t="s">
        <v>868</v>
      </c>
      <c r="S39" s="141">
        <v>-6.8466730954676952E-2</v>
      </c>
      <c r="T39" s="141">
        <v>8.3388067151827255E-2</v>
      </c>
      <c r="U39" s="141">
        <v>-1.8378705157884478E-2</v>
      </c>
      <c r="V39" s="141">
        <v>0.39516445624889457</v>
      </c>
      <c r="W39" s="142">
        <f t="shared" ref="W39:W49" si="7">S39-U39-(V39*T39)</f>
        <v>-8.3040026010490597E-2</v>
      </c>
      <c r="X39" s="143">
        <f t="shared" ref="X39:X49" si="8">W39^2</f>
        <v>6.8956459198229554E-3</v>
      </c>
      <c r="Z39" s="406">
        <v>3</v>
      </c>
      <c r="AA39" s="69" t="s">
        <v>868</v>
      </c>
      <c r="AB39" s="408">
        <v>65850</v>
      </c>
      <c r="AC39" s="409"/>
      <c r="AD39" s="64">
        <v>6.6396761133603238E-2</v>
      </c>
      <c r="AE39" s="45">
        <v>79750</v>
      </c>
      <c r="AF39" s="409"/>
      <c r="AG39" s="64">
        <v>-1.6039481801357187E-2</v>
      </c>
    </row>
    <row r="40" spans="1:33" ht="16.5" thickBot="1" x14ac:dyDescent="0.3">
      <c r="A40" s="3" t="s">
        <v>204</v>
      </c>
      <c r="B40" s="4" t="s">
        <v>2474</v>
      </c>
      <c r="C40" s="4" t="s">
        <v>2475</v>
      </c>
      <c r="D40" s="4" t="s">
        <v>2476</v>
      </c>
      <c r="E40" s="4" t="s">
        <v>2477</v>
      </c>
      <c r="F40" s="4" t="s">
        <v>2478</v>
      </c>
      <c r="G40" s="4" t="s">
        <v>2479</v>
      </c>
      <c r="I40" s="653"/>
      <c r="J40" s="446" t="s">
        <v>869</v>
      </c>
      <c r="K40" s="74">
        <v>1.3457556935817806E-2</v>
      </c>
      <c r="L40" s="75">
        <v>-1.8988767341443859E-2</v>
      </c>
      <c r="M40" s="74">
        <v>1.4707665446079972E-2</v>
      </c>
      <c r="N40" s="74">
        <v>-1.5438184632049362E-3</v>
      </c>
      <c r="O40" s="126">
        <f t="shared" si="6"/>
        <v>5.2730091690735817E-4</v>
      </c>
      <c r="Q40" s="599"/>
      <c r="R40" s="140" t="s">
        <v>869</v>
      </c>
      <c r="S40" s="141">
        <v>1.3457556935817806E-2</v>
      </c>
      <c r="T40" s="141">
        <v>1.4707665446079972E-2</v>
      </c>
      <c r="U40" s="141">
        <v>-1.8378705157884478E-2</v>
      </c>
      <c r="V40" s="141">
        <v>0.39516445624889457</v>
      </c>
      <c r="W40" s="142">
        <f t="shared" si="7"/>
        <v>2.6024315475011439E-2</v>
      </c>
      <c r="X40" s="143">
        <f t="shared" si="8"/>
        <v>6.7726499594291984E-4</v>
      </c>
      <c r="Z40" s="406">
        <v>4</v>
      </c>
      <c r="AA40" s="69" t="s">
        <v>869</v>
      </c>
      <c r="AB40" s="408">
        <v>65525</v>
      </c>
      <c r="AC40" s="409"/>
      <c r="AD40" s="64">
        <v>-4.9354593773728167E-3</v>
      </c>
      <c r="AE40" s="45">
        <v>72475</v>
      </c>
      <c r="AF40" s="409"/>
      <c r="AG40" s="64">
        <v>-9.1222570532915367E-2</v>
      </c>
    </row>
    <row r="41" spans="1:33" ht="16.5" thickBot="1" x14ac:dyDescent="0.3">
      <c r="A41" s="3" t="s">
        <v>210</v>
      </c>
      <c r="B41" s="4" t="s">
        <v>2480</v>
      </c>
      <c r="C41" s="4" t="s">
        <v>2480</v>
      </c>
      <c r="D41" s="4" t="s">
        <v>2481</v>
      </c>
      <c r="E41" s="4" t="s">
        <v>2482</v>
      </c>
      <c r="F41" s="4" t="s">
        <v>2483</v>
      </c>
      <c r="G41" s="4" t="s">
        <v>2484</v>
      </c>
      <c r="I41" s="653"/>
      <c r="J41" s="446" t="s">
        <v>870</v>
      </c>
      <c r="K41" s="74">
        <v>9.1930541368743617E-3</v>
      </c>
      <c r="L41" s="75">
        <v>-1.8988767341443859E-2</v>
      </c>
      <c r="M41" s="74">
        <v>1.3813376032119618E-2</v>
      </c>
      <c r="N41" s="74">
        <v>-1.5438184632049362E-3</v>
      </c>
      <c r="O41" s="126">
        <f t="shared" si="6"/>
        <v>4.3279371367504788E-4</v>
      </c>
      <c r="Q41" s="599"/>
      <c r="R41" s="140" t="s">
        <v>870</v>
      </c>
      <c r="S41" s="141">
        <v>9.1930541368743617E-3</v>
      </c>
      <c r="T41" s="141">
        <v>1.3813376032119618E-2</v>
      </c>
      <c r="U41" s="141">
        <v>-1.8378705157884478E-2</v>
      </c>
      <c r="V41" s="141">
        <v>0.39516445624889457</v>
      </c>
      <c r="W41" s="142">
        <f t="shared" si="7"/>
        <v>2.211320406606478E-2</v>
      </c>
      <c r="X41" s="143">
        <f t="shared" si="8"/>
        <v>4.8899379406742386E-4</v>
      </c>
      <c r="Z41" s="406">
        <v>5</v>
      </c>
      <c r="AA41" s="69" t="s">
        <v>870</v>
      </c>
      <c r="AB41" s="408">
        <v>66400</v>
      </c>
      <c r="AC41" s="409"/>
      <c r="AD41" s="64">
        <v>1.3353681800839375E-2</v>
      </c>
      <c r="AE41" s="45">
        <v>69325</v>
      </c>
      <c r="AF41" s="409"/>
      <c r="AG41" s="64">
        <v>-4.3463263194204897E-2</v>
      </c>
    </row>
    <row r="42" spans="1:33" ht="16.5" thickBot="1" x14ac:dyDescent="0.3">
      <c r="A42" s="3" t="s">
        <v>215</v>
      </c>
      <c r="B42" s="4" t="s">
        <v>2485</v>
      </c>
      <c r="C42" s="4" t="s">
        <v>2486</v>
      </c>
      <c r="D42" s="4" t="s">
        <v>2487</v>
      </c>
      <c r="E42" s="4" t="s">
        <v>2480</v>
      </c>
      <c r="F42" s="4" t="s">
        <v>2488</v>
      </c>
      <c r="G42" s="4" t="s">
        <v>2489</v>
      </c>
      <c r="I42" s="653"/>
      <c r="J42" s="446" t="s">
        <v>871</v>
      </c>
      <c r="K42" s="74">
        <v>8.2995951417004055E-2</v>
      </c>
      <c r="L42" s="75">
        <v>-1.8988767341443859E-2</v>
      </c>
      <c r="M42" s="74">
        <v>-1.0560682672701252E-2</v>
      </c>
      <c r="N42" s="74">
        <v>-1.5438184632049362E-3</v>
      </c>
      <c r="O42" s="126">
        <f t="shared" si="6"/>
        <v>-9.195823604885965E-4</v>
      </c>
      <c r="Q42" s="599"/>
      <c r="R42" s="140" t="s">
        <v>871</v>
      </c>
      <c r="S42" s="141">
        <v>8.2995951417004055E-2</v>
      </c>
      <c r="T42" s="141">
        <v>-1.0560682672701252E-2</v>
      </c>
      <c r="U42" s="141">
        <v>-1.8378705157884478E-2</v>
      </c>
      <c r="V42" s="141">
        <v>0.39516445624889457</v>
      </c>
      <c r="W42" s="142">
        <f t="shared" si="7"/>
        <v>0.10554786300086365</v>
      </c>
      <c r="X42" s="143">
        <f t="shared" si="8"/>
        <v>1.1140351384049082E-2</v>
      </c>
      <c r="Z42" s="406">
        <v>6</v>
      </c>
      <c r="AA42" s="69" t="s">
        <v>871</v>
      </c>
      <c r="AB42" s="408">
        <v>73950</v>
      </c>
      <c r="AC42" s="409"/>
      <c r="AD42" s="64">
        <v>0.11370481927710843</v>
      </c>
      <c r="AE42" s="45">
        <v>68500</v>
      </c>
      <c r="AF42" s="28"/>
      <c r="AG42" s="64">
        <v>-1.1900468806346917E-2</v>
      </c>
    </row>
    <row r="43" spans="1:33" ht="16.5" thickBot="1" x14ac:dyDescent="0.3">
      <c r="A43" s="3" t="s">
        <v>2490</v>
      </c>
      <c r="B43" s="661" t="s">
        <v>2491</v>
      </c>
      <c r="C43" s="661"/>
      <c r="D43" s="661"/>
      <c r="E43" s="661"/>
      <c r="F43" s="661"/>
      <c r="G43" s="661"/>
      <c r="I43" s="653"/>
      <c r="J43" s="446" t="s">
        <v>872</v>
      </c>
      <c r="K43" s="74">
        <v>-5.4205607476635512E-2</v>
      </c>
      <c r="L43" s="75">
        <v>-1.8988767341443859E-2</v>
      </c>
      <c r="M43" s="74">
        <v>-4.225285001250792E-2</v>
      </c>
      <c r="N43" s="74">
        <v>-1.5438184632049362E-3</v>
      </c>
      <c r="O43" s="126">
        <f t="shared" si="6"/>
        <v>1.4336434561302764E-3</v>
      </c>
      <c r="Q43" s="599"/>
      <c r="R43" s="140" t="s">
        <v>872</v>
      </c>
      <c r="S43" s="141">
        <v>-5.4205607476635512E-2</v>
      </c>
      <c r="T43" s="141">
        <v>-4.225285001250792E-2</v>
      </c>
      <c r="U43" s="141">
        <v>-1.8378705157884478E-2</v>
      </c>
      <c r="V43" s="141">
        <v>0.39516445624889457</v>
      </c>
      <c r="W43" s="142">
        <f t="shared" si="7"/>
        <v>-1.9130077818592241E-2</v>
      </c>
      <c r="X43" s="143">
        <f t="shared" si="8"/>
        <v>3.6595987734539491E-4</v>
      </c>
      <c r="Z43" s="406">
        <v>7</v>
      </c>
      <c r="AA43" s="69" t="s">
        <v>872</v>
      </c>
      <c r="AB43" s="408">
        <v>78300</v>
      </c>
      <c r="AC43" s="409"/>
      <c r="AD43" s="64">
        <v>5.8823529411764705E-2</v>
      </c>
      <c r="AE43" s="45">
        <v>67250</v>
      </c>
      <c r="AF43" s="28"/>
      <c r="AG43" s="64">
        <v>-1.824817518248175E-2</v>
      </c>
    </row>
    <row r="44" spans="1:33" ht="16.5" thickBot="1" x14ac:dyDescent="0.3">
      <c r="A44" s="3" t="s">
        <v>220</v>
      </c>
      <c r="B44" s="4" t="s">
        <v>2492</v>
      </c>
      <c r="C44" s="4" t="s">
        <v>2493</v>
      </c>
      <c r="D44" s="4" t="s">
        <v>2494</v>
      </c>
      <c r="E44" s="4" t="s">
        <v>2495</v>
      </c>
      <c r="F44" s="4" t="s">
        <v>2496</v>
      </c>
      <c r="G44" s="4" t="s">
        <v>2497</v>
      </c>
      <c r="I44" s="653"/>
      <c r="J44" s="446" t="s">
        <v>873</v>
      </c>
      <c r="K44" s="74">
        <v>-0.14723320158102768</v>
      </c>
      <c r="L44" s="75">
        <v>-1.8988767341443859E-2</v>
      </c>
      <c r="M44" s="74">
        <v>-3.9925373134328389E-2</v>
      </c>
      <c r="N44" s="74">
        <v>-1.5438184632049362E-3</v>
      </c>
      <c r="O44" s="126">
        <f t="shared" si="6"/>
        <v>4.9222207640338828E-3</v>
      </c>
      <c r="Q44" s="599"/>
      <c r="R44" s="140" t="s">
        <v>873</v>
      </c>
      <c r="S44" s="141">
        <v>-0.14723320158102768</v>
      </c>
      <c r="T44" s="141">
        <v>-3.9925373134328389E-2</v>
      </c>
      <c r="U44" s="141">
        <v>-1.8378705157884478E-2</v>
      </c>
      <c r="V44" s="141">
        <v>0.39516445624889457</v>
      </c>
      <c r="W44" s="142">
        <f t="shared" si="7"/>
        <v>-0.1130774080579821</v>
      </c>
      <c r="X44" s="143">
        <f t="shared" si="8"/>
        <v>1.2786500213111394E-2</v>
      </c>
      <c r="Z44" s="406">
        <v>8</v>
      </c>
      <c r="AA44" s="69" t="s">
        <v>873</v>
      </c>
      <c r="AB44" s="408">
        <v>76100</v>
      </c>
      <c r="AC44" s="409">
        <v>2600</v>
      </c>
      <c r="AD44" s="64">
        <v>5.108556832694764E-3</v>
      </c>
      <c r="AE44" s="45">
        <v>75150</v>
      </c>
      <c r="AF44" s="28" t="s">
        <v>4998</v>
      </c>
      <c r="AG44" s="64">
        <v>0.15613382899628253</v>
      </c>
    </row>
    <row r="45" spans="1:33" ht="16.5" thickBot="1" x14ac:dyDescent="0.3">
      <c r="A45" s="3" t="s">
        <v>224</v>
      </c>
      <c r="B45" s="4" t="s">
        <v>2498</v>
      </c>
      <c r="C45" s="4" t="s">
        <v>2499</v>
      </c>
      <c r="D45" s="4" t="s">
        <v>2482</v>
      </c>
      <c r="E45" s="4" t="s">
        <v>2500</v>
      </c>
      <c r="F45" s="4" t="s">
        <v>2501</v>
      </c>
      <c r="G45" s="4" t="s">
        <v>2502</v>
      </c>
      <c r="I45" s="653"/>
      <c r="J45" s="446" t="s">
        <v>874</v>
      </c>
      <c r="K45" s="74">
        <v>-0.1038961038961039</v>
      </c>
      <c r="L45" s="75">
        <v>-1.8988767341443859E-2</v>
      </c>
      <c r="M45" s="74">
        <v>-9.1760590750097071E-2</v>
      </c>
      <c r="N45" s="74">
        <v>-1.5438184632049362E-3</v>
      </c>
      <c r="O45" s="126">
        <f t="shared" si="6"/>
        <v>7.6600658474382773E-3</v>
      </c>
      <c r="Q45" s="599"/>
      <c r="R45" s="140" t="s">
        <v>874</v>
      </c>
      <c r="S45" s="141">
        <v>-0.1038961038961039</v>
      </c>
      <c r="T45" s="141">
        <v>-9.1760590750097071E-2</v>
      </c>
      <c r="U45" s="141">
        <v>-1.8378705157884478E-2</v>
      </c>
      <c r="V45" s="141">
        <v>0.39516445624889457</v>
      </c>
      <c r="W45" s="142">
        <f t="shared" si="7"/>
        <v>-4.925687478937997E-2</v>
      </c>
      <c r="X45" s="143">
        <f t="shared" si="8"/>
        <v>2.4262397140166559E-3</v>
      </c>
      <c r="Z45" s="406">
        <v>9</v>
      </c>
      <c r="AA45" s="69" t="s">
        <v>874</v>
      </c>
      <c r="AB45" s="408">
        <v>69200</v>
      </c>
      <c r="AC45" s="409"/>
      <c r="AD45" s="64">
        <v>-9.0670170827858082E-2</v>
      </c>
      <c r="AE45" s="79">
        <v>73000</v>
      </c>
      <c r="AF45" s="28"/>
      <c r="AG45" s="64">
        <v>-2.8609447771124417E-2</v>
      </c>
    </row>
    <row r="46" spans="1:33" ht="16.5" thickBot="1" x14ac:dyDescent="0.3">
      <c r="A46" s="3" t="s">
        <v>228</v>
      </c>
      <c r="B46" s="4" t="s">
        <v>2465</v>
      </c>
      <c r="C46" s="4" t="s">
        <v>2503</v>
      </c>
      <c r="D46" s="4" t="s">
        <v>2504</v>
      </c>
      <c r="E46" s="4" t="s">
        <v>2505</v>
      </c>
      <c r="F46" s="4" t="s">
        <v>2506</v>
      </c>
      <c r="G46" s="4" t="s">
        <v>2507</v>
      </c>
      <c r="I46" s="653"/>
      <c r="J46" s="446" t="s">
        <v>875</v>
      </c>
      <c r="K46" s="74">
        <v>-7.7733860342555999E-2</v>
      </c>
      <c r="L46" s="75">
        <v>-1.8988767341443859E-2</v>
      </c>
      <c r="M46" s="74">
        <v>1.6874206569957247E-2</v>
      </c>
      <c r="N46" s="74">
        <v>-1.5438184632049362E-3</v>
      </c>
      <c r="O46" s="126">
        <f t="shared" si="6"/>
        <v>-1.0819685934699238E-3</v>
      </c>
      <c r="Q46" s="599"/>
      <c r="R46" s="140" t="s">
        <v>875</v>
      </c>
      <c r="S46" s="141">
        <v>-7.7733860342555999E-2</v>
      </c>
      <c r="T46" s="141">
        <v>1.6874206569957247E-2</v>
      </c>
      <c r="U46" s="141">
        <v>-1.8378705157884478E-2</v>
      </c>
      <c r="V46" s="141">
        <v>0.39516445624889457</v>
      </c>
      <c r="W46" s="142">
        <f t="shared" si="7"/>
        <v>-6.6023241848520195E-2</v>
      </c>
      <c r="X46" s="143">
        <f t="shared" si="8"/>
        <v>4.3590684641881886E-3</v>
      </c>
      <c r="Z46" s="406">
        <v>10</v>
      </c>
      <c r="AA46" s="69" t="s">
        <v>875</v>
      </c>
      <c r="AB46" s="408">
        <v>65800</v>
      </c>
      <c r="AC46" s="409"/>
      <c r="AD46" s="64">
        <v>-4.9132947976878616E-2</v>
      </c>
      <c r="AE46" s="79">
        <v>74050</v>
      </c>
      <c r="AF46" s="31"/>
      <c r="AG46" s="64">
        <v>1.4383561643835616E-2</v>
      </c>
    </row>
    <row r="47" spans="1:33" ht="16.5" thickBot="1" x14ac:dyDescent="0.3">
      <c r="A47" s="3" t="s">
        <v>234</v>
      </c>
      <c r="B47" s="4" t="s">
        <v>2508</v>
      </c>
      <c r="C47" s="4" t="s">
        <v>2509</v>
      </c>
      <c r="D47" s="4" t="s">
        <v>2510</v>
      </c>
      <c r="E47" s="4" t="s">
        <v>2465</v>
      </c>
      <c r="F47" s="4" t="s">
        <v>2511</v>
      </c>
      <c r="G47" s="4" t="s">
        <v>2512</v>
      </c>
      <c r="I47" s="653"/>
      <c r="J47" s="446" t="s">
        <v>876</v>
      </c>
      <c r="K47" s="74">
        <v>5.4285714285714284E-2</v>
      </c>
      <c r="L47" s="75">
        <v>-1.8988767341443859E-2</v>
      </c>
      <c r="M47" s="74">
        <v>5.8788048814700476E-2</v>
      </c>
      <c r="N47" s="74">
        <v>-1.5438184632049362E-3</v>
      </c>
      <c r="O47" s="126">
        <f t="shared" si="6"/>
        <v>4.4207863003870237E-3</v>
      </c>
      <c r="Q47" s="599"/>
      <c r="R47" s="140" t="s">
        <v>876</v>
      </c>
      <c r="S47" s="141">
        <v>5.4285714285714284E-2</v>
      </c>
      <c r="T47" s="141">
        <v>5.8788048814700476E-2</v>
      </c>
      <c r="U47" s="141">
        <v>-1.8378705157884478E-2</v>
      </c>
      <c r="V47" s="141">
        <v>0.39516445624889457</v>
      </c>
      <c r="W47" s="142">
        <f t="shared" si="7"/>
        <v>4.9433472099804178E-2</v>
      </c>
      <c r="X47" s="143">
        <f t="shared" si="8"/>
        <v>2.4436681638421182E-3</v>
      </c>
      <c r="Z47" s="406">
        <v>11</v>
      </c>
      <c r="AA47" s="69" t="s">
        <v>876</v>
      </c>
      <c r="AB47" s="408">
        <v>70000</v>
      </c>
      <c r="AC47" s="409"/>
      <c r="AD47" s="64">
        <v>6.3829787234042548E-2</v>
      </c>
      <c r="AE47" s="79">
        <v>72300</v>
      </c>
      <c r="AF47" s="28"/>
      <c r="AG47" s="64">
        <v>-2.3632680621201892E-2</v>
      </c>
    </row>
    <row r="48" spans="1:33" ht="16.5" thickBot="1" x14ac:dyDescent="0.3">
      <c r="A48" s="3" t="s">
        <v>238</v>
      </c>
      <c r="B48" s="4" t="s">
        <v>2513</v>
      </c>
      <c r="C48" s="4" t="s">
        <v>2514</v>
      </c>
      <c r="D48" s="4" t="s">
        <v>2515</v>
      </c>
      <c r="E48" s="4" t="s">
        <v>2516</v>
      </c>
      <c r="F48" s="4" t="s">
        <v>2517</v>
      </c>
      <c r="G48" s="4" t="s">
        <v>2518</v>
      </c>
      <c r="I48" s="653"/>
      <c r="J48" s="446" t="s">
        <v>877</v>
      </c>
      <c r="K48" s="74">
        <v>2.7100271002710027E-3</v>
      </c>
      <c r="L48" s="75">
        <v>-1.8988767341443859E-2</v>
      </c>
      <c r="M48" s="74">
        <v>-6.6135848756640692E-2</v>
      </c>
      <c r="N48" s="74">
        <v>-1.5438184632049362E-3</v>
      </c>
      <c r="O48" s="126">
        <f t="shared" si="6"/>
        <v>-1.4015691879102818E-3</v>
      </c>
      <c r="Q48" s="599"/>
      <c r="R48" s="140" t="s">
        <v>877</v>
      </c>
      <c r="S48" s="141">
        <v>2.7100271002710027E-3</v>
      </c>
      <c r="T48" s="141">
        <v>-6.6135848756640692E-2</v>
      </c>
      <c r="U48" s="141">
        <v>-1.8378705157884478E-2</v>
      </c>
      <c r="V48" s="141">
        <v>0.39516445624889457</v>
      </c>
      <c r="W48" s="142">
        <f t="shared" si="7"/>
        <v>4.7223268970632531E-2</v>
      </c>
      <c r="X48" s="143">
        <f t="shared" si="8"/>
        <v>2.2300371322727052E-3</v>
      </c>
      <c r="Z48" s="406">
        <v>12</v>
      </c>
      <c r="AA48" s="69" t="s">
        <v>877</v>
      </c>
      <c r="AB48" s="408">
        <v>76525</v>
      </c>
      <c r="AC48" s="409"/>
      <c r="AD48" s="64">
        <v>9.3214285714285708E-2</v>
      </c>
      <c r="AE48" s="79">
        <v>8200</v>
      </c>
      <c r="AF48" s="28"/>
      <c r="AG48" s="64">
        <v>-0.88658367911479941</v>
      </c>
    </row>
    <row r="49" spans="1:33" ht="16.5" thickBot="1" x14ac:dyDescent="0.3">
      <c r="A49" s="3" t="s">
        <v>243</v>
      </c>
      <c r="B49" s="4" t="s">
        <v>2519</v>
      </c>
      <c r="C49" s="4" t="s">
        <v>2520</v>
      </c>
      <c r="D49" s="4" t="s">
        <v>2521</v>
      </c>
      <c r="E49" s="4" t="s">
        <v>2522</v>
      </c>
      <c r="F49" s="4" t="s">
        <v>2523</v>
      </c>
      <c r="G49" s="4" t="s">
        <v>2524</v>
      </c>
      <c r="I49" s="654"/>
      <c r="J49" s="446" t="s">
        <v>866</v>
      </c>
      <c r="K49" s="74">
        <v>0.13513513513513514</v>
      </c>
      <c r="L49" s="75">
        <v>-1.8988767341443859E-2</v>
      </c>
      <c r="M49" s="74">
        <v>8.8666316730269968E-3</v>
      </c>
      <c r="N49" s="74">
        <v>-1.5438184632049362E-3</v>
      </c>
      <c r="O49" s="126">
        <f t="shared" si="6"/>
        <v>1.6044992015338991E-3</v>
      </c>
      <c r="Q49" s="599"/>
      <c r="R49" s="140" t="s">
        <v>866</v>
      </c>
      <c r="S49" s="141">
        <v>0.13513513513513514</v>
      </c>
      <c r="T49" s="141">
        <v>8.8666316730269968E-3</v>
      </c>
      <c r="U49" s="141">
        <v>-1.8378705157884478E-2</v>
      </c>
      <c r="V49" s="141">
        <v>0.39516445624889457</v>
      </c>
      <c r="W49" s="142">
        <f t="shared" si="7"/>
        <v>0.15001006260918867</v>
      </c>
      <c r="X49" s="143">
        <f t="shared" si="8"/>
        <v>2.2503018884012706E-2</v>
      </c>
      <c r="Z49" s="406">
        <v>13</v>
      </c>
      <c r="AA49" s="69" t="s">
        <v>866</v>
      </c>
      <c r="AB49" s="408">
        <v>83800</v>
      </c>
      <c r="AC49" s="409"/>
      <c r="AD49" s="64">
        <v>9.5066971577915715E-2</v>
      </c>
      <c r="AE49" s="79">
        <v>8365</v>
      </c>
      <c r="AF49" s="28"/>
      <c r="AG49" s="64">
        <v>2.0121951219512196E-2</v>
      </c>
    </row>
    <row r="50" spans="1:33" ht="16.5" thickBot="1" x14ac:dyDescent="0.3">
      <c r="A50" s="3" t="s">
        <v>249</v>
      </c>
      <c r="B50" s="4" t="s">
        <v>2525</v>
      </c>
      <c r="C50" s="4" t="s">
        <v>2526</v>
      </c>
      <c r="D50" s="4" t="s">
        <v>2527</v>
      </c>
      <c r="E50" s="4" t="s">
        <v>2528</v>
      </c>
      <c r="F50" s="4" t="s">
        <v>2529</v>
      </c>
      <c r="G50" s="4" t="s">
        <v>2530</v>
      </c>
      <c r="I50" s="646" t="s">
        <v>891</v>
      </c>
      <c r="J50" s="647"/>
      <c r="K50" s="647"/>
      <c r="L50" s="647"/>
      <c r="M50" s="647"/>
      <c r="N50" s="655"/>
      <c r="O50" s="126">
        <f>SUM(O38:O49)</f>
        <v>1.1344683866452127E-2</v>
      </c>
      <c r="Q50" s="599" t="s">
        <v>891</v>
      </c>
      <c r="R50" s="599"/>
      <c r="S50" s="599"/>
      <c r="T50" s="599"/>
      <c r="U50" s="599"/>
      <c r="V50" s="599"/>
      <c r="W50" s="599"/>
      <c r="X50" s="143">
        <f>SUM(X38:X49)</f>
        <v>7.1192217400197363E-2</v>
      </c>
      <c r="Z50" s="680" t="s">
        <v>5160</v>
      </c>
      <c r="AA50" s="682"/>
      <c r="AB50" s="682"/>
      <c r="AC50" s="681"/>
      <c r="AD50" s="64">
        <v>0.33111349242142818</v>
      </c>
      <c r="AE50" s="662" t="s">
        <v>5160</v>
      </c>
      <c r="AF50" s="662"/>
      <c r="AG50" s="64">
        <v>-0.96187665428174662</v>
      </c>
    </row>
    <row r="51" spans="1:33" ht="19.5" thickBot="1" x14ac:dyDescent="0.3">
      <c r="A51" s="3" t="s">
        <v>255</v>
      </c>
      <c r="B51" s="4" t="s">
        <v>2531</v>
      </c>
      <c r="C51" s="4" t="s">
        <v>2532</v>
      </c>
      <c r="D51" s="4" t="s">
        <v>2533</v>
      </c>
      <c r="E51" s="4" t="s">
        <v>2525</v>
      </c>
      <c r="F51" s="4" t="s">
        <v>2534</v>
      </c>
      <c r="G51" s="4" t="s">
        <v>2535</v>
      </c>
      <c r="I51" s="649" t="s">
        <v>5173</v>
      </c>
      <c r="J51" s="650"/>
      <c r="K51" s="650"/>
      <c r="L51" s="650"/>
      <c r="M51" s="650"/>
      <c r="N51" s="656"/>
      <c r="O51" s="126">
        <f>O50/12</f>
        <v>9.4539032220434388E-4</v>
      </c>
      <c r="Q51" s="600" t="s">
        <v>5070</v>
      </c>
      <c r="R51" s="600"/>
      <c r="S51" s="600"/>
      <c r="T51" s="600"/>
      <c r="U51" s="600"/>
      <c r="V51" s="600"/>
      <c r="W51" s="600"/>
      <c r="X51" s="143">
        <f>X50/12</f>
        <v>5.9326847833497806E-3</v>
      </c>
      <c r="Z51" s="680" t="s">
        <v>881</v>
      </c>
      <c r="AA51" s="682"/>
      <c r="AB51" s="682"/>
      <c r="AC51" s="681"/>
      <c r="AD51" s="392">
        <v>2.7592791035119014E-2</v>
      </c>
      <c r="AE51" s="680" t="s">
        <v>881</v>
      </c>
      <c r="AF51" s="681"/>
      <c r="AG51" s="392">
        <v>-0.1374109506116781</v>
      </c>
    </row>
    <row r="52" spans="1:33" ht="19.5" thickBot="1" x14ac:dyDescent="0.3">
      <c r="A52" s="3" t="s">
        <v>258</v>
      </c>
      <c r="B52" s="4" t="s">
        <v>2536</v>
      </c>
      <c r="C52" s="4" t="s">
        <v>2537</v>
      </c>
      <c r="D52" s="4" t="s">
        <v>2538</v>
      </c>
      <c r="E52" s="4" t="s">
        <v>2539</v>
      </c>
      <c r="F52" s="4" t="s">
        <v>2540</v>
      </c>
      <c r="G52" s="4" t="s">
        <v>2541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518" t="s">
        <v>884</v>
      </c>
      <c r="R52" s="518" t="s">
        <v>885</v>
      </c>
      <c r="S52" s="518" t="s">
        <v>5168</v>
      </c>
      <c r="T52" s="518" t="s">
        <v>5170</v>
      </c>
      <c r="U52" s="518" t="s">
        <v>5174</v>
      </c>
      <c r="V52" s="518" t="s">
        <v>5078</v>
      </c>
      <c r="W52" s="518" t="s">
        <v>5175</v>
      </c>
      <c r="X52" s="518" t="s">
        <v>5176</v>
      </c>
    </row>
    <row r="53" spans="1:33" ht="16.5" thickBot="1" x14ac:dyDescent="0.3">
      <c r="A53" s="3" t="s">
        <v>263</v>
      </c>
      <c r="B53" s="4" t="s">
        <v>2542</v>
      </c>
      <c r="C53" s="4" t="s">
        <v>2543</v>
      </c>
      <c r="D53" s="4" t="s">
        <v>2544</v>
      </c>
      <c r="E53" s="4" t="s">
        <v>2545</v>
      </c>
      <c r="F53" s="4" t="s">
        <v>2546</v>
      </c>
      <c r="G53" s="4" t="s">
        <v>2547</v>
      </c>
      <c r="I53" s="652">
        <v>2014</v>
      </c>
      <c r="J53" s="446" t="s">
        <v>867</v>
      </c>
      <c r="K53" s="74">
        <v>-2.3809523809523812E-3</v>
      </c>
      <c r="L53" s="74">
        <v>3.4074973065649099E-2</v>
      </c>
      <c r="M53" s="74">
        <v>4.3057625783952537E-2</v>
      </c>
      <c r="N53" s="74">
        <v>1.9868817943784263E-2</v>
      </c>
      <c r="O53" s="126">
        <f>((K53-L53)*(M53-N53))</f>
        <v>-8.4536944981674245E-4</v>
      </c>
      <c r="Q53" s="617">
        <v>2014</v>
      </c>
      <c r="R53" s="448" t="s">
        <v>867</v>
      </c>
      <c r="S53" s="74">
        <v>-2.3809523809523812E-3</v>
      </c>
      <c r="T53" s="74">
        <v>4.3057625783952537E-2</v>
      </c>
      <c r="U53" s="521">
        <v>1.6641773931636482E-2</v>
      </c>
      <c r="V53" s="521">
        <v>0.87741501197188221</v>
      </c>
      <c r="W53" s="521">
        <f>S53-U53-(V53*T53)</f>
        <v>-5.6802133555296404E-2</v>
      </c>
      <c r="X53" s="363">
        <f>W53^2</f>
        <v>3.2264823764337298E-3</v>
      </c>
    </row>
    <row r="54" spans="1:33" ht="16.5" thickBot="1" x14ac:dyDescent="0.3">
      <c r="A54" s="3" t="s">
        <v>267</v>
      </c>
      <c r="B54" s="4" t="s">
        <v>2548</v>
      </c>
      <c r="C54" s="4" t="s">
        <v>2549</v>
      </c>
      <c r="D54" s="4" t="s">
        <v>2550</v>
      </c>
      <c r="E54" s="4" t="s">
        <v>2551</v>
      </c>
      <c r="F54" s="4" t="s">
        <v>2552</v>
      </c>
      <c r="G54" s="4" t="s">
        <v>2553</v>
      </c>
      <c r="I54" s="653"/>
      <c r="J54" s="446" t="s">
        <v>868</v>
      </c>
      <c r="K54" s="74">
        <v>0.13842482100238662</v>
      </c>
      <c r="L54" s="74">
        <v>3.4074973065649099E-2</v>
      </c>
      <c r="M54" s="74">
        <v>4.7090703192407331E-2</v>
      </c>
      <c r="N54" s="74">
        <v>1.9868817943784263E-2</v>
      </c>
      <c r="O54" s="126">
        <f t="shared" ref="O54:O64" si="9">((K54-L54)*(M54-N54))</f>
        <v>2.8405995862451354E-3</v>
      </c>
      <c r="Q54" s="617"/>
      <c r="R54" s="448" t="s">
        <v>868</v>
      </c>
      <c r="S54" s="74">
        <v>0.13842482100238662</v>
      </c>
      <c r="T54" s="74">
        <v>4.7090703192407331E-2</v>
      </c>
      <c r="U54" s="521">
        <v>1.6641773931636482E-2</v>
      </c>
      <c r="V54" s="521">
        <v>0.87741501197188221</v>
      </c>
      <c r="W54" s="521">
        <f t="shared" ref="W54:W64" si="10">S54-U54-(V54*T54)</f>
        <v>8.0464957165419709E-2</v>
      </c>
      <c r="X54" s="363">
        <f t="shared" ref="X54:X64" si="11">W54^2</f>
        <v>6.4746093316328289E-3</v>
      </c>
    </row>
    <row r="55" spans="1:33" ht="16.5" thickBot="1" x14ac:dyDescent="0.3">
      <c r="A55" s="3" t="s">
        <v>2554</v>
      </c>
      <c r="B55" s="661" t="s">
        <v>2491</v>
      </c>
      <c r="C55" s="661"/>
      <c r="D55" s="661"/>
      <c r="E55" s="661"/>
      <c r="F55" s="661"/>
      <c r="G55" s="661"/>
      <c r="I55" s="653"/>
      <c r="J55" s="446" t="s">
        <v>869</v>
      </c>
      <c r="K55" s="74">
        <v>3.5639412997903561E-2</v>
      </c>
      <c r="L55" s="74">
        <v>3.4074973065649099E-2</v>
      </c>
      <c r="M55" s="74">
        <v>2.9381091555189243E-2</v>
      </c>
      <c r="N55" s="74">
        <v>1.9868817943784263E-2</v>
      </c>
      <c r="O55" s="126">
        <f t="shared" si="9"/>
        <v>1.4881380684212313E-5</v>
      </c>
      <c r="Q55" s="617"/>
      <c r="R55" s="448" t="s">
        <v>869</v>
      </c>
      <c r="S55" s="74">
        <v>3.5639412997903561E-2</v>
      </c>
      <c r="T55" s="74">
        <v>2.9381091555189243E-2</v>
      </c>
      <c r="U55" s="521">
        <v>1.6641773931636482E-2</v>
      </c>
      <c r="V55" s="521">
        <v>0.87741501197188221</v>
      </c>
      <c r="W55" s="521">
        <f t="shared" si="10"/>
        <v>-6.7817717323762593E-3</v>
      </c>
      <c r="X55" s="363">
        <f t="shared" si="11"/>
        <v>4.5992427830057686E-5</v>
      </c>
    </row>
    <row r="56" spans="1:33" ht="16.5" thickBot="1" x14ac:dyDescent="0.3">
      <c r="A56" s="3" t="s">
        <v>271</v>
      </c>
      <c r="B56" s="4" t="s">
        <v>2555</v>
      </c>
      <c r="C56" s="4" t="s">
        <v>2556</v>
      </c>
      <c r="D56" s="4" t="s">
        <v>2557</v>
      </c>
      <c r="E56" s="4" t="s">
        <v>2558</v>
      </c>
      <c r="F56" s="4" t="s">
        <v>2559</v>
      </c>
      <c r="G56" s="4" t="s">
        <v>2560</v>
      </c>
      <c r="I56" s="653"/>
      <c r="J56" s="446" t="s">
        <v>870</v>
      </c>
      <c r="K56" s="74">
        <v>0.1437246963562753</v>
      </c>
      <c r="L56" s="74">
        <v>3.4074973065649099E-2</v>
      </c>
      <c r="M56" s="74">
        <v>1.9324336155895544E-2</v>
      </c>
      <c r="N56" s="74">
        <v>1.9868817943784263E-2</v>
      </c>
      <c r="O56" s="126">
        <f t="shared" si="9"/>
        <v>-5.9702277378783461E-5</v>
      </c>
      <c r="Q56" s="617"/>
      <c r="R56" s="448" t="s">
        <v>870</v>
      </c>
      <c r="S56" s="74">
        <v>0.1437246963562753</v>
      </c>
      <c r="T56" s="74">
        <v>1.9324336155895544E-2</v>
      </c>
      <c r="U56" s="521">
        <v>1.6641773931636482E-2</v>
      </c>
      <c r="V56" s="521">
        <v>0.87741501197188221</v>
      </c>
      <c r="W56" s="521">
        <f t="shared" si="10"/>
        <v>0.11012745978506505</v>
      </c>
      <c r="X56" s="363">
        <f t="shared" si="11"/>
        <v>1.2128057398711121E-2</v>
      </c>
    </row>
    <row r="57" spans="1:33" ht="16.5" thickBot="1" x14ac:dyDescent="0.3">
      <c r="A57" s="3" t="s">
        <v>277</v>
      </c>
      <c r="B57" s="4" t="s">
        <v>2513</v>
      </c>
      <c r="C57" s="4" t="s">
        <v>2561</v>
      </c>
      <c r="D57" s="4" t="s">
        <v>2562</v>
      </c>
      <c r="E57" s="4" t="s">
        <v>2555</v>
      </c>
      <c r="F57" s="4" t="s">
        <v>2563</v>
      </c>
      <c r="G57" s="4" t="s">
        <v>2564</v>
      </c>
      <c r="I57" s="653"/>
      <c r="J57" s="446" t="s">
        <v>871</v>
      </c>
      <c r="K57" s="74">
        <v>-7.8761061946902661E-2</v>
      </c>
      <c r="L57" s="74">
        <v>3.4074973065649099E-2</v>
      </c>
      <c r="M57" s="74">
        <v>1.1767448709138997E-2</v>
      </c>
      <c r="N57" s="74">
        <v>1.9868817943784263E-2</v>
      </c>
      <c r="O57" s="126">
        <f t="shared" si="9"/>
        <v>9.1412638261004295E-4</v>
      </c>
      <c r="Q57" s="617"/>
      <c r="R57" s="448" t="s">
        <v>871</v>
      </c>
      <c r="S57" s="74">
        <v>-7.8761061946902661E-2</v>
      </c>
      <c r="T57" s="74">
        <v>1.1767448709138997E-2</v>
      </c>
      <c r="U57" s="521">
        <v>1.6641773931636482E-2</v>
      </c>
      <c r="V57" s="521">
        <v>0.87741501197188221</v>
      </c>
      <c r="W57" s="521">
        <f t="shared" si="10"/>
        <v>-0.10572777202854686</v>
      </c>
      <c r="X57" s="363">
        <f t="shared" si="11"/>
        <v>1.1178361778120375E-2</v>
      </c>
    </row>
    <row r="58" spans="1:33" ht="16.5" thickBot="1" x14ac:dyDescent="0.3">
      <c r="A58" s="3" t="s">
        <v>281</v>
      </c>
      <c r="B58" s="4" t="s">
        <v>2565</v>
      </c>
      <c r="C58" s="4" t="s">
        <v>2460</v>
      </c>
      <c r="D58" s="4" t="s">
        <v>2566</v>
      </c>
      <c r="E58" s="4" t="s">
        <v>2567</v>
      </c>
      <c r="F58" s="4" t="s">
        <v>2568</v>
      </c>
      <c r="G58" s="4" t="s">
        <v>2569</v>
      </c>
      <c r="I58" s="653"/>
      <c r="J58" s="446" t="s">
        <v>872</v>
      </c>
      <c r="K58" s="74">
        <v>2.7857829010566763E-2</v>
      </c>
      <c r="L58" s="74">
        <v>3.4074973065649099E-2</v>
      </c>
      <c r="M58" s="74">
        <v>-2.2800315323509741E-3</v>
      </c>
      <c r="N58" s="74">
        <v>1.9868817943784263E-2</v>
      </c>
      <c r="O58" s="126">
        <f t="shared" si="9"/>
        <v>1.3770258784746769E-4</v>
      </c>
      <c r="Q58" s="617"/>
      <c r="R58" s="448" t="s">
        <v>872</v>
      </c>
      <c r="S58" s="74">
        <v>2.7857829010566763E-2</v>
      </c>
      <c r="T58" s="74">
        <v>-2.2800315323509741E-3</v>
      </c>
      <c r="U58" s="521">
        <v>1.6641773931636482E-2</v>
      </c>
      <c r="V58" s="521">
        <v>0.87741501197188221</v>
      </c>
      <c r="W58" s="521">
        <f t="shared" si="10"/>
        <v>1.3216588973184281E-2</v>
      </c>
      <c r="X58" s="363">
        <f t="shared" si="11"/>
        <v>1.7467822408609633E-4</v>
      </c>
    </row>
    <row r="59" spans="1:33" ht="16.5" thickBot="1" x14ac:dyDescent="0.3">
      <c r="A59" s="3" t="s">
        <v>286</v>
      </c>
      <c r="B59" s="4" t="s">
        <v>2570</v>
      </c>
      <c r="C59" s="4" t="s">
        <v>2571</v>
      </c>
      <c r="D59" s="4" t="s">
        <v>2572</v>
      </c>
      <c r="E59" s="4" t="s">
        <v>2572</v>
      </c>
      <c r="F59" s="4" t="s">
        <v>2573</v>
      </c>
      <c r="G59" s="4" t="s">
        <v>2574</v>
      </c>
      <c r="I59" s="653"/>
      <c r="J59" s="446" t="s">
        <v>873</v>
      </c>
      <c r="K59" s="74">
        <v>2.8037383177570093E-2</v>
      </c>
      <c r="L59" s="74">
        <v>3.4074973065649099E-2</v>
      </c>
      <c r="M59" s="74">
        <v>5.5465739603972428E-2</v>
      </c>
      <c r="N59" s="74">
        <v>1.9868817943784263E-2</v>
      </c>
      <c r="O59" s="126">
        <f t="shared" si="9"/>
        <v>-2.1491961426229258E-4</v>
      </c>
      <c r="Q59" s="617"/>
      <c r="R59" s="448" t="s">
        <v>873</v>
      </c>
      <c r="S59" s="74">
        <v>2.8037383177570093E-2</v>
      </c>
      <c r="T59" s="74">
        <v>5.5465739603972428E-2</v>
      </c>
      <c r="U59" s="521">
        <v>1.6641773931636482E-2</v>
      </c>
      <c r="V59" s="521">
        <v>0.87741501197188221</v>
      </c>
      <c r="W59" s="521">
        <f t="shared" si="10"/>
        <v>-3.7270863332715162E-2</v>
      </c>
      <c r="X59" s="363">
        <f t="shared" si="11"/>
        <v>1.3891172535659315E-3</v>
      </c>
    </row>
    <row r="60" spans="1:33" ht="16.5" thickBot="1" x14ac:dyDescent="0.3">
      <c r="A60" s="3" t="s">
        <v>292</v>
      </c>
      <c r="B60" s="4" t="s">
        <v>2575</v>
      </c>
      <c r="C60" s="4" t="s">
        <v>2576</v>
      </c>
      <c r="D60" s="4" t="s">
        <v>2577</v>
      </c>
      <c r="E60" s="4" t="s">
        <v>2570</v>
      </c>
      <c r="F60" s="4" t="s">
        <v>2578</v>
      </c>
      <c r="G60" s="4" t="s">
        <v>2579</v>
      </c>
      <c r="I60" s="653"/>
      <c r="J60" s="446" t="s">
        <v>874</v>
      </c>
      <c r="K60" s="74">
        <v>-3.6900369003690036E-3</v>
      </c>
      <c r="L60" s="74">
        <v>3.4074973065649099E-2</v>
      </c>
      <c r="M60" s="74">
        <v>1.0365081193137061E-3</v>
      </c>
      <c r="N60" s="74">
        <v>1.9868817943784263E-2</v>
      </c>
      <c r="O60" s="126">
        <f t="shared" si="9"/>
        <v>7.1120236820427119E-4</v>
      </c>
      <c r="Q60" s="617"/>
      <c r="R60" s="448" t="s">
        <v>874</v>
      </c>
      <c r="S60" s="74">
        <v>-3.6900369003690036E-3</v>
      </c>
      <c r="T60" s="74">
        <v>1.0365081193137061E-3</v>
      </c>
      <c r="U60" s="521">
        <v>1.6641773931636482E-2</v>
      </c>
      <c r="V60" s="521">
        <v>0.87741501197188221</v>
      </c>
      <c r="W60" s="521">
        <f t="shared" si="10"/>
        <v>-2.1241258615922073E-2</v>
      </c>
      <c r="X60" s="363">
        <f t="shared" si="11"/>
        <v>4.5119106758848368E-4</v>
      </c>
    </row>
    <row r="61" spans="1:33" ht="16.5" thickBot="1" x14ac:dyDescent="0.3">
      <c r="A61" s="3" t="s">
        <v>296</v>
      </c>
      <c r="B61" s="4" t="s">
        <v>2580</v>
      </c>
      <c r="C61" s="4" t="s">
        <v>2581</v>
      </c>
      <c r="D61" s="4" t="s">
        <v>2582</v>
      </c>
      <c r="E61" s="4" t="s">
        <v>2583</v>
      </c>
      <c r="F61" s="4" t="s">
        <v>2584</v>
      </c>
      <c r="G61" s="4" t="s">
        <v>2585</v>
      </c>
      <c r="I61" s="653"/>
      <c r="J61" s="446" t="s">
        <v>875</v>
      </c>
      <c r="K61" s="74">
        <v>4.9537037037037039E-2</v>
      </c>
      <c r="L61" s="74">
        <v>3.4074973065649099E-2</v>
      </c>
      <c r="M61" s="74">
        <v>4.4638748274275141E-3</v>
      </c>
      <c r="N61" s="74">
        <v>1.9868817943784263E-2</v>
      </c>
      <c r="O61" s="126">
        <f t="shared" si="9"/>
        <v>-2.3819221594070032E-4</v>
      </c>
      <c r="Q61" s="617"/>
      <c r="R61" s="448" t="s">
        <v>875</v>
      </c>
      <c r="S61" s="74">
        <v>4.9537037037037039E-2</v>
      </c>
      <c r="T61" s="74">
        <v>4.4638748274275141E-3</v>
      </c>
      <c r="U61" s="521">
        <v>1.6641773931636482E-2</v>
      </c>
      <c r="V61" s="521">
        <v>0.87741501197188221</v>
      </c>
      <c r="W61" s="521">
        <f t="shared" si="10"/>
        <v>2.897859232025226E-2</v>
      </c>
      <c r="X61" s="363">
        <f t="shared" si="11"/>
        <v>8.3975881286338329E-4</v>
      </c>
    </row>
    <row r="62" spans="1:33" ht="16.5" thickBot="1" x14ac:dyDescent="0.3">
      <c r="A62" s="3" t="s">
        <v>302</v>
      </c>
      <c r="B62" s="4" t="s">
        <v>2586</v>
      </c>
      <c r="C62" s="4" t="s">
        <v>2587</v>
      </c>
      <c r="D62" s="4" t="s">
        <v>2588</v>
      </c>
      <c r="E62" s="4" t="s">
        <v>2589</v>
      </c>
      <c r="F62" s="4" t="s">
        <v>2590</v>
      </c>
      <c r="G62" s="4" t="s">
        <v>2591</v>
      </c>
      <c r="I62" s="653"/>
      <c r="J62" s="446" t="s">
        <v>876</v>
      </c>
      <c r="K62" s="74">
        <v>1.8967798853109837E-2</v>
      </c>
      <c r="L62" s="74">
        <v>3.4074973065649099E-2</v>
      </c>
      <c r="M62" s="74">
        <v>-5.7612131763413272E-3</v>
      </c>
      <c r="N62" s="74">
        <v>1.9868817943784263E-2</v>
      </c>
      <c r="O62" s="126">
        <f t="shared" si="9"/>
        <v>3.8719734520454007E-4</v>
      </c>
      <c r="Q62" s="617"/>
      <c r="R62" s="448" t="s">
        <v>876</v>
      </c>
      <c r="S62" s="74">
        <v>1.8967798853109837E-2</v>
      </c>
      <c r="T62" s="74">
        <v>-5.7612131763413272E-3</v>
      </c>
      <c r="U62" s="521">
        <v>1.6641773931636482E-2</v>
      </c>
      <c r="V62" s="521">
        <v>0.87741501197188221</v>
      </c>
      <c r="W62" s="521">
        <f t="shared" si="10"/>
        <v>7.3809998495654467E-3</v>
      </c>
      <c r="X62" s="363">
        <f t="shared" si="11"/>
        <v>5.4479158779285148E-5</v>
      </c>
    </row>
    <row r="63" spans="1:33" ht="16.5" thickBot="1" x14ac:dyDescent="0.3">
      <c r="A63" s="3" t="s">
        <v>308</v>
      </c>
      <c r="B63" s="4" t="s">
        <v>2482</v>
      </c>
      <c r="C63" s="4" t="s">
        <v>2592</v>
      </c>
      <c r="D63" s="4" t="s">
        <v>2593</v>
      </c>
      <c r="E63" s="4" t="s">
        <v>2594</v>
      </c>
      <c r="F63" s="4" t="s">
        <v>2595</v>
      </c>
      <c r="G63" s="4" t="s">
        <v>2596</v>
      </c>
      <c r="I63" s="653"/>
      <c r="J63" s="446" t="s">
        <v>877</v>
      </c>
      <c r="K63" s="74">
        <v>5.9307359307359309E-2</v>
      </c>
      <c r="L63" s="74">
        <v>3.4074973065649099E-2</v>
      </c>
      <c r="M63" s="74">
        <v>2.1058694775646664E-2</v>
      </c>
      <c r="N63" s="74">
        <v>1.9868817943784263E-2</v>
      </c>
      <c r="O63" s="126">
        <f t="shared" si="9"/>
        <v>3.0023431801614586E-5</v>
      </c>
      <c r="Q63" s="617"/>
      <c r="R63" s="448" t="s">
        <v>877</v>
      </c>
      <c r="S63" s="74">
        <v>5.9307359307359309E-2</v>
      </c>
      <c r="T63" s="74">
        <v>2.1058694775646664E-2</v>
      </c>
      <c r="U63" s="521">
        <v>1.6641773931636482E-2</v>
      </c>
      <c r="V63" s="521">
        <v>0.87741501197188221</v>
      </c>
      <c r="W63" s="521">
        <f t="shared" si="10"/>
        <v>2.4188370447036596E-2</v>
      </c>
      <c r="X63" s="363">
        <f t="shared" si="11"/>
        <v>5.8507726488307341E-4</v>
      </c>
    </row>
    <row r="64" spans="1:33" ht="16.5" thickBot="1" x14ac:dyDescent="0.3">
      <c r="A64" s="3" t="s">
        <v>314</v>
      </c>
      <c r="B64" s="4" t="s">
        <v>2597</v>
      </c>
      <c r="C64" s="4" t="s">
        <v>2482</v>
      </c>
      <c r="D64" s="4" t="s">
        <v>2598</v>
      </c>
      <c r="E64" s="4" t="s">
        <v>2482</v>
      </c>
      <c r="F64" s="4" t="s">
        <v>2599</v>
      </c>
      <c r="G64" s="4" t="s">
        <v>2600</v>
      </c>
      <c r="I64" s="654"/>
      <c r="J64" s="446" t="s">
        <v>866</v>
      </c>
      <c r="K64" s="74">
        <v>-7.7646097261953413E-3</v>
      </c>
      <c r="L64" s="74">
        <v>3.4074973065649099E-2</v>
      </c>
      <c r="M64" s="74">
        <v>1.3821037311159501E-2</v>
      </c>
      <c r="N64" s="74">
        <v>1.9868817943784263E-2</v>
      </c>
      <c r="O64" s="126">
        <f t="shared" si="9"/>
        <v>2.530366184856171E-4</v>
      </c>
      <c r="Q64" s="617"/>
      <c r="R64" s="448" t="s">
        <v>866</v>
      </c>
      <c r="S64" s="74">
        <v>-7.7646097261953413E-3</v>
      </c>
      <c r="T64" s="74">
        <v>1.3821037311159501E-2</v>
      </c>
      <c r="U64" s="521">
        <v>1.6641773931636482E-2</v>
      </c>
      <c r="V64" s="521">
        <v>0.87741501197188221</v>
      </c>
      <c r="W64" s="521">
        <f t="shared" si="10"/>
        <v>-3.6533169275666667E-2</v>
      </c>
      <c r="X64" s="363">
        <f t="shared" si="11"/>
        <v>1.3346724573245149E-3</v>
      </c>
    </row>
    <row r="65" spans="1:24" ht="16.5" thickBot="1" x14ac:dyDescent="0.3">
      <c r="A65" s="3" t="s">
        <v>320</v>
      </c>
      <c r="B65" s="4" t="s">
        <v>2601</v>
      </c>
      <c r="C65" s="4" t="s">
        <v>2602</v>
      </c>
      <c r="D65" s="4" t="s">
        <v>2603</v>
      </c>
      <c r="E65" s="4" t="s">
        <v>2604</v>
      </c>
      <c r="F65" s="4" t="s">
        <v>2605</v>
      </c>
      <c r="G65" s="4" t="s">
        <v>2606</v>
      </c>
      <c r="I65" s="646" t="s">
        <v>891</v>
      </c>
      <c r="J65" s="647"/>
      <c r="K65" s="647"/>
      <c r="L65" s="647"/>
      <c r="M65" s="647"/>
      <c r="N65" s="648"/>
      <c r="O65" s="126">
        <f>SUM(O53:O64)</f>
        <v>3.9305861436843828E-3</v>
      </c>
      <c r="Q65" s="617" t="s">
        <v>891</v>
      </c>
      <c r="R65" s="617"/>
      <c r="S65" s="617"/>
      <c r="T65" s="617"/>
      <c r="U65" s="617"/>
      <c r="V65" s="617"/>
      <c r="W65" s="617"/>
      <c r="X65" s="363">
        <f>SUM(X53:X64)</f>
        <v>3.788247755181888E-2</v>
      </c>
    </row>
    <row r="66" spans="1:24" ht="19.5" thickBot="1" x14ac:dyDescent="0.3">
      <c r="A66" s="3" t="s">
        <v>325</v>
      </c>
      <c r="B66" s="4" t="s">
        <v>2607</v>
      </c>
      <c r="C66" s="4" t="s">
        <v>2608</v>
      </c>
      <c r="D66" s="4" t="s">
        <v>2609</v>
      </c>
      <c r="E66" s="4" t="s">
        <v>2610</v>
      </c>
      <c r="F66" s="4" t="s">
        <v>2611</v>
      </c>
      <c r="G66" s="4" t="s">
        <v>2612</v>
      </c>
      <c r="I66" s="649" t="s">
        <v>5173</v>
      </c>
      <c r="J66" s="650"/>
      <c r="K66" s="650"/>
      <c r="L66" s="650"/>
      <c r="M66" s="650"/>
      <c r="N66" s="651"/>
      <c r="O66" s="126">
        <f>O65/12</f>
        <v>3.2754884530703188E-4</v>
      </c>
      <c r="Q66" s="618" t="s">
        <v>5070</v>
      </c>
      <c r="R66" s="618"/>
      <c r="S66" s="618"/>
      <c r="T66" s="618"/>
      <c r="U66" s="618"/>
      <c r="V66" s="618"/>
      <c r="W66" s="618"/>
      <c r="X66" s="363">
        <f>X65/12</f>
        <v>3.1568731293182399E-3</v>
      </c>
    </row>
    <row r="67" spans="1:24" ht="18" thickBot="1" x14ac:dyDescent="0.3">
      <c r="A67" s="3" t="s">
        <v>330</v>
      </c>
      <c r="B67" s="4" t="s">
        <v>2613</v>
      </c>
      <c r="C67" s="4" t="s">
        <v>2614</v>
      </c>
      <c r="D67" s="4" t="s">
        <v>2615</v>
      </c>
      <c r="E67" s="4" t="s">
        <v>2615</v>
      </c>
      <c r="F67" s="4" t="s">
        <v>2616</v>
      </c>
      <c r="G67" s="4" t="s">
        <v>2617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3" t="s">
        <v>335</v>
      </c>
      <c r="B68" s="4" t="s">
        <v>2618</v>
      </c>
      <c r="C68" s="4" t="s">
        <v>2619</v>
      </c>
      <c r="D68" s="4" t="s">
        <v>2620</v>
      </c>
      <c r="E68" s="4" t="s">
        <v>2621</v>
      </c>
      <c r="F68" s="4" t="s">
        <v>2622</v>
      </c>
      <c r="G68" s="4" t="s">
        <v>2623</v>
      </c>
      <c r="I68" s="652">
        <v>2015</v>
      </c>
      <c r="J68" s="446" t="s">
        <v>867</v>
      </c>
      <c r="K68" s="74">
        <v>-4.7775947281713346E-2</v>
      </c>
      <c r="L68" s="74">
        <v>-3.7436125912558836E-3</v>
      </c>
      <c r="M68" s="74">
        <v>1.4990318057379324E-2</v>
      </c>
      <c r="N68" s="74">
        <v>-8.9212734082430127E-3</v>
      </c>
      <c r="O68" s="126">
        <f>((K68-L68)*(M68-N68))</f>
        <v>-1.0528831983957689E-3</v>
      </c>
      <c r="Q68" s="599">
        <v>2015</v>
      </c>
      <c r="R68" s="140" t="s">
        <v>867</v>
      </c>
      <c r="S68" s="42">
        <v>-4.7775947281713346E-2</v>
      </c>
      <c r="T68" s="42">
        <v>1.4990318057379324E-2</v>
      </c>
      <c r="U68" s="141">
        <v>-9.4993738613386022E-4</v>
      </c>
      <c r="V68" s="141">
        <v>0.31314758300544221</v>
      </c>
      <c r="W68" s="142">
        <f>S68-U68-(V68*T68)</f>
        <v>-5.1520191763730655E-2</v>
      </c>
      <c r="X68" s="143">
        <f>W68^2</f>
        <v>2.6543301593715801E-3</v>
      </c>
    </row>
    <row r="69" spans="1:24" ht="16.5" thickBot="1" x14ac:dyDescent="0.3">
      <c r="A69" s="3" t="s">
        <v>2624</v>
      </c>
      <c r="B69" s="661" t="s">
        <v>2491</v>
      </c>
      <c r="C69" s="661"/>
      <c r="D69" s="661"/>
      <c r="E69" s="661"/>
      <c r="F69" s="661"/>
      <c r="G69" s="661"/>
      <c r="I69" s="653"/>
      <c r="J69" s="446" t="s">
        <v>868</v>
      </c>
      <c r="K69" s="74">
        <v>-7.5692041522491343E-2</v>
      </c>
      <c r="L69" s="74">
        <v>-3.7436125912558836E-3</v>
      </c>
      <c r="M69" s="74">
        <v>3.8188695795186717E-2</v>
      </c>
      <c r="N69" s="74">
        <v>-8.9212734082430127E-3</v>
      </c>
      <c r="O69" s="126">
        <f t="shared" ref="O69:O79" si="12">((K69-L69)*(M69-N69))</f>
        <v>-3.3894882711856551E-3</v>
      </c>
      <c r="Q69" s="599"/>
      <c r="R69" s="140" t="s">
        <v>868</v>
      </c>
      <c r="S69" s="42">
        <v>-7.5692041522491343E-2</v>
      </c>
      <c r="T69" s="42">
        <v>3.8188695795186717E-2</v>
      </c>
      <c r="U69" s="141">
        <v>-9.4993738613386022E-4</v>
      </c>
      <c r="V69" s="141">
        <v>0.31314758300544221</v>
      </c>
      <c r="W69" s="142">
        <f t="shared" ref="W69:W79" si="13">S69-U69-(V69*T69)</f>
        <v>-8.6700801922750301E-2</v>
      </c>
      <c r="X69" s="143">
        <f t="shared" ref="X69:X79" si="14">W69^2</f>
        <v>7.517029054047982E-3</v>
      </c>
    </row>
    <row r="70" spans="1:24" ht="16.5" thickBot="1" x14ac:dyDescent="0.3">
      <c r="A70" s="3" t="s">
        <v>340</v>
      </c>
      <c r="B70" s="4" t="s">
        <v>2485</v>
      </c>
      <c r="C70" s="4" t="s">
        <v>2625</v>
      </c>
      <c r="D70" s="4" t="s">
        <v>2626</v>
      </c>
      <c r="E70" s="4" t="s">
        <v>2627</v>
      </c>
      <c r="F70" s="4" t="s">
        <v>2628</v>
      </c>
      <c r="G70" s="4" t="s">
        <v>2629</v>
      </c>
      <c r="I70" s="653"/>
      <c r="J70" s="446" t="s">
        <v>869</v>
      </c>
      <c r="K70" s="74">
        <v>-4.5390734674777729E-2</v>
      </c>
      <c r="L70" s="74">
        <v>-3.7436125912558836E-3</v>
      </c>
      <c r="M70" s="74">
        <v>1.5904866508955791E-2</v>
      </c>
      <c r="N70" s="74">
        <v>-8.9212734082430127E-3</v>
      </c>
      <c r="O70" s="126">
        <f t="shared" si="12"/>
        <v>-1.0339372799941734E-3</v>
      </c>
      <c r="Q70" s="599"/>
      <c r="R70" s="140" t="s">
        <v>869</v>
      </c>
      <c r="S70" s="42">
        <v>-4.5390734674777729E-2</v>
      </c>
      <c r="T70" s="42">
        <v>1.5904866508955791E-2</v>
      </c>
      <c r="U70" s="141">
        <v>-9.4993738613386022E-4</v>
      </c>
      <c r="V70" s="141">
        <v>0.31314758300544221</v>
      </c>
      <c r="W70" s="142">
        <f t="shared" si="13"/>
        <v>-4.9421367793947582E-2</v>
      </c>
      <c r="X70" s="143">
        <f t="shared" si="14"/>
        <v>2.4424715946246393E-3</v>
      </c>
    </row>
    <row r="71" spans="1:24" ht="16.5" thickBot="1" x14ac:dyDescent="0.3">
      <c r="A71" s="3" t="s">
        <v>343</v>
      </c>
      <c r="B71" s="4" t="s">
        <v>2567</v>
      </c>
      <c r="C71" s="4" t="s">
        <v>2630</v>
      </c>
      <c r="D71" s="4" t="s">
        <v>2631</v>
      </c>
      <c r="E71" s="4" t="s">
        <v>2503</v>
      </c>
      <c r="F71" s="4" t="s">
        <v>2632</v>
      </c>
      <c r="G71" s="4" t="s">
        <v>2633</v>
      </c>
      <c r="I71" s="653"/>
      <c r="J71" s="446" t="s">
        <v>870</v>
      </c>
      <c r="K71" s="74">
        <v>-1.9607843137254902E-2</v>
      </c>
      <c r="L71" s="74">
        <v>-3.7436125912558836E-3</v>
      </c>
      <c r="M71" s="74">
        <v>-9.6159843649292046E-2</v>
      </c>
      <c r="N71" s="74">
        <v>-8.9212734082430127E-3</v>
      </c>
      <c r="O71" s="126">
        <f t="shared" si="12"/>
        <v>1.3839727908073309E-3</v>
      </c>
      <c r="Q71" s="599"/>
      <c r="R71" s="140" t="s">
        <v>870</v>
      </c>
      <c r="S71" s="42">
        <v>-1.9607843137254902E-2</v>
      </c>
      <c r="T71" s="42">
        <v>-9.6159843649292046E-2</v>
      </c>
      <c r="U71" s="141">
        <v>-9.4993738613386022E-4</v>
      </c>
      <c r="V71" s="141">
        <v>0.31314758300544221</v>
      </c>
      <c r="W71" s="142">
        <f t="shared" si="13"/>
        <v>1.1454316869835984E-2</v>
      </c>
      <c r="X71" s="143">
        <f t="shared" si="14"/>
        <v>1.312013749546092E-4</v>
      </c>
    </row>
    <row r="72" spans="1:24" ht="16.5" thickBot="1" x14ac:dyDescent="0.3">
      <c r="A72" s="3" t="s">
        <v>348</v>
      </c>
      <c r="B72" s="4" t="s">
        <v>2583</v>
      </c>
      <c r="C72" s="4" t="s">
        <v>2528</v>
      </c>
      <c r="D72" s="4" t="s">
        <v>2634</v>
      </c>
      <c r="E72" s="4" t="s">
        <v>2567</v>
      </c>
      <c r="F72" s="4" t="s">
        <v>2635</v>
      </c>
      <c r="G72" s="4" t="s">
        <v>2636</v>
      </c>
      <c r="I72" s="653"/>
      <c r="J72" s="446" t="s">
        <v>871</v>
      </c>
      <c r="K72" s="74">
        <v>-5.8000000000000003E-2</v>
      </c>
      <c r="L72" s="74">
        <v>-3.7436125912558836E-3</v>
      </c>
      <c r="M72" s="74">
        <v>3.9899245491350682E-2</v>
      </c>
      <c r="N72" s="74">
        <v>-8.9212734082430127E-3</v>
      </c>
      <c r="O72" s="126">
        <f t="shared" si="12"/>
        <v>-2.6488249869122699E-3</v>
      </c>
      <c r="Q72" s="599"/>
      <c r="R72" s="140" t="s">
        <v>871</v>
      </c>
      <c r="S72" s="42">
        <v>-5.8000000000000003E-2</v>
      </c>
      <c r="T72" s="42">
        <v>3.9899245491350682E-2</v>
      </c>
      <c r="U72" s="141">
        <v>-9.4993738613386022E-4</v>
      </c>
      <c r="V72" s="141">
        <v>0.31314758300544221</v>
      </c>
      <c r="W72" s="142">
        <f t="shared" si="13"/>
        <v>-6.9544414903223398E-2</v>
      </c>
      <c r="X72" s="143">
        <f t="shared" si="14"/>
        <v>4.8364256442316803E-3</v>
      </c>
    </row>
    <row r="73" spans="1:24" ht="16.5" thickBot="1" x14ac:dyDescent="0.3">
      <c r="A73" s="3" t="s">
        <v>350</v>
      </c>
      <c r="B73" s="4" t="s">
        <v>2637</v>
      </c>
      <c r="C73" s="4" t="s">
        <v>2638</v>
      </c>
      <c r="D73" s="4" t="s">
        <v>2639</v>
      </c>
      <c r="E73" s="4" t="s">
        <v>2583</v>
      </c>
      <c r="F73" s="4" t="s">
        <v>2640</v>
      </c>
      <c r="G73" s="4">
        <v>85</v>
      </c>
      <c r="I73" s="653"/>
      <c r="J73" s="446" t="s">
        <v>872</v>
      </c>
      <c r="K73" s="74">
        <v>-4.2462845010615709E-2</v>
      </c>
      <c r="L73" s="74">
        <v>-3.7436125912558836E-3</v>
      </c>
      <c r="M73" s="74">
        <v>-7.1881256014068778E-2</v>
      </c>
      <c r="N73" s="74">
        <v>-8.9212734082430127E-3</v>
      </c>
      <c r="O73" s="126">
        <f t="shared" si="12"/>
        <v>2.4377621996338195E-3</v>
      </c>
      <c r="Q73" s="599"/>
      <c r="R73" s="140" t="s">
        <v>872</v>
      </c>
      <c r="S73" s="42">
        <v>-4.2462845010615709E-2</v>
      </c>
      <c r="T73" s="42">
        <v>-7.1881256014068778E-2</v>
      </c>
      <c r="U73" s="141">
        <v>-9.4993738613386022E-4</v>
      </c>
      <c r="V73" s="141">
        <v>0.31314758300544221</v>
      </c>
      <c r="W73" s="142">
        <f t="shared" si="13"/>
        <v>-1.9003466040280807E-2</v>
      </c>
      <c r="X73" s="143">
        <f t="shared" si="14"/>
        <v>3.6113172154410587E-4</v>
      </c>
    </row>
    <row r="74" spans="1:24" ht="16.5" thickBot="1" x14ac:dyDescent="0.3">
      <c r="A74" s="3" t="s">
        <v>353</v>
      </c>
      <c r="B74" s="4" t="s">
        <v>2641</v>
      </c>
      <c r="C74" s="4" t="s">
        <v>2642</v>
      </c>
      <c r="D74" s="4" t="s">
        <v>2643</v>
      </c>
      <c r="E74" s="4" t="s">
        <v>2644</v>
      </c>
      <c r="F74" s="4" t="s">
        <v>2645</v>
      </c>
      <c r="G74" s="4" t="s">
        <v>2646</v>
      </c>
      <c r="I74" s="653"/>
      <c r="J74" s="446" t="s">
        <v>873</v>
      </c>
      <c r="K74" s="74">
        <v>0.11529933481152993</v>
      </c>
      <c r="L74" s="74">
        <v>-3.7436125912558836E-3</v>
      </c>
      <c r="M74" s="74">
        <v>-3.1031770622303743E-2</v>
      </c>
      <c r="N74" s="74">
        <v>-8.9212734082430127E-3</v>
      </c>
      <c r="O74" s="126">
        <f t="shared" si="12"/>
        <v>-2.632098756902874E-3</v>
      </c>
      <c r="Q74" s="599"/>
      <c r="R74" s="140" t="s">
        <v>873</v>
      </c>
      <c r="S74" s="42">
        <v>0.11529933481152993</v>
      </c>
      <c r="T74" s="42">
        <v>-3.1031770622303743E-2</v>
      </c>
      <c r="U74" s="141">
        <v>-9.4993738613386022E-4</v>
      </c>
      <c r="V74" s="141">
        <v>0.31314758300544221</v>
      </c>
      <c r="W74" s="142">
        <f t="shared" si="13"/>
        <v>0.1259667961644175</v>
      </c>
      <c r="X74" s="143">
        <f t="shared" si="14"/>
        <v>1.5867633735927908E-2</v>
      </c>
    </row>
    <row r="75" spans="1:24" ht="16.5" thickBot="1" x14ac:dyDescent="0.3">
      <c r="A75" s="3" t="s">
        <v>356</v>
      </c>
      <c r="B75" s="4" t="s">
        <v>2647</v>
      </c>
      <c r="C75" s="4" t="s">
        <v>2648</v>
      </c>
      <c r="D75" s="4" t="s">
        <v>2649</v>
      </c>
      <c r="E75" s="4" t="s">
        <v>2649</v>
      </c>
      <c r="F75" s="4" t="s">
        <v>2650</v>
      </c>
      <c r="G75" s="4" t="s">
        <v>2651</v>
      </c>
      <c r="I75" s="653"/>
      <c r="J75" s="446" t="s">
        <v>874</v>
      </c>
      <c r="K75" s="74">
        <v>-0.10101010101010101</v>
      </c>
      <c r="L75" s="74">
        <v>-3.7436125912558836E-3</v>
      </c>
      <c r="M75" s="74">
        <v>-5.2010822777026289E-2</v>
      </c>
      <c r="N75" s="74">
        <v>-8.9212734082430127E-3</v>
      </c>
      <c r="O75" s="126">
        <f t="shared" si="12"/>
        <v>4.1911691546520132E-3</v>
      </c>
      <c r="Q75" s="599"/>
      <c r="R75" s="140" t="s">
        <v>874</v>
      </c>
      <c r="S75" s="42">
        <v>-0.10101010101010101</v>
      </c>
      <c r="T75" s="42">
        <v>-5.2010822777026289E-2</v>
      </c>
      <c r="U75" s="141">
        <v>-9.4993738613386022E-4</v>
      </c>
      <c r="V75" s="141">
        <v>0.31314758300544221</v>
      </c>
      <c r="W75" s="142">
        <f t="shared" si="13"/>
        <v>-8.3773100181216961E-2</v>
      </c>
      <c r="X75" s="143">
        <f t="shared" si="14"/>
        <v>7.017932313972213E-3</v>
      </c>
    </row>
    <row r="76" spans="1:24" ht="16.5" thickBot="1" x14ac:dyDescent="0.3">
      <c r="A76" s="3" t="s">
        <v>358</v>
      </c>
      <c r="B76" s="4" t="s">
        <v>2652</v>
      </c>
      <c r="C76" s="4" t="s">
        <v>2653</v>
      </c>
      <c r="D76" s="4" t="s">
        <v>2495</v>
      </c>
      <c r="E76" s="4" t="s">
        <v>2654</v>
      </c>
      <c r="F76" s="4" t="s">
        <v>2655</v>
      </c>
      <c r="G76" s="4" t="s">
        <v>2656</v>
      </c>
      <c r="I76" s="653"/>
      <c r="J76" s="446" t="s">
        <v>875</v>
      </c>
      <c r="K76" s="74">
        <v>-5.6179775280898875E-2</v>
      </c>
      <c r="L76" s="74">
        <v>-3.7436125912558836E-3</v>
      </c>
      <c r="M76" s="74">
        <v>-8.5403666273141152E-2</v>
      </c>
      <c r="N76" s="74">
        <v>-8.9212734082430127E-3</v>
      </c>
      <c r="O76" s="126">
        <f t="shared" si="12"/>
        <v>4.0104431951569885E-3</v>
      </c>
      <c r="Q76" s="599"/>
      <c r="R76" s="140" t="s">
        <v>875</v>
      </c>
      <c r="S76" s="42">
        <v>-5.6179775280898875E-2</v>
      </c>
      <c r="T76" s="42">
        <v>-8.5403666273141152E-2</v>
      </c>
      <c r="U76" s="141">
        <v>-9.4993738613386022E-4</v>
      </c>
      <c r="V76" s="141">
        <v>0.31314758300544221</v>
      </c>
      <c r="W76" s="142">
        <f t="shared" si="13"/>
        <v>-2.8485886221527461E-2</v>
      </c>
      <c r="X76" s="143">
        <f t="shared" si="14"/>
        <v>8.1144571382580808E-4</v>
      </c>
    </row>
    <row r="77" spans="1:24" ht="16.5" thickBot="1" x14ac:dyDescent="0.3">
      <c r="A77" s="3" t="s">
        <v>364</v>
      </c>
      <c r="B77" s="4" t="s">
        <v>2550</v>
      </c>
      <c r="C77" s="4" t="s">
        <v>2657</v>
      </c>
      <c r="D77" s="4" t="s">
        <v>2658</v>
      </c>
      <c r="E77" s="4" t="s">
        <v>2652</v>
      </c>
      <c r="F77" s="4" t="s">
        <v>2659</v>
      </c>
      <c r="G77" s="4" t="s">
        <v>2660</v>
      </c>
      <c r="I77" s="653"/>
      <c r="J77" s="446" t="s">
        <v>876</v>
      </c>
      <c r="K77" s="74">
        <v>2.2619047619047618E-2</v>
      </c>
      <c r="L77" s="74">
        <v>-3.7436125912558836E-3</v>
      </c>
      <c r="M77" s="74">
        <v>7.7661777639081955E-2</v>
      </c>
      <c r="N77" s="74">
        <v>-8.9212734082430127E-3</v>
      </c>
      <c r="O77" s="126">
        <f t="shared" si="12"/>
        <v>2.2825595547319912E-3</v>
      </c>
      <c r="Q77" s="599"/>
      <c r="R77" s="140" t="s">
        <v>876</v>
      </c>
      <c r="S77" s="42">
        <v>2.2619047619047618E-2</v>
      </c>
      <c r="T77" s="42">
        <v>7.7661777639081955E-2</v>
      </c>
      <c r="U77" s="141">
        <v>-9.4993738613386022E-4</v>
      </c>
      <c r="V77" s="141">
        <v>0.31314758300544221</v>
      </c>
      <c r="W77" s="142">
        <f t="shared" si="13"/>
        <v>-7.5061295440313411E-4</v>
      </c>
      <c r="X77" s="143">
        <f t="shared" si="14"/>
        <v>5.6341980731780151E-7</v>
      </c>
    </row>
    <row r="78" spans="1:24" ht="16.5" thickBot="1" x14ac:dyDescent="0.3">
      <c r="A78" s="3" t="s">
        <v>368</v>
      </c>
      <c r="B78" s="4" t="s">
        <v>990</v>
      </c>
      <c r="C78" s="4" t="s">
        <v>990</v>
      </c>
      <c r="D78" s="4" t="s">
        <v>990</v>
      </c>
      <c r="E78" s="4" t="s">
        <v>990</v>
      </c>
      <c r="F78" s="4" t="s">
        <v>990</v>
      </c>
      <c r="G78" s="4" t="s">
        <v>990</v>
      </c>
      <c r="I78" s="653"/>
      <c r="J78" s="446" t="s">
        <v>877</v>
      </c>
      <c r="K78" s="74">
        <v>0.13853317811408614</v>
      </c>
      <c r="L78" s="74">
        <v>-3.7436125912558836E-3</v>
      </c>
      <c r="M78" s="74">
        <v>-5.6204177800007653E-3</v>
      </c>
      <c r="N78" s="74">
        <v>-8.9212734082430127E-3</v>
      </c>
      <c r="O78" s="126">
        <f t="shared" si="12"/>
        <v>4.6963514536797247E-4</v>
      </c>
      <c r="Q78" s="599"/>
      <c r="R78" s="140" t="s">
        <v>877</v>
      </c>
      <c r="S78" s="42">
        <v>0.13853317811408614</v>
      </c>
      <c r="T78" s="42">
        <v>-5.6204177800007653E-3</v>
      </c>
      <c r="U78" s="141">
        <v>-9.4993738613386022E-4</v>
      </c>
      <c r="V78" s="141">
        <v>0.31314758300544221</v>
      </c>
      <c r="W78" s="142">
        <f t="shared" si="13"/>
        <v>0.14124313574350805</v>
      </c>
      <c r="X78" s="143">
        <f t="shared" si="14"/>
        <v>1.9949623394659041E-2</v>
      </c>
    </row>
    <row r="79" spans="1:24" ht="16.5" thickBot="1" x14ac:dyDescent="0.3">
      <c r="A79" s="660" t="s">
        <v>373</v>
      </c>
      <c r="B79" s="660"/>
      <c r="C79" s="660"/>
      <c r="D79" s="660"/>
      <c r="E79" s="660"/>
      <c r="F79" s="660"/>
      <c r="G79" s="660"/>
      <c r="I79" s="654"/>
      <c r="J79" s="446" t="s">
        <v>866</v>
      </c>
      <c r="K79" s="74">
        <v>0.12474437627811862</v>
      </c>
      <c r="L79" s="74">
        <v>-3.7436125912558836E-3</v>
      </c>
      <c r="M79" s="74">
        <v>4.8407592724962187E-2</v>
      </c>
      <c r="N79" s="74">
        <v>-8.9212734082430127E-3</v>
      </c>
      <c r="O79" s="126">
        <f t="shared" si="12"/>
        <v>7.3660707136171304E-3</v>
      </c>
      <c r="Q79" s="599"/>
      <c r="R79" s="140" t="s">
        <v>866</v>
      </c>
      <c r="S79" s="42">
        <v>0.12474437627811862</v>
      </c>
      <c r="T79" s="42">
        <v>4.8407592724962187E-2</v>
      </c>
      <c r="U79" s="141">
        <v>-9.4993738613386022E-4</v>
      </c>
      <c r="V79" s="141">
        <v>0.31314758300544221</v>
      </c>
      <c r="W79" s="142">
        <f t="shared" si="13"/>
        <v>0.11053559300331875</v>
      </c>
      <c r="X79" s="143">
        <f t="shared" si="14"/>
        <v>1.2218117320595329E-2</v>
      </c>
    </row>
    <row r="80" spans="1:24" ht="16.5" thickBot="1" x14ac:dyDescent="0.3">
      <c r="I80" s="646" t="s">
        <v>891</v>
      </c>
      <c r="J80" s="647"/>
      <c r="K80" s="647"/>
      <c r="L80" s="647"/>
      <c r="M80" s="647"/>
      <c r="N80" s="648"/>
      <c r="O80" s="126">
        <f>SUM(O68:O79)</f>
        <v>1.1384380260576504E-2</v>
      </c>
      <c r="Q80" s="599" t="s">
        <v>891</v>
      </c>
      <c r="R80" s="599"/>
      <c r="S80" s="599"/>
      <c r="T80" s="599"/>
      <c r="U80" s="599"/>
      <c r="V80" s="599"/>
      <c r="W80" s="599"/>
      <c r="X80" s="143">
        <f>SUM(X68:X79)</f>
        <v>7.3807905447562216E-2</v>
      </c>
    </row>
    <row r="81" spans="9:24" ht="19.5" thickBot="1" x14ac:dyDescent="0.3">
      <c r="I81" s="649" t="s">
        <v>5173</v>
      </c>
      <c r="J81" s="650"/>
      <c r="K81" s="650"/>
      <c r="L81" s="650"/>
      <c r="M81" s="650"/>
      <c r="N81" s="651"/>
      <c r="O81" s="126">
        <f>O80/12</f>
        <v>9.4869835504804206E-4</v>
      </c>
      <c r="Q81" s="600" t="s">
        <v>5070</v>
      </c>
      <c r="R81" s="600"/>
      <c r="S81" s="600"/>
      <c r="T81" s="600"/>
      <c r="U81" s="600"/>
      <c r="V81" s="600"/>
      <c r="W81" s="600"/>
      <c r="X81" s="143">
        <f>X80/12</f>
        <v>6.1506587872968517E-3</v>
      </c>
    </row>
    <row r="82" spans="9:24" ht="19.5" thickBot="1" x14ac:dyDescent="0.3">
      <c r="I82" s="39" t="s">
        <v>884</v>
      </c>
      <c r="J82" s="40" t="s">
        <v>885</v>
      </c>
      <c r="K82" s="40" t="s">
        <v>886</v>
      </c>
      <c r="L82" s="40" t="s">
        <v>887</v>
      </c>
      <c r="M82" s="40" t="s">
        <v>888</v>
      </c>
      <c r="N82" s="40" t="s">
        <v>889</v>
      </c>
      <c r="O82" s="40" t="s">
        <v>890</v>
      </c>
      <c r="Q82" s="518" t="s">
        <v>884</v>
      </c>
      <c r="R82" s="518" t="s">
        <v>885</v>
      </c>
      <c r="S82" s="518" t="s">
        <v>5168</v>
      </c>
      <c r="T82" s="518" t="s">
        <v>5170</v>
      </c>
      <c r="U82" s="518" t="s">
        <v>5174</v>
      </c>
      <c r="V82" s="518" t="s">
        <v>5078</v>
      </c>
      <c r="W82" s="518" t="s">
        <v>5175</v>
      </c>
      <c r="X82" s="518" t="s">
        <v>5176</v>
      </c>
    </row>
    <row r="83" spans="9:24" ht="16.5" thickBot="1" x14ac:dyDescent="0.3">
      <c r="I83" s="590">
        <v>2016</v>
      </c>
      <c r="J83" s="41" t="s">
        <v>867</v>
      </c>
      <c r="K83" s="42">
        <v>6.0909090909090906E-2</v>
      </c>
      <c r="L83" s="43">
        <v>1.6897526864631585E-2</v>
      </c>
      <c r="M83" s="42">
        <v>1.0050124363976159E-2</v>
      </c>
      <c r="N83" s="42">
        <v>9.8098034712319256E-3</v>
      </c>
      <c r="O83" s="44">
        <f>((K83-L83)*(M83-N83))</f>
        <v>1.0576898362234458E-5</v>
      </c>
      <c r="Q83" s="617">
        <v>2016</v>
      </c>
      <c r="R83" s="448" t="s">
        <v>867</v>
      </c>
      <c r="S83" s="74">
        <v>6.0909090909090906E-2</v>
      </c>
      <c r="T83" s="74">
        <v>1.0050124363976159E-2</v>
      </c>
      <c r="U83" s="521">
        <v>1.3315315522251783E-2</v>
      </c>
      <c r="V83" s="521">
        <v>0.36516647381213474</v>
      </c>
      <c r="W83" s="521">
        <f>S83-U83-(V83*T83)</f>
        <v>4.3923806911472525E-2</v>
      </c>
      <c r="X83" s="363">
        <f>W83^2</f>
        <v>1.9293008135963215E-3</v>
      </c>
    </row>
    <row r="84" spans="9:24" ht="16.5" thickBot="1" x14ac:dyDescent="0.3">
      <c r="I84" s="591"/>
      <c r="J84" s="41" t="s">
        <v>868</v>
      </c>
      <c r="K84" s="42">
        <v>9.1688089117395025E-2</v>
      </c>
      <c r="L84" s="43">
        <v>1.6897526864631585E-2</v>
      </c>
      <c r="M84" s="42">
        <v>4.3438042975537196E-2</v>
      </c>
      <c r="N84" s="42">
        <v>9.8098034712319256E-3</v>
      </c>
      <c r="O84" s="44">
        <f t="shared" ref="O84:O94" si="15">((K84-L84)*(M84-N84))</f>
        <v>2.5150749400975818E-3</v>
      </c>
      <c r="Q84" s="617"/>
      <c r="R84" s="448" t="s">
        <v>868</v>
      </c>
      <c r="S84" s="74">
        <v>9.1688089117395025E-2</v>
      </c>
      <c r="T84" s="74">
        <v>4.3438042975537196E-2</v>
      </c>
      <c r="U84" s="521">
        <v>1.3315315522251783E-2</v>
      </c>
      <c r="V84" s="521">
        <v>0.36516647381213474</v>
      </c>
      <c r="W84" s="521">
        <f t="shared" ref="W84:W94" si="16">S84-U84-(V84*T84)</f>
        <v>6.2510656612466353E-2</v>
      </c>
      <c r="X84" s="363">
        <f t="shared" ref="X84:X94" si="17">W84^2</f>
        <v>3.9075821901216837E-3</v>
      </c>
    </row>
    <row r="85" spans="9:24" ht="16.5" thickBot="1" x14ac:dyDescent="0.3">
      <c r="I85" s="591"/>
      <c r="J85" s="41" t="s">
        <v>869</v>
      </c>
      <c r="K85" s="42">
        <v>2.5117739403453691E-2</v>
      </c>
      <c r="L85" s="43">
        <v>1.6897526864631585E-2</v>
      </c>
      <c r="M85" s="42">
        <v>6.7206555334595368E-3</v>
      </c>
      <c r="N85" s="42">
        <v>9.8098034712319256E-3</v>
      </c>
      <c r="O85" s="44">
        <f t="shared" si="15"/>
        <v>-2.5393452612353042E-5</v>
      </c>
      <c r="Q85" s="617"/>
      <c r="R85" s="448" t="s">
        <v>869</v>
      </c>
      <c r="S85" s="74">
        <v>2.5117739403453691E-2</v>
      </c>
      <c r="T85" s="74">
        <v>6.7206555334595368E-3</v>
      </c>
      <c r="U85" s="521">
        <v>1.3315315522251783E-2</v>
      </c>
      <c r="V85" s="521">
        <v>0.36516647381213474</v>
      </c>
      <c r="W85" s="521">
        <f t="shared" si="16"/>
        <v>9.3482657983424769E-3</v>
      </c>
      <c r="X85" s="363">
        <f t="shared" si="17"/>
        <v>8.7390073436459701E-5</v>
      </c>
    </row>
    <row r="86" spans="9:24" ht="16.5" thickBot="1" x14ac:dyDescent="0.3">
      <c r="I86" s="591"/>
      <c r="J86" s="41" t="s">
        <v>870</v>
      </c>
      <c r="K86" s="42">
        <v>6.0490045941807041E-2</v>
      </c>
      <c r="L86" s="43">
        <v>1.6897526864631585E-2</v>
      </c>
      <c r="M86" s="42">
        <v>-9.3294460641399797E-3</v>
      </c>
      <c r="N86" s="42">
        <v>9.8098034712319256E-3</v>
      </c>
      <c r="O86" s="44">
        <f t="shared" si="15"/>
        <v>-8.3432810049352123E-4</v>
      </c>
      <c r="Q86" s="617"/>
      <c r="R86" s="448" t="s">
        <v>870</v>
      </c>
      <c r="S86" s="74">
        <v>6.0490045941807041E-2</v>
      </c>
      <c r="T86" s="74">
        <v>-9.3294460641399797E-3</v>
      </c>
      <c r="U86" s="521">
        <v>1.3315315522251783E-2</v>
      </c>
      <c r="V86" s="521">
        <v>0.36516647381213474</v>
      </c>
      <c r="W86" s="521">
        <f t="shared" si="16"/>
        <v>5.0581531341417754E-2</v>
      </c>
      <c r="X86" s="363">
        <f t="shared" si="17"/>
        <v>2.5584913128428267E-3</v>
      </c>
    </row>
    <row r="87" spans="9:24" ht="16.5" thickBot="1" x14ac:dyDescent="0.3">
      <c r="I87" s="591"/>
      <c r="J87" s="41" t="s">
        <v>871</v>
      </c>
      <c r="K87" s="42">
        <v>-7.2202166064981946E-4</v>
      </c>
      <c r="L87" s="43">
        <v>1.6897526864631585E-2</v>
      </c>
      <c r="M87" s="42">
        <v>-1.5014834656640762E-2</v>
      </c>
      <c r="N87" s="42">
        <v>9.8098034712319256E-3</v>
      </c>
      <c r="O87" s="44">
        <f t="shared" si="15"/>
        <v>4.3739891611660372E-4</v>
      </c>
      <c r="Q87" s="617"/>
      <c r="R87" s="448" t="s">
        <v>871</v>
      </c>
      <c r="S87" s="74">
        <v>-7.2202166064981946E-4</v>
      </c>
      <c r="T87" s="74">
        <v>-1.5014834656640762E-2</v>
      </c>
      <c r="U87" s="521">
        <v>1.3315315522251783E-2</v>
      </c>
      <c r="V87" s="521">
        <v>0.36516647381213474</v>
      </c>
      <c r="W87" s="521">
        <f t="shared" si="16"/>
        <v>-8.5544229564638603E-3</v>
      </c>
      <c r="X87" s="363">
        <f t="shared" si="17"/>
        <v>7.317815211807589E-5</v>
      </c>
    </row>
    <row r="88" spans="9:24" ht="16.5" thickBot="1" x14ac:dyDescent="0.3">
      <c r="I88" s="591"/>
      <c r="J88" s="41" t="s">
        <v>872</v>
      </c>
      <c r="K88" s="42">
        <v>3.4682080924855488E-2</v>
      </c>
      <c r="L88" s="43">
        <v>1.6897526864631585E-2</v>
      </c>
      <c r="M88" s="42">
        <v>4.9645736027609466E-2</v>
      </c>
      <c r="N88" s="42">
        <v>9.8098034712319256E-3</v>
      </c>
      <c r="O88" s="44">
        <f t="shared" si="15"/>
        <v>7.0846429608832976E-4</v>
      </c>
      <c r="Q88" s="617"/>
      <c r="R88" s="448" t="s">
        <v>872</v>
      </c>
      <c r="S88" s="74">
        <v>3.4682080924855488E-2</v>
      </c>
      <c r="T88" s="74">
        <v>4.9645736027609466E-2</v>
      </c>
      <c r="U88" s="521">
        <v>1.3315315522251783E-2</v>
      </c>
      <c r="V88" s="521">
        <v>0.36516647381213474</v>
      </c>
      <c r="W88" s="521">
        <f t="shared" si="16"/>
        <v>3.2378070375934966E-3</v>
      </c>
      <c r="X88" s="363">
        <f t="shared" si="17"/>
        <v>1.0483394412689973E-5</v>
      </c>
    </row>
    <row r="89" spans="9:24" ht="16.5" thickBot="1" x14ac:dyDescent="0.3">
      <c r="I89" s="591"/>
      <c r="J89" s="41" t="s">
        <v>873</v>
      </c>
      <c r="K89" s="42">
        <v>-2.1376811594202898E-2</v>
      </c>
      <c r="L89" s="43">
        <v>1.6897526864631585E-2</v>
      </c>
      <c r="M89" s="42">
        <v>3.7317594571986246E-2</v>
      </c>
      <c r="N89" s="42">
        <v>9.8098034712319256E-3</v>
      </c>
      <c r="O89" s="44">
        <f t="shared" si="15"/>
        <v>-1.0528425068451858E-3</v>
      </c>
      <c r="Q89" s="617"/>
      <c r="R89" s="448" t="s">
        <v>873</v>
      </c>
      <c r="S89" s="74">
        <v>-2.1376811594202898E-2</v>
      </c>
      <c r="T89" s="74">
        <v>3.7317594571986246E-2</v>
      </c>
      <c r="U89" s="521">
        <v>1.3315315522251783E-2</v>
      </c>
      <c r="V89" s="521">
        <v>0.36516647381213474</v>
      </c>
      <c r="W89" s="521">
        <f t="shared" si="16"/>
        <v>-4.8319261537457761E-2</v>
      </c>
      <c r="X89" s="363">
        <f t="shared" si="17"/>
        <v>2.334751035525245E-3</v>
      </c>
    </row>
    <row r="90" spans="9:24" ht="16.5" thickBot="1" x14ac:dyDescent="0.3">
      <c r="I90" s="591"/>
      <c r="J90" s="41" t="s">
        <v>874</v>
      </c>
      <c r="K90" s="42">
        <v>-4.6279155868196961E-2</v>
      </c>
      <c r="L90" s="43">
        <v>1.6897526864631585E-2</v>
      </c>
      <c r="M90" s="42">
        <v>3.5975090721741862E-2</v>
      </c>
      <c r="N90" s="42">
        <v>9.8098034712319256E-3</v>
      </c>
      <c r="O90" s="44">
        <f t="shared" si="15"/>
        <v>-1.6530360512387898E-3</v>
      </c>
      <c r="Q90" s="617"/>
      <c r="R90" s="448" t="s">
        <v>874</v>
      </c>
      <c r="S90" s="74">
        <v>-4.6279155868196961E-2</v>
      </c>
      <c r="T90" s="74">
        <v>3.5975090721741862E-2</v>
      </c>
      <c r="U90" s="521">
        <v>1.3315315522251783E-2</v>
      </c>
      <c r="V90" s="521">
        <v>0.36516647381213474</v>
      </c>
      <c r="W90" s="521">
        <f t="shared" si="16"/>
        <v>-7.2731368414378869E-2</v>
      </c>
      <c r="X90" s="363">
        <f t="shared" si="17"/>
        <v>5.2898519514281081E-3</v>
      </c>
    </row>
    <row r="91" spans="9:24" ht="16.5" thickBot="1" x14ac:dyDescent="0.3">
      <c r="I91" s="591"/>
      <c r="J91" s="41" t="s">
        <v>875</v>
      </c>
      <c r="K91" s="42">
        <v>-3.7267080745341616E-2</v>
      </c>
      <c r="L91" s="43">
        <v>1.6897526864631585E-2</v>
      </c>
      <c r="M91" s="42">
        <v>-2.9839128178515729E-3</v>
      </c>
      <c r="N91" s="42">
        <v>9.8098034712319256E-3</v>
      </c>
      <c r="O91" s="44">
        <f t="shared" si="15"/>
        <v>6.9296662267153016E-4</v>
      </c>
      <c r="Q91" s="617"/>
      <c r="R91" s="448" t="s">
        <v>875</v>
      </c>
      <c r="S91" s="74">
        <v>-3.7267080745341616E-2</v>
      </c>
      <c r="T91" s="74">
        <v>-2.9839128178515729E-3</v>
      </c>
      <c r="U91" s="521">
        <v>1.3315315522251783E-2</v>
      </c>
      <c r="V91" s="521">
        <v>0.36516647381213474</v>
      </c>
      <c r="W91" s="521">
        <f t="shared" si="16"/>
        <v>-4.9492771345735709E-2</v>
      </c>
      <c r="X91" s="363">
        <f t="shared" si="17"/>
        <v>2.4495344154812776E-3</v>
      </c>
    </row>
    <row r="92" spans="9:24" ht="16.5" thickBot="1" x14ac:dyDescent="0.3">
      <c r="I92" s="591"/>
      <c r="J92" s="41" t="s">
        <v>876</v>
      </c>
      <c r="K92" s="42">
        <v>9.5161290322580638E-2</v>
      </c>
      <c r="L92" s="43">
        <v>1.6897526864631585E-2</v>
      </c>
      <c r="M92" s="42">
        <v>5.3133810453263684E-3</v>
      </c>
      <c r="N92" s="42">
        <v>9.8098034712319256E-3</v>
      </c>
      <c r="O92" s="44">
        <f t="shared" si="15"/>
        <v>-3.5190694114808999E-4</v>
      </c>
      <c r="Q92" s="617"/>
      <c r="R92" s="448" t="s">
        <v>876</v>
      </c>
      <c r="S92" s="74">
        <v>9.5161290322580638E-2</v>
      </c>
      <c r="T92" s="74">
        <v>5.3133810453263684E-3</v>
      </c>
      <c r="U92" s="521">
        <v>1.3315315522251783E-2</v>
      </c>
      <c r="V92" s="521">
        <v>0.36516647381213474</v>
      </c>
      <c r="W92" s="521">
        <f t="shared" si="16"/>
        <v>7.9905706179986796E-2</v>
      </c>
      <c r="X92" s="363">
        <f t="shared" si="17"/>
        <v>6.3849218801223804E-3</v>
      </c>
    </row>
    <row r="93" spans="9:24" ht="16.5" thickBot="1" x14ac:dyDescent="0.3">
      <c r="I93" s="591"/>
      <c r="J93" s="41" t="s">
        <v>877</v>
      </c>
      <c r="K93" s="42">
        <v>-4.2709867452135494E-2</v>
      </c>
      <c r="L93" s="43">
        <v>1.6897526864631585E-2</v>
      </c>
      <c r="M93" s="42">
        <v>-7.5342465753424681E-2</v>
      </c>
      <c r="N93" s="42">
        <v>9.8098034712319256E-3</v>
      </c>
      <c r="O93" s="44">
        <f t="shared" si="15"/>
        <v>5.0757048886416163E-3</v>
      </c>
      <c r="Q93" s="617"/>
      <c r="R93" s="448" t="s">
        <v>877</v>
      </c>
      <c r="S93" s="74">
        <v>-4.2709867452135494E-2</v>
      </c>
      <c r="T93" s="74">
        <v>-7.5342465753424681E-2</v>
      </c>
      <c r="U93" s="521">
        <v>1.3315315522251783E-2</v>
      </c>
      <c r="V93" s="521">
        <v>0.36516647381213474</v>
      </c>
      <c r="W93" s="521">
        <f t="shared" si="16"/>
        <v>-2.8512640426897665E-2</v>
      </c>
      <c r="X93" s="363">
        <f t="shared" si="17"/>
        <v>8.1297066411355906E-4</v>
      </c>
    </row>
    <row r="94" spans="9:24" ht="16.5" thickBot="1" x14ac:dyDescent="0.3">
      <c r="I94" s="592"/>
      <c r="J94" s="41" t="s">
        <v>866</v>
      </c>
      <c r="K94" s="42">
        <v>-1.6923076923076923E-2</v>
      </c>
      <c r="L94" s="43">
        <v>1.6897526864631585E-2</v>
      </c>
      <c r="M94" s="42">
        <v>3.1927675707203271E-2</v>
      </c>
      <c r="N94" s="42">
        <v>9.8098034712319256E-3</v>
      </c>
      <c r="O94" s="44">
        <f t="shared" si="15"/>
        <v>-7.4803979351994521E-4</v>
      </c>
      <c r="Q94" s="617"/>
      <c r="R94" s="448" t="s">
        <v>866</v>
      </c>
      <c r="S94" s="74">
        <v>-1.6923076923076923E-2</v>
      </c>
      <c r="T94" s="74">
        <v>3.1927675707203271E-2</v>
      </c>
      <c r="U94" s="521">
        <v>1.3315315522251783E-2</v>
      </c>
      <c r="V94" s="521">
        <v>0.36516647381213474</v>
      </c>
      <c r="W94" s="521">
        <f t="shared" si="16"/>
        <v>-4.1897309200345484E-2</v>
      </c>
      <c r="X94" s="363">
        <f t="shared" si="17"/>
        <v>1.7553845182293544E-3</v>
      </c>
    </row>
    <row r="95" spans="9:24" ht="16.5" thickBot="1" x14ac:dyDescent="0.3">
      <c r="I95" s="593" t="s">
        <v>891</v>
      </c>
      <c r="J95" s="594"/>
      <c r="K95" s="594"/>
      <c r="L95" s="594"/>
      <c r="M95" s="594"/>
      <c r="N95" s="595"/>
      <c r="O95" s="44">
        <f>SUM(O83:O94)</f>
        <v>4.774639716120012E-3</v>
      </c>
      <c r="Q95" s="617" t="s">
        <v>891</v>
      </c>
      <c r="R95" s="617"/>
      <c r="S95" s="617"/>
      <c r="T95" s="617"/>
      <c r="U95" s="617"/>
      <c r="V95" s="617"/>
      <c r="W95" s="617"/>
      <c r="X95" s="363">
        <f>SUM(X83:X94)</f>
        <v>2.7593840401427983E-2</v>
      </c>
    </row>
    <row r="96" spans="9:24" ht="17.25" thickBot="1" x14ac:dyDescent="0.3">
      <c r="I96" s="606" t="s">
        <v>892</v>
      </c>
      <c r="J96" s="607"/>
      <c r="K96" s="607"/>
      <c r="L96" s="607"/>
      <c r="M96" s="607"/>
      <c r="N96" s="609"/>
      <c r="O96" s="44">
        <f>O95/12</f>
        <v>3.97886643010001E-4</v>
      </c>
      <c r="Q96" s="618" t="s">
        <v>5070</v>
      </c>
      <c r="R96" s="618"/>
      <c r="S96" s="618"/>
      <c r="T96" s="618"/>
      <c r="U96" s="618"/>
      <c r="V96" s="618"/>
      <c r="W96" s="618"/>
      <c r="X96" s="363">
        <f>X95/12</f>
        <v>2.2994867001189987E-3</v>
      </c>
    </row>
    <row r="97" spans="9:24" ht="19.5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518" t="s">
        <v>884</v>
      </c>
      <c r="R97" s="518" t="s">
        <v>885</v>
      </c>
      <c r="S97" s="518" t="s">
        <v>5168</v>
      </c>
      <c r="T97" s="518" t="s">
        <v>5170</v>
      </c>
      <c r="U97" s="518" t="s">
        <v>5174</v>
      </c>
      <c r="V97" s="518" t="s">
        <v>5078</v>
      </c>
      <c r="W97" s="518" t="s">
        <v>5175</v>
      </c>
      <c r="X97" s="518" t="s">
        <v>5176</v>
      </c>
    </row>
    <row r="98" spans="9:24" ht="16.5" thickBot="1" x14ac:dyDescent="0.3">
      <c r="I98" s="590">
        <v>2017</v>
      </c>
      <c r="J98" s="41" t="s">
        <v>867</v>
      </c>
      <c r="K98" s="42">
        <v>-3.3646322378716745E-2</v>
      </c>
      <c r="L98" s="42">
        <v>2.7592791035119014E-2</v>
      </c>
      <c r="M98" s="42">
        <v>-8.2182179919061092E-3</v>
      </c>
      <c r="N98" s="42">
        <v>1.7002369229728018E-2</v>
      </c>
      <c r="O98" s="44">
        <f>((K98-L98)*(M98-N98))</f>
        <v>1.5444864012291891E-3</v>
      </c>
      <c r="Q98" s="617">
        <v>2017</v>
      </c>
      <c r="R98" s="448" t="s">
        <v>867</v>
      </c>
      <c r="S98" s="74">
        <v>-3.3646322378716745E-2</v>
      </c>
      <c r="T98" s="74">
        <v>-8.2182179919061092E-3</v>
      </c>
      <c r="U98" s="521">
        <v>8.4543342570039849E-3</v>
      </c>
      <c r="V98" s="521">
        <v>1.1256346994660098</v>
      </c>
      <c r="W98" s="521">
        <f>S98-U98-(V98*T98)</f>
        <v>-3.2849945296255338E-2</v>
      </c>
      <c r="X98" s="363">
        <f>W98^2</f>
        <v>1.0791189059669681E-3</v>
      </c>
    </row>
    <row r="99" spans="9:24" ht="16.5" thickBot="1" x14ac:dyDescent="0.3">
      <c r="I99" s="591"/>
      <c r="J99" s="41" t="s">
        <v>868</v>
      </c>
      <c r="K99" s="42">
        <v>6.6396761133603238E-2</v>
      </c>
      <c r="L99" s="42">
        <v>2.7592791035119014E-2</v>
      </c>
      <c r="M99" s="42">
        <v>1.7495868239585141E-2</v>
      </c>
      <c r="N99" s="42">
        <v>1.7002369229728018E-2</v>
      </c>
      <c r="O99" s="44">
        <f t="shared" ref="O99:O109" si="18">((K99-L99)*(M99-N99))</f>
        <v>1.9149720822127392E-5</v>
      </c>
      <c r="Q99" s="617"/>
      <c r="R99" s="448" t="s">
        <v>868</v>
      </c>
      <c r="S99" s="74">
        <v>6.6396761133603238E-2</v>
      </c>
      <c r="T99" s="74">
        <v>1.7495868239585141E-2</v>
      </c>
      <c r="U99" s="521">
        <v>8.4543342570039849E-3</v>
      </c>
      <c r="V99" s="521">
        <v>1.1256346994660098</v>
      </c>
      <c r="W99" s="521">
        <f t="shared" ref="W99:W109" si="19">S99-U99-(V99*T99)</f>
        <v>3.8248470488836929E-2</v>
      </c>
      <c r="X99" s="363">
        <f t="shared" ref="X99:X109" si="20">W99^2</f>
        <v>1.4629454947354295E-3</v>
      </c>
    </row>
    <row r="100" spans="9:24" ht="16.5" thickBot="1" x14ac:dyDescent="0.3">
      <c r="I100" s="591"/>
      <c r="J100" s="41" t="s">
        <v>869</v>
      </c>
      <c r="K100" s="42">
        <v>-4.9354593773728167E-3</v>
      </c>
      <c r="L100" s="42">
        <v>2.7592791035119014E-2</v>
      </c>
      <c r="M100" s="42">
        <v>3.2295283969978633E-2</v>
      </c>
      <c r="N100" s="42">
        <v>1.7002369229728018E-2</v>
      </c>
      <c r="O100" s="44">
        <f t="shared" si="18"/>
        <v>-4.9745176020775947E-4</v>
      </c>
      <c r="Q100" s="617"/>
      <c r="R100" s="448" t="s">
        <v>869</v>
      </c>
      <c r="S100" s="74">
        <v>-4.9354593773728167E-3</v>
      </c>
      <c r="T100" s="74">
        <v>3.2295283969978633E-2</v>
      </c>
      <c r="U100" s="521">
        <v>8.4543342570039849E-3</v>
      </c>
      <c r="V100" s="521">
        <v>1.1256346994660098</v>
      </c>
      <c r="W100" s="521">
        <f t="shared" si="19"/>
        <v>-4.9742485900093142E-2</v>
      </c>
      <c r="X100" s="363">
        <f t="shared" si="20"/>
        <v>2.4743149035209651E-3</v>
      </c>
    </row>
    <row r="101" spans="9:24" ht="16.5" thickBot="1" x14ac:dyDescent="0.3">
      <c r="I101" s="591"/>
      <c r="J101" s="41" t="s">
        <v>870</v>
      </c>
      <c r="K101" s="42">
        <v>1.3353681800839375E-2</v>
      </c>
      <c r="L101" s="42">
        <v>2.7592791035119014E-2</v>
      </c>
      <c r="M101" s="42">
        <v>2.0867470402482848E-2</v>
      </c>
      <c r="N101" s="42">
        <v>1.7002369229728018E-2</v>
      </c>
      <c r="O101" s="44">
        <f t="shared" si="18"/>
        <v>-5.5035597800398366E-5</v>
      </c>
      <c r="Q101" s="617"/>
      <c r="R101" s="448" t="s">
        <v>870</v>
      </c>
      <c r="S101" s="74">
        <v>1.3353681800839375E-2</v>
      </c>
      <c r="T101" s="74">
        <v>2.0867470402482848E-2</v>
      </c>
      <c r="U101" s="521">
        <v>8.4543342570039849E-3</v>
      </c>
      <c r="V101" s="521">
        <v>1.1256346994660098</v>
      </c>
      <c r="W101" s="521">
        <f t="shared" si="19"/>
        <v>-1.8589801231279249E-2</v>
      </c>
      <c r="X101" s="363">
        <f t="shared" si="20"/>
        <v>3.4558070981847148E-4</v>
      </c>
    </row>
    <row r="102" spans="9:24" ht="16.5" thickBot="1" x14ac:dyDescent="0.3">
      <c r="I102" s="591"/>
      <c r="J102" s="41" t="s">
        <v>871</v>
      </c>
      <c r="K102" s="42">
        <v>0.11370481927710843</v>
      </c>
      <c r="L102" s="42">
        <v>2.7592791035119014E-2</v>
      </c>
      <c r="M102" s="42">
        <v>1.8006717972702979E-2</v>
      </c>
      <c r="N102" s="42">
        <v>1.7002369229728018E-2</v>
      </c>
      <c r="O102" s="44">
        <f t="shared" si="18"/>
        <v>8.6486507319866453E-5</v>
      </c>
      <c r="Q102" s="617"/>
      <c r="R102" s="448" t="s">
        <v>871</v>
      </c>
      <c r="S102" s="74">
        <v>0.11370481927710843</v>
      </c>
      <c r="T102" s="74">
        <v>1.8006717972702979E-2</v>
      </c>
      <c r="U102" s="521">
        <v>8.4543342570039849E-3</v>
      </c>
      <c r="V102" s="521">
        <v>1.1256346994660098</v>
      </c>
      <c r="W102" s="521">
        <f t="shared" si="19"/>
        <v>8.4981498446531731E-2</v>
      </c>
      <c r="X102" s="363">
        <f t="shared" si="20"/>
        <v>7.221855078217875E-3</v>
      </c>
    </row>
    <row r="103" spans="9:24" ht="16.5" thickBot="1" x14ac:dyDescent="0.3">
      <c r="I103" s="591"/>
      <c r="J103" s="41" t="s">
        <v>872</v>
      </c>
      <c r="K103" s="42">
        <v>5.8823529411764705E-2</v>
      </c>
      <c r="L103" s="42">
        <v>2.7592791035119014E-2</v>
      </c>
      <c r="M103" s="42">
        <v>2.0799832933068765E-2</v>
      </c>
      <c r="N103" s="42">
        <v>1.7002369229728018E-2</v>
      </c>
      <c r="O103" s="44">
        <f t="shared" si="18"/>
        <v>1.1859759541384296E-4</v>
      </c>
      <c r="Q103" s="617"/>
      <c r="R103" s="448" t="s">
        <v>872</v>
      </c>
      <c r="S103" s="74">
        <v>5.8823529411764705E-2</v>
      </c>
      <c r="T103" s="74">
        <v>2.0799832933068765E-2</v>
      </c>
      <c r="U103" s="521">
        <v>8.4543342570039849E-3</v>
      </c>
      <c r="V103" s="521">
        <v>1.1256346994660098</v>
      </c>
      <c r="W103" s="521">
        <f t="shared" si="19"/>
        <v>2.695618146220265E-2</v>
      </c>
      <c r="X103" s="363">
        <f t="shared" si="20"/>
        <v>7.2663571902319786E-4</v>
      </c>
    </row>
    <row r="104" spans="9:24" ht="16.5" thickBot="1" x14ac:dyDescent="0.3">
      <c r="I104" s="591"/>
      <c r="J104" s="41" t="s">
        <v>873</v>
      </c>
      <c r="K104" s="42">
        <v>5.108556832694764E-3</v>
      </c>
      <c r="L104" s="42">
        <v>2.7592791035119014E-2</v>
      </c>
      <c r="M104" s="42">
        <v>-3.6210388494506696E-3</v>
      </c>
      <c r="N104" s="42">
        <v>1.7002369229728018E-2</v>
      </c>
      <c r="O104" s="44">
        <f t="shared" si="18"/>
        <v>4.6370153730442205E-4</v>
      </c>
      <c r="Q104" s="617"/>
      <c r="R104" s="448" t="s">
        <v>873</v>
      </c>
      <c r="S104" s="74">
        <v>5.108556832694764E-3</v>
      </c>
      <c r="T104" s="74">
        <v>-3.6210388494506696E-3</v>
      </c>
      <c r="U104" s="521">
        <v>8.4543342570039849E-3</v>
      </c>
      <c r="V104" s="521">
        <v>1.1256346994660098</v>
      </c>
      <c r="W104" s="521">
        <f t="shared" si="19"/>
        <v>7.3018955274692984E-4</v>
      </c>
      <c r="X104" s="363">
        <f t="shared" si="20"/>
        <v>5.3317678294076147E-7</v>
      </c>
    </row>
    <row r="105" spans="9:24" ht="16.5" thickBot="1" x14ac:dyDescent="0.3">
      <c r="I105" s="591"/>
      <c r="J105" s="41" t="s">
        <v>874</v>
      </c>
      <c r="K105" s="42">
        <v>-9.0670170827858082E-2</v>
      </c>
      <c r="L105" s="42">
        <v>2.7592791035119014E-2</v>
      </c>
      <c r="M105" s="42">
        <v>3.3364816031537449E-3</v>
      </c>
      <c r="N105" s="42">
        <v>1.7002369229728018E-2</v>
      </c>
      <c r="O105" s="44">
        <f t="shared" si="18"/>
        <v>1.6161683472052837E-3</v>
      </c>
      <c r="Q105" s="617"/>
      <c r="R105" s="448" t="s">
        <v>874</v>
      </c>
      <c r="S105" s="74">
        <v>-9.0670170827858082E-2</v>
      </c>
      <c r="T105" s="74">
        <v>3.3364816031537449E-3</v>
      </c>
      <c r="U105" s="521">
        <v>8.4543342570039849E-3</v>
      </c>
      <c r="V105" s="521">
        <v>1.1256346994660098</v>
      </c>
      <c r="W105" s="521">
        <f t="shared" si="19"/>
        <v>-0.1028801645515019</v>
      </c>
      <c r="X105" s="363">
        <f t="shared" si="20"/>
        <v>1.0584328258144107E-2</v>
      </c>
    </row>
    <row r="106" spans="9:24" ht="16.5" thickBot="1" x14ac:dyDescent="0.3">
      <c r="I106" s="591"/>
      <c r="J106" s="41" t="s">
        <v>875</v>
      </c>
      <c r="K106" s="42">
        <v>-4.9132947976878616E-2</v>
      </c>
      <c r="L106" s="42">
        <v>2.7592791035119014E-2</v>
      </c>
      <c r="M106" s="42">
        <v>2.158943243326219E-3</v>
      </c>
      <c r="N106" s="42">
        <v>1.7002369229728018E-2</v>
      </c>
      <c r="O106" s="44">
        <f t="shared" si="18"/>
        <v>1.138872828276568E-3</v>
      </c>
      <c r="Q106" s="617"/>
      <c r="R106" s="448" t="s">
        <v>875</v>
      </c>
      <c r="S106" s="74">
        <v>-4.9132947976878616E-2</v>
      </c>
      <c r="T106" s="74">
        <v>2.158943243326219E-3</v>
      </c>
      <c r="U106" s="521">
        <v>8.4543342570039849E-3</v>
      </c>
      <c r="V106" s="521">
        <v>1.1256346994660098</v>
      </c>
      <c r="W106" s="521">
        <f t="shared" si="19"/>
        <v>-6.001746366274828E-2</v>
      </c>
      <c r="X106" s="363">
        <f t="shared" si="20"/>
        <v>3.6020959445093102E-3</v>
      </c>
    </row>
    <row r="107" spans="9:24" ht="16.5" thickBot="1" x14ac:dyDescent="0.3">
      <c r="I107" s="591"/>
      <c r="J107" s="41" t="s">
        <v>876</v>
      </c>
      <c r="K107" s="42">
        <v>6.3829787234042548E-2</v>
      </c>
      <c r="L107" s="42">
        <v>2.7592791035119014E-2</v>
      </c>
      <c r="M107" s="42">
        <v>1.3048272482234717E-2</v>
      </c>
      <c r="N107" s="42">
        <v>1.7002369229728018E-2</v>
      </c>
      <c r="O107" s="44">
        <f t="shared" si="18"/>
        <v>-1.4328458880909066E-4</v>
      </c>
      <c r="Q107" s="617"/>
      <c r="R107" s="448" t="s">
        <v>876</v>
      </c>
      <c r="S107" s="74">
        <v>6.3829787234042548E-2</v>
      </c>
      <c r="T107" s="74">
        <v>1.3048272482234717E-2</v>
      </c>
      <c r="U107" s="521">
        <v>8.4543342570039849E-3</v>
      </c>
      <c r="V107" s="521">
        <v>1.1256346994660098</v>
      </c>
      <c r="W107" s="521">
        <f t="shared" si="19"/>
        <v>4.0687864702947683E-2</v>
      </c>
      <c r="X107" s="363">
        <f t="shared" si="20"/>
        <v>1.655502334085376E-3</v>
      </c>
    </row>
    <row r="108" spans="9:24" ht="16.5" thickBot="1" x14ac:dyDescent="0.3">
      <c r="I108" s="591"/>
      <c r="J108" s="41" t="s">
        <v>877</v>
      </c>
      <c r="K108" s="42">
        <v>9.3214285714285708E-2</v>
      </c>
      <c r="L108" s="42">
        <v>2.7592791035119014E-2</v>
      </c>
      <c r="M108" s="42">
        <v>-6.0470460180261547E-5</v>
      </c>
      <c r="N108" s="42">
        <v>1.7002369229728018E-2</v>
      </c>
      <c r="O108" s="44">
        <f t="shared" si="18"/>
        <v>-1.1196890439227904E-3</v>
      </c>
      <c r="Q108" s="617"/>
      <c r="R108" s="448" t="s">
        <v>877</v>
      </c>
      <c r="S108" s="74">
        <v>9.3214285714285708E-2</v>
      </c>
      <c r="T108" s="74">
        <v>-6.0470460180261547E-5</v>
      </c>
      <c r="U108" s="521">
        <v>8.4543342570039849E-3</v>
      </c>
      <c r="V108" s="521">
        <v>1.1256346994660098</v>
      </c>
      <c r="W108" s="521">
        <f t="shared" si="19"/>
        <v>8.4828019105553307E-2</v>
      </c>
      <c r="X108" s="363">
        <f t="shared" si="20"/>
        <v>7.1957928253721165E-3</v>
      </c>
    </row>
    <row r="109" spans="9:24" ht="16.5" thickBot="1" x14ac:dyDescent="0.3">
      <c r="I109" s="592"/>
      <c r="J109" s="41" t="s">
        <v>866</v>
      </c>
      <c r="K109" s="42">
        <v>9.5066971577915715E-2</v>
      </c>
      <c r="L109" s="42">
        <v>2.7592791035119014E-2</v>
      </c>
      <c r="M109" s="42">
        <v>8.791928721174018E-2</v>
      </c>
      <c r="N109" s="42">
        <v>1.7002369229728018E-2</v>
      </c>
      <c r="O109" s="44">
        <f t="shared" si="18"/>
        <v>4.7850609274569947E-3</v>
      </c>
      <c r="Q109" s="617"/>
      <c r="R109" s="448" t="s">
        <v>866</v>
      </c>
      <c r="S109" s="74">
        <v>9.5066971577915715E-2</v>
      </c>
      <c r="T109" s="74">
        <v>8.791928721174018E-2</v>
      </c>
      <c r="U109" s="521">
        <v>8.4543342570039849E-3</v>
      </c>
      <c r="V109" s="521">
        <v>1.1256346994660098</v>
      </c>
      <c r="W109" s="521">
        <f t="shared" si="19"/>
        <v>-1.2352363116941226E-2</v>
      </c>
      <c r="X109" s="363">
        <f t="shared" si="20"/>
        <v>1.5258087457276995E-4</v>
      </c>
    </row>
    <row r="110" spans="9:24" ht="16.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7.9570628742882555E-3</v>
      </c>
      <c r="Q110" s="617" t="s">
        <v>891</v>
      </c>
      <c r="R110" s="617"/>
      <c r="S110" s="617"/>
      <c r="T110" s="617"/>
      <c r="U110" s="617"/>
      <c r="V110" s="617"/>
      <c r="W110" s="617"/>
      <c r="X110" s="363">
        <f>SUM(X98:X109)</f>
        <v>3.6501284224749526E-2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6.6308857285735459E-4</v>
      </c>
      <c r="Q111" s="618" t="s">
        <v>5070</v>
      </c>
      <c r="R111" s="618"/>
      <c r="S111" s="618"/>
      <c r="T111" s="618"/>
      <c r="U111" s="618"/>
      <c r="V111" s="618"/>
      <c r="W111" s="618"/>
      <c r="X111" s="363">
        <f>X110/12</f>
        <v>3.0417736853957937E-3</v>
      </c>
    </row>
    <row r="112" spans="9:24" ht="18" thickBot="1" x14ac:dyDescent="0.3">
      <c r="I112" s="39" t="s">
        <v>884</v>
      </c>
      <c r="J112" s="198" t="s">
        <v>885</v>
      </c>
      <c r="K112" s="198" t="s">
        <v>886</v>
      </c>
      <c r="L112" s="198" t="s">
        <v>887</v>
      </c>
      <c r="M112" s="198" t="s">
        <v>888</v>
      </c>
      <c r="N112" s="198" t="s">
        <v>889</v>
      </c>
      <c r="O112" s="40" t="s">
        <v>890</v>
      </c>
    </row>
    <row r="113" spans="9:15" ht="15.75" thickBot="1" x14ac:dyDescent="0.3">
      <c r="I113" s="642">
        <v>2018</v>
      </c>
      <c r="J113" s="140" t="s">
        <v>867</v>
      </c>
      <c r="K113" s="237">
        <v>-3.2816229116945109E-2</v>
      </c>
      <c r="L113" s="237">
        <v>-0.1374109506116781</v>
      </c>
      <c r="M113" s="237">
        <v>2.443046535543213E-2</v>
      </c>
      <c r="N113" s="237">
        <v>-7.0994468597337171E-3</v>
      </c>
      <c r="O113" s="44">
        <f>((K113-L113)*(M113-N113))</f>
        <v>3.2978623868986519E-3</v>
      </c>
    </row>
    <row r="114" spans="9:15" ht="15.75" thickBot="1" x14ac:dyDescent="0.3">
      <c r="I114" s="643"/>
      <c r="J114" s="140" t="s">
        <v>868</v>
      </c>
      <c r="K114" s="237">
        <v>-1.6039481801357187E-2</v>
      </c>
      <c r="L114" s="237">
        <v>-0.1374109506116781</v>
      </c>
      <c r="M114" s="237">
        <v>-4.9558674576761852E-3</v>
      </c>
      <c r="N114" s="237">
        <v>-7.0994468597337171E-3</v>
      </c>
      <c r="O114" s="44">
        <f t="shared" ref="O114:O124" si="21">((K114-L114)*(M114-N114))</f>
        <v>2.6016938053927211E-4</v>
      </c>
    </row>
    <row r="115" spans="9:15" ht="15.75" thickBot="1" x14ac:dyDescent="0.3">
      <c r="I115" s="643"/>
      <c r="J115" s="140" t="s">
        <v>869</v>
      </c>
      <c r="K115" s="237">
        <v>-9.1222570532915367E-2</v>
      </c>
      <c r="L115" s="237">
        <v>-0.1374109506116781</v>
      </c>
      <c r="M115" s="237">
        <v>-8.5978114661722491E-2</v>
      </c>
      <c r="N115" s="237">
        <v>-7.0994468597337171E-3</v>
      </c>
      <c r="O115" s="44">
        <f t="shared" si="21"/>
        <v>-3.6432778885447212E-3</v>
      </c>
    </row>
    <row r="116" spans="9:15" ht="15.75" thickBot="1" x14ac:dyDescent="0.3">
      <c r="I116" s="643"/>
      <c r="J116" s="140" t="s">
        <v>870</v>
      </c>
      <c r="K116" s="237">
        <v>-4.3463263194204897E-2</v>
      </c>
      <c r="L116" s="237">
        <v>-0.1374109506116781</v>
      </c>
      <c r="M116" s="237">
        <v>-4.7003022830323746E-2</v>
      </c>
      <c r="N116" s="237">
        <v>-7.0994468597337171E-3</v>
      </c>
      <c r="O116" s="44">
        <f t="shared" si="21"/>
        <v>-3.7488486821243864E-3</v>
      </c>
    </row>
    <row r="117" spans="9:15" ht="15.75" thickBot="1" x14ac:dyDescent="0.3">
      <c r="I117" s="643"/>
      <c r="J117" s="140" t="s">
        <v>871</v>
      </c>
      <c r="K117" s="237">
        <v>-1.1900468806346917E-2</v>
      </c>
      <c r="L117" s="237">
        <v>-0.1374109506116781</v>
      </c>
      <c r="M117" s="237">
        <v>-5.0291628843604896E-3</v>
      </c>
      <c r="N117" s="237">
        <v>-7.0994468597337171E-3</v>
      </c>
      <c r="O117" s="44">
        <f t="shared" si="21"/>
        <v>2.5984233922295022E-4</v>
      </c>
    </row>
    <row r="118" spans="9:15" ht="15.75" thickBot="1" x14ac:dyDescent="0.3">
      <c r="I118" s="643"/>
      <c r="J118" s="140" t="s">
        <v>872</v>
      </c>
      <c r="K118" s="237">
        <v>-1.824817518248175E-2</v>
      </c>
      <c r="L118" s="237">
        <v>-0.1374109506116781</v>
      </c>
      <c r="M118" s="237">
        <v>-4.6791598066254894E-2</v>
      </c>
      <c r="N118" s="237">
        <v>-7.0994468597337171E-3</v>
      </c>
      <c r="O118" s="44">
        <f t="shared" si="21"/>
        <v>-4.729826900524388E-3</v>
      </c>
    </row>
    <row r="119" spans="9:15" ht="15.75" thickBot="1" x14ac:dyDescent="0.3">
      <c r="I119" s="643"/>
      <c r="J119" s="140" t="s">
        <v>873</v>
      </c>
      <c r="K119" s="237">
        <v>0.15613382899628253</v>
      </c>
      <c r="L119" s="237">
        <v>-0.1374109506116781</v>
      </c>
      <c r="M119" s="237">
        <v>2.741564628095532E-2</v>
      </c>
      <c r="N119" s="237">
        <v>-7.0994468597337171E-3</v>
      </c>
      <c r="O119" s="44">
        <f t="shared" si="21"/>
        <v>1.0131725409131799E-2</v>
      </c>
    </row>
    <row r="120" spans="9:15" ht="15.75" thickBot="1" x14ac:dyDescent="0.3">
      <c r="I120" s="643"/>
      <c r="J120" s="140" t="s">
        <v>874</v>
      </c>
      <c r="K120" s="237">
        <v>-2.8609447771124417E-2</v>
      </c>
      <c r="L120" s="237">
        <v>-0.1374109506116781</v>
      </c>
      <c r="M120" s="237">
        <v>1.926351069183738E-2</v>
      </c>
      <c r="N120" s="237">
        <v>-7.0994468597337171E-3</v>
      </c>
      <c r="O120" s="44">
        <f t="shared" si="21"/>
        <v>2.8683294009326588E-3</v>
      </c>
    </row>
    <row r="121" spans="9:15" ht="15.75" thickBot="1" x14ac:dyDescent="0.3">
      <c r="I121" s="643"/>
      <c r="J121" s="140" t="s">
        <v>875</v>
      </c>
      <c r="K121" s="237">
        <v>1.4383561643835616E-2</v>
      </c>
      <c r="L121" s="237">
        <v>-0.1374109506116781</v>
      </c>
      <c r="M121" s="237">
        <v>-6.0196663444972249E-3</v>
      </c>
      <c r="N121" s="237">
        <v>-7.0994468597337171E-3</v>
      </c>
      <c r="O121" s="44">
        <f t="shared" si="21"/>
        <v>1.6390475665333063E-4</v>
      </c>
    </row>
    <row r="122" spans="9:15" ht="15.75" thickBot="1" x14ac:dyDescent="0.3">
      <c r="I122" s="643"/>
      <c r="J122" s="140" t="s">
        <v>876</v>
      </c>
      <c r="K122" s="237">
        <v>-2.3632680621201892E-2</v>
      </c>
      <c r="L122" s="237">
        <v>-0.1374109506116781</v>
      </c>
      <c r="M122" s="237">
        <v>-2.4763515298842628E-2</v>
      </c>
      <c r="N122" s="237">
        <v>-7.0994468597337171E-3</v>
      </c>
      <c r="O122" s="44">
        <f t="shared" si="21"/>
        <v>-2.0097871479951832E-3</v>
      </c>
    </row>
    <row r="123" spans="9:15" ht="15.75" thickBot="1" x14ac:dyDescent="0.3">
      <c r="I123" s="643"/>
      <c r="J123" s="140" t="s">
        <v>877</v>
      </c>
      <c r="K123" s="237">
        <v>-0.88658367911479941</v>
      </c>
      <c r="L123" s="237">
        <v>-0.1374109506116781</v>
      </c>
      <c r="M123" s="237">
        <v>4.7403329287324443E-2</v>
      </c>
      <c r="N123" s="237">
        <v>-7.0994468597337171E-3</v>
      </c>
      <c r="O123" s="44">
        <f t="shared" si="21"/>
        <v>-4.0831993517086398E-2</v>
      </c>
    </row>
    <row r="124" spans="9:15" ht="15.75" thickBot="1" x14ac:dyDescent="0.3">
      <c r="I124" s="644"/>
      <c r="J124" s="140" t="s">
        <v>866</v>
      </c>
      <c r="K124" s="237">
        <v>2.0121951219512196E-2</v>
      </c>
      <c r="L124" s="237">
        <v>-0.1374109506116781</v>
      </c>
      <c r="M124" s="237">
        <v>1.6834633611323781E-2</v>
      </c>
      <c r="N124" s="237">
        <v>-7.0994468597337171E-3</v>
      </c>
      <c r="O124" s="44">
        <f t="shared" si="21"/>
        <v>3.7704051492669093E-3</v>
      </c>
    </row>
    <row r="125" spans="9:15" ht="15.75" thickBot="1" x14ac:dyDescent="0.3">
      <c r="I125" s="593" t="s">
        <v>891</v>
      </c>
      <c r="J125" s="645"/>
      <c r="K125" s="645"/>
      <c r="L125" s="645"/>
      <c r="M125" s="645"/>
      <c r="N125" s="666"/>
      <c r="O125" s="44">
        <f>SUM(O113:O119)</f>
        <v>1.8276460445991773E-3</v>
      </c>
    </row>
    <row r="126" spans="9:15" ht="17.25" thickBot="1" x14ac:dyDescent="0.3">
      <c r="I126" s="606" t="s">
        <v>892</v>
      </c>
      <c r="J126" s="607"/>
      <c r="K126" s="607"/>
      <c r="L126" s="607"/>
      <c r="M126" s="607"/>
      <c r="N126" s="608"/>
      <c r="O126" s="44">
        <f>O125/12</f>
        <v>1.5230383704993144E-4</v>
      </c>
    </row>
  </sheetData>
  <mergeCells count="64">
    <mergeCell ref="Z51:AC51"/>
    <mergeCell ref="AE51:AF51"/>
    <mergeCell ref="Z50:AC50"/>
    <mergeCell ref="I125:N125"/>
    <mergeCell ref="I126:N126"/>
    <mergeCell ref="Q96:W96"/>
    <mergeCell ref="Q98:Q109"/>
    <mergeCell ref="Q110:W110"/>
    <mergeCell ref="Q111:W111"/>
    <mergeCell ref="I96:N96"/>
    <mergeCell ref="I98:I109"/>
    <mergeCell ref="I110:N110"/>
    <mergeCell ref="I111:N111"/>
    <mergeCell ref="I113:I124"/>
    <mergeCell ref="Q68:Q79"/>
    <mergeCell ref="Q80:W80"/>
    <mergeCell ref="Q81:W81"/>
    <mergeCell ref="Q83:Q94"/>
    <mergeCell ref="Q95:W95"/>
    <mergeCell ref="I17:U17"/>
    <mergeCell ref="I80:N80"/>
    <mergeCell ref="I81:N81"/>
    <mergeCell ref="I83:I94"/>
    <mergeCell ref="I95:N95"/>
    <mergeCell ref="Q36:X36"/>
    <mergeCell ref="Q38:Q49"/>
    <mergeCell ref="Q50:W50"/>
    <mergeCell ref="Q51:W51"/>
    <mergeCell ref="I36:O36"/>
    <mergeCell ref="I38:I49"/>
    <mergeCell ref="I50:N50"/>
    <mergeCell ref="I51:N51"/>
    <mergeCell ref="Q53:Q64"/>
    <mergeCell ref="Q65:W65"/>
    <mergeCell ref="Q66:W66"/>
    <mergeCell ref="B4:G4"/>
    <mergeCell ref="B17:G17"/>
    <mergeCell ref="B31:G31"/>
    <mergeCell ref="B43:G43"/>
    <mergeCell ref="B55:G55"/>
    <mergeCell ref="A79:G79"/>
    <mergeCell ref="B69:G69"/>
    <mergeCell ref="I53:I64"/>
    <mergeCell ref="I65:N65"/>
    <mergeCell ref="I66:N66"/>
    <mergeCell ref="I68:I79"/>
    <mergeCell ref="Z1:Z2"/>
    <mergeCell ref="AA1:AD1"/>
    <mergeCell ref="AE1:AG1"/>
    <mergeCell ref="Z16:AC16"/>
    <mergeCell ref="AE16:AF16"/>
    <mergeCell ref="AA18:AD18"/>
    <mergeCell ref="AE18:AG18"/>
    <mergeCell ref="AE33:AF33"/>
    <mergeCell ref="Z18:Z19"/>
    <mergeCell ref="AE17:AF17"/>
    <mergeCell ref="Z17:AC17"/>
    <mergeCell ref="Z33:AC33"/>
    <mergeCell ref="AA35:AD35"/>
    <mergeCell ref="AE35:AG35"/>
    <mergeCell ref="AE50:AF50"/>
    <mergeCell ref="Z35:Z36"/>
    <mergeCell ref="AE34:AF34"/>
    <mergeCell ref="Z34:AC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H27" zoomScale="70" zoomScaleNormal="70" workbookViewId="0">
      <selection activeCell="U34" sqref="U34"/>
    </sheetView>
  </sheetViews>
  <sheetFormatPr defaultRowHeight="15" x14ac:dyDescent="0.25"/>
  <cols>
    <col min="1" max="1" width="13.85546875" customWidth="1"/>
    <col min="9" max="9" width="9.28515625" bestFit="1" customWidth="1"/>
    <col min="11" max="14" width="9.28515625" bestFit="1" customWidth="1"/>
    <col min="15" max="15" width="10.42578125" bestFit="1" customWidth="1"/>
    <col min="17" max="17" width="9.28515625" bestFit="1" customWidth="1"/>
    <col min="19" max="20" width="10.140625" bestFit="1" customWidth="1"/>
    <col min="21" max="22" width="9.28515625" bestFit="1" customWidth="1"/>
    <col min="23" max="23" width="11.42578125" bestFit="1" customWidth="1"/>
    <col min="24" max="24" width="10.5703125" bestFit="1" customWidth="1"/>
  </cols>
  <sheetData>
    <row r="1" spans="1:33" ht="15.75" thickBot="1" x14ac:dyDescent="0.3">
      <c r="A1" s="57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616" t="s">
        <v>716</v>
      </c>
      <c r="AA1" s="610" t="s">
        <v>5140</v>
      </c>
      <c r="AB1" s="610"/>
      <c r="AC1" s="610"/>
      <c r="AD1" s="610"/>
      <c r="AE1" s="610" t="s">
        <v>5141</v>
      </c>
      <c r="AF1" s="610"/>
      <c r="AG1" s="610"/>
    </row>
    <row r="2" spans="1:33" ht="16.5" thickBot="1" x14ac:dyDescent="0.3">
      <c r="A2" s="59" t="s">
        <v>7</v>
      </c>
      <c r="B2" s="60" t="s">
        <v>2661</v>
      </c>
      <c r="C2" s="60" t="s">
        <v>2662</v>
      </c>
      <c r="D2" s="60" t="s">
        <v>1346</v>
      </c>
      <c r="E2" s="60" t="s">
        <v>1336</v>
      </c>
      <c r="F2" s="60" t="s">
        <v>1336</v>
      </c>
      <c r="G2" s="60" t="s">
        <v>2663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616"/>
      <c r="AA2" s="414" t="s">
        <v>885</v>
      </c>
      <c r="AB2" s="414" t="s">
        <v>5161</v>
      </c>
      <c r="AC2" s="414" t="s">
        <v>5162</v>
      </c>
      <c r="AD2" s="367" t="s">
        <v>878</v>
      </c>
      <c r="AE2" s="414" t="s">
        <v>5161</v>
      </c>
      <c r="AF2" s="414" t="s">
        <v>5162</v>
      </c>
      <c r="AG2" s="367" t="s">
        <v>878</v>
      </c>
    </row>
    <row r="3" spans="1:33" ht="16.5" thickBot="1" x14ac:dyDescent="0.3">
      <c r="A3" s="59" t="s">
        <v>12</v>
      </c>
      <c r="B3" s="60" t="s">
        <v>372</v>
      </c>
      <c r="C3" s="60" t="s">
        <v>338</v>
      </c>
      <c r="D3" s="60" t="s">
        <v>371</v>
      </c>
      <c r="E3" s="60" t="s">
        <v>1556</v>
      </c>
      <c r="F3" s="60" t="s">
        <v>1556</v>
      </c>
      <c r="G3" s="60" t="s">
        <v>2664</v>
      </c>
      <c r="I3" s="27" t="s">
        <v>866</v>
      </c>
      <c r="J3" s="83">
        <v>4050</v>
      </c>
      <c r="K3" s="27"/>
      <c r="L3" s="83">
        <v>5100</v>
      </c>
      <c r="M3" s="27"/>
      <c r="N3" s="45">
        <v>6550</v>
      </c>
      <c r="O3" s="8"/>
      <c r="P3" s="45">
        <v>6737.5</v>
      </c>
      <c r="Q3" s="8"/>
      <c r="R3" s="45">
        <v>8575</v>
      </c>
      <c r="S3" s="8"/>
      <c r="T3" s="83">
        <v>8900</v>
      </c>
      <c r="U3" s="28"/>
      <c r="Z3" s="391">
        <v>1</v>
      </c>
      <c r="AA3" s="410" t="s">
        <v>866</v>
      </c>
      <c r="AB3" s="83">
        <v>4050</v>
      </c>
      <c r="AC3" s="27"/>
      <c r="AD3" s="391"/>
      <c r="AE3" s="83">
        <v>5100</v>
      </c>
      <c r="AF3" s="27"/>
      <c r="AG3" s="391"/>
    </row>
    <row r="4" spans="1:33" ht="16.5" thickBot="1" x14ac:dyDescent="0.3">
      <c r="A4" s="59" t="s">
        <v>18</v>
      </c>
      <c r="B4" s="60" t="s">
        <v>344</v>
      </c>
      <c r="C4" s="60" t="s">
        <v>2665</v>
      </c>
      <c r="D4" s="60" t="s">
        <v>332</v>
      </c>
      <c r="E4" s="60" t="s">
        <v>1550</v>
      </c>
      <c r="F4" s="60" t="s">
        <v>1550</v>
      </c>
      <c r="G4" s="60" t="s">
        <v>2666</v>
      </c>
      <c r="I4" s="29" t="s">
        <v>867</v>
      </c>
      <c r="J4" s="83">
        <v>4000</v>
      </c>
      <c r="K4" s="27"/>
      <c r="L4" s="83">
        <v>5500</v>
      </c>
      <c r="M4" s="27"/>
      <c r="N4" s="45">
        <v>7250</v>
      </c>
      <c r="O4" s="8"/>
      <c r="P4" s="45">
        <v>7225</v>
      </c>
      <c r="Q4" s="8"/>
      <c r="R4" s="45">
        <v>8400</v>
      </c>
      <c r="S4" s="8"/>
      <c r="T4" s="83">
        <v>8725</v>
      </c>
      <c r="U4" s="8"/>
      <c r="Z4" s="391">
        <v>2</v>
      </c>
      <c r="AA4" s="69" t="s">
        <v>867</v>
      </c>
      <c r="AB4" s="83">
        <v>4000</v>
      </c>
      <c r="AC4" s="27"/>
      <c r="AD4" s="392">
        <v>-1.2345679012345678E-2</v>
      </c>
      <c r="AE4" s="83">
        <v>5500</v>
      </c>
      <c r="AF4" s="27"/>
      <c r="AG4" s="392">
        <v>7.8431372549019607E-2</v>
      </c>
    </row>
    <row r="5" spans="1:33" ht="16.5" thickBot="1" x14ac:dyDescent="0.3">
      <c r="A5" s="59" t="s">
        <v>2667</v>
      </c>
      <c r="B5" s="667" t="s">
        <v>2668</v>
      </c>
      <c r="C5" s="667"/>
      <c r="D5" s="667"/>
      <c r="E5" s="667"/>
      <c r="F5" s="667"/>
      <c r="G5" s="667"/>
      <c r="I5" s="29" t="s">
        <v>868</v>
      </c>
      <c r="J5" s="83">
        <v>4250</v>
      </c>
      <c r="K5" s="27"/>
      <c r="L5" s="83">
        <v>5587.5</v>
      </c>
      <c r="M5" s="27"/>
      <c r="N5" s="45">
        <v>7150</v>
      </c>
      <c r="O5" s="8"/>
      <c r="P5" s="45">
        <v>7875</v>
      </c>
      <c r="Q5" s="8"/>
      <c r="R5" s="45">
        <v>8325</v>
      </c>
      <c r="S5" s="8"/>
      <c r="T5" s="83">
        <v>8975</v>
      </c>
      <c r="U5" s="8"/>
      <c r="Z5" s="391">
        <v>3</v>
      </c>
      <c r="AA5" s="69" t="s">
        <v>868</v>
      </c>
      <c r="AB5" s="83">
        <v>4250</v>
      </c>
      <c r="AC5" s="27"/>
      <c r="AD5" s="392">
        <v>6.25E-2</v>
      </c>
      <c r="AE5" s="83">
        <v>5587.5</v>
      </c>
      <c r="AF5" s="27"/>
      <c r="AG5" s="392">
        <v>1.5909090909090907E-2</v>
      </c>
    </row>
    <row r="6" spans="1:33" ht="16.5" thickBot="1" x14ac:dyDescent="0.3">
      <c r="A6" s="59" t="s">
        <v>2669</v>
      </c>
      <c r="B6" s="667" t="s">
        <v>2668</v>
      </c>
      <c r="C6" s="667"/>
      <c r="D6" s="667"/>
      <c r="E6" s="667"/>
      <c r="F6" s="667"/>
      <c r="G6" s="667"/>
      <c r="I6" s="29" t="s">
        <v>869</v>
      </c>
      <c r="J6" s="83">
        <v>4800</v>
      </c>
      <c r="K6" s="30"/>
      <c r="L6" s="83">
        <v>5050</v>
      </c>
      <c r="M6" s="30"/>
      <c r="N6" s="45">
        <v>7337.5</v>
      </c>
      <c r="O6" s="78"/>
      <c r="P6" s="45">
        <v>7600</v>
      </c>
      <c r="Q6" s="8"/>
      <c r="R6" s="45">
        <v>8150</v>
      </c>
      <c r="S6" s="8"/>
      <c r="T6" s="83">
        <v>8275</v>
      </c>
      <c r="U6" s="8"/>
      <c r="Z6" s="391">
        <v>4</v>
      </c>
      <c r="AA6" s="69" t="s">
        <v>869</v>
      </c>
      <c r="AB6" s="83">
        <v>4800</v>
      </c>
      <c r="AC6" s="30"/>
      <c r="AD6" s="392">
        <v>0.12941176470588237</v>
      </c>
      <c r="AE6" s="83">
        <v>5050</v>
      </c>
      <c r="AF6" s="30"/>
      <c r="AG6" s="392">
        <v>-9.6196868008948541E-2</v>
      </c>
    </row>
    <row r="7" spans="1:33" ht="16.5" thickBot="1" x14ac:dyDescent="0.3">
      <c r="A7" s="59" t="s">
        <v>24</v>
      </c>
      <c r="B7" s="60" t="s">
        <v>1349</v>
      </c>
      <c r="C7" s="60" t="s">
        <v>1551</v>
      </c>
      <c r="D7" s="60" t="s">
        <v>371</v>
      </c>
      <c r="E7" s="60" t="s">
        <v>360</v>
      </c>
      <c r="F7" s="60" t="s">
        <v>360</v>
      </c>
      <c r="G7" s="60" t="s">
        <v>2670</v>
      </c>
      <c r="I7" s="29" t="s">
        <v>870</v>
      </c>
      <c r="J7" s="83">
        <v>5725</v>
      </c>
      <c r="K7" s="30"/>
      <c r="L7" s="83">
        <v>5000</v>
      </c>
      <c r="M7" s="27"/>
      <c r="N7" s="45">
        <v>6600</v>
      </c>
      <c r="O7" s="8"/>
      <c r="P7" s="45">
        <v>7637.5</v>
      </c>
      <c r="Q7" s="8"/>
      <c r="R7" s="45">
        <v>8775</v>
      </c>
      <c r="S7" s="8"/>
      <c r="T7" s="83">
        <v>8675</v>
      </c>
      <c r="U7" s="8"/>
      <c r="Z7" s="391">
        <v>5</v>
      </c>
      <c r="AA7" s="69" t="s">
        <v>870</v>
      </c>
      <c r="AB7" s="83">
        <v>5725</v>
      </c>
      <c r="AC7" s="30"/>
      <c r="AD7" s="392">
        <v>0.19270833333333334</v>
      </c>
      <c r="AE7" s="83">
        <v>5000</v>
      </c>
      <c r="AF7" s="27"/>
      <c r="AG7" s="392">
        <v>-9.9009900990099011E-3</v>
      </c>
    </row>
    <row r="8" spans="1:33" ht="16.5" thickBot="1" x14ac:dyDescent="0.3">
      <c r="A8" s="59" t="s">
        <v>30</v>
      </c>
      <c r="B8" s="60" t="s">
        <v>1556</v>
      </c>
      <c r="C8" s="60" t="s">
        <v>2671</v>
      </c>
      <c r="D8" s="60" t="s">
        <v>1134</v>
      </c>
      <c r="E8" s="60" t="s">
        <v>1349</v>
      </c>
      <c r="F8" s="60" t="s">
        <v>1349</v>
      </c>
      <c r="G8" s="60" t="s">
        <v>2672</v>
      </c>
      <c r="I8" s="29" t="s">
        <v>871</v>
      </c>
      <c r="J8" s="83">
        <v>6550</v>
      </c>
      <c r="K8" s="27"/>
      <c r="L8" s="83">
        <v>5100</v>
      </c>
      <c r="M8" s="27"/>
      <c r="N8" s="45">
        <v>7050</v>
      </c>
      <c r="O8" s="8">
        <v>222</v>
      </c>
      <c r="P8" s="45">
        <v>8100</v>
      </c>
      <c r="Q8" s="8"/>
      <c r="R8" s="45">
        <v>8700</v>
      </c>
      <c r="S8" s="8"/>
      <c r="T8" s="83">
        <v>8700</v>
      </c>
      <c r="U8" s="28"/>
      <c r="Z8" s="391">
        <v>6</v>
      </c>
      <c r="AA8" s="69" t="s">
        <v>871</v>
      </c>
      <c r="AB8" s="83">
        <v>6550</v>
      </c>
      <c r="AC8" s="27"/>
      <c r="AD8" s="392">
        <v>0.14410480349344978</v>
      </c>
      <c r="AE8" s="83">
        <v>5100</v>
      </c>
      <c r="AF8" s="27"/>
      <c r="AG8" s="392">
        <v>0.02</v>
      </c>
    </row>
    <row r="9" spans="1:33" ht="16.5" thickBot="1" x14ac:dyDescent="0.3">
      <c r="A9" s="59" t="s">
        <v>36</v>
      </c>
      <c r="B9" s="60" t="s">
        <v>369</v>
      </c>
      <c r="C9" s="60" t="s">
        <v>372</v>
      </c>
      <c r="D9" s="60" t="s">
        <v>1332</v>
      </c>
      <c r="E9" s="60" t="s">
        <v>1556</v>
      </c>
      <c r="F9" s="60" t="s">
        <v>1556</v>
      </c>
      <c r="G9" s="60" t="s">
        <v>2673</v>
      </c>
      <c r="I9" s="29" t="s">
        <v>872</v>
      </c>
      <c r="J9" s="83">
        <v>6100</v>
      </c>
      <c r="K9" s="27"/>
      <c r="L9" s="83">
        <v>5000</v>
      </c>
      <c r="M9" s="27"/>
      <c r="N9" s="45">
        <v>6237.5</v>
      </c>
      <c r="O9" s="8"/>
      <c r="P9" s="45">
        <v>8612.5</v>
      </c>
      <c r="Q9" s="8">
        <v>256</v>
      </c>
      <c r="R9" s="45">
        <v>8800</v>
      </c>
      <c r="S9" s="8">
        <v>154</v>
      </c>
      <c r="T9" s="83">
        <v>8850</v>
      </c>
      <c r="U9" s="28" t="s">
        <v>5114</v>
      </c>
      <c r="Z9" s="391">
        <v>7</v>
      </c>
      <c r="AA9" s="69" t="s">
        <v>872</v>
      </c>
      <c r="AB9" s="83">
        <v>6100</v>
      </c>
      <c r="AC9" s="27"/>
      <c r="AD9" s="392">
        <v>-6.8702290076335881E-2</v>
      </c>
      <c r="AE9" s="83">
        <v>5000</v>
      </c>
      <c r="AF9" s="27"/>
      <c r="AG9" s="392">
        <v>-1.9607843137254902E-2</v>
      </c>
    </row>
    <row r="10" spans="1:33" ht="16.5" thickBot="1" x14ac:dyDescent="0.3">
      <c r="A10" s="59" t="s">
        <v>42</v>
      </c>
      <c r="B10" s="60" t="s">
        <v>2662</v>
      </c>
      <c r="C10" s="60" t="s">
        <v>1340</v>
      </c>
      <c r="D10" s="60" t="s">
        <v>1307</v>
      </c>
      <c r="E10" s="60" t="s">
        <v>1362</v>
      </c>
      <c r="F10" s="60" t="s">
        <v>1362</v>
      </c>
      <c r="G10" s="60" t="s">
        <v>2674</v>
      </c>
      <c r="I10" s="29" t="s">
        <v>873</v>
      </c>
      <c r="J10" s="83">
        <v>5600</v>
      </c>
      <c r="K10" s="27">
        <v>186</v>
      </c>
      <c r="L10" s="83">
        <v>5225</v>
      </c>
      <c r="M10" s="27">
        <v>190</v>
      </c>
      <c r="N10" s="45">
        <v>6150</v>
      </c>
      <c r="O10" s="8"/>
      <c r="P10" s="45">
        <v>8600</v>
      </c>
      <c r="Q10" s="8"/>
      <c r="R10" s="45">
        <v>8350</v>
      </c>
      <c r="S10" s="8"/>
      <c r="T10" s="83">
        <v>8725</v>
      </c>
      <c r="U10" s="28"/>
      <c r="Z10" s="391">
        <v>8</v>
      </c>
      <c r="AA10" s="69" t="s">
        <v>873</v>
      </c>
      <c r="AB10" s="83">
        <v>5600</v>
      </c>
      <c r="AC10" s="27">
        <v>186</v>
      </c>
      <c r="AD10" s="392">
        <v>-5.1475409836065571E-2</v>
      </c>
      <c r="AE10" s="83">
        <v>5225</v>
      </c>
      <c r="AF10" s="27">
        <v>190</v>
      </c>
      <c r="AG10" s="392">
        <v>8.3000000000000004E-2</v>
      </c>
    </row>
    <row r="11" spans="1:33" ht="16.5" thickBot="1" x14ac:dyDescent="0.3">
      <c r="A11" s="59" t="s">
        <v>49</v>
      </c>
      <c r="B11" s="60" t="s">
        <v>2671</v>
      </c>
      <c r="C11" s="60" t="s">
        <v>331</v>
      </c>
      <c r="D11" s="60" t="s">
        <v>1556</v>
      </c>
      <c r="E11" s="60" t="s">
        <v>2662</v>
      </c>
      <c r="F11" s="60" t="s">
        <v>2662</v>
      </c>
      <c r="G11" s="60" t="s">
        <v>2675</v>
      </c>
      <c r="I11" s="29" t="s">
        <v>874</v>
      </c>
      <c r="J11" s="83">
        <v>5000</v>
      </c>
      <c r="K11" s="27"/>
      <c r="L11" s="83">
        <v>5250</v>
      </c>
      <c r="M11" s="27"/>
      <c r="N11" s="45">
        <v>6375</v>
      </c>
      <c r="O11" s="8"/>
      <c r="P11" s="45">
        <v>9975</v>
      </c>
      <c r="Q11" s="8"/>
      <c r="R11" s="45">
        <v>8725</v>
      </c>
      <c r="S11" s="8"/>
      <c r="T11" s="79">
        <v>8675</v>
      </c>
      <c r="U11" s="28"/>
      <c r="Z11" s="391">
        <v>9</v>
      </c>
      <c r="AA11" s="69" t="s">
        <v>874</v>
      </c>
      <c r="AB11" s="83">
        <v>5000</v>
      </c>
      <c r="AC11" s="27"/>
      <c r="AD11" s="392">
        <v>-0.10714285714285714</v>
      </c>
      <c r="AE11" s="83">
        <v>5250</v>
      </c>
      <c r="AF11" s="27"/>
      <c r="AG11" s="392">
        <v>4.7846889952153108E-3</v>
      </c>
    </row>
    <row r="12" spans="1:33" ht="16.5" thickBot="1" x14ac:dyDescent="0.3">
      <c r="A12" s="59" t="s">
        <v>55</v>
      </c>
      <c r="B12" s="60" t="s">
        <v>344</v>
      </c>
      <c r="C12" s="60" t="s">
        <v>2676</v>
      </c>
      <c r="D12" s="60" t="s">
        <v>1422</v>
      </c>
      <c r="E12" s="60" t="s">
        <v>1550</v>
      </c>
      <c r="F12" s="60" t="s">
        <v>1550</v>
      </c>
      <c r="G12" s="60" t="s">
        <v>2677</v>
      </c>
      <c r="I12" s="29" t="s">
        <v>875</v>
      </c>
      <c r="J12" s="83">
        <v>5125</v>
      </c>
      <c r="K12" s="27"/>
      <c r="L12" s="83">
        <v>5675</v>
      </c>
      <c r="M12" s="27"/>
      <c r="N12" s="45">
        <v>6200</v>
      </c>
      <c r="O12" s="8"/>
      <c r="P12" s="45">
        <v>9475</v>
      </c>
      <c r="Q12" s="8"/>
      <c r="R12" s="45">
        <v>8725</v>
      </c>
      <c r="S12" s="8"/>
      <c r="T12" s="79">
        <v>8825</v>
      </c>
      <c r="U12" s="31"/>
      <c r="Z12" s="391">
        <v>10</v>
      </c>
      <c r="AA12" s="69" t="s">
        <v>875</v>
      </c>
      <c r="AB12" s="83">
        <v>5125</v>
      </c>
      <c r="AC12" s="27"/>
      <c r="AD12" s="392">
        <v>2.5000000000000001E-2</v>
      </c>
      <c r="AE12" s="83">
        <v>5675</v>
      </c>
      <c r="AF12" s="27"/>
      <c r="AG12" s="392">
        <v>8.0952380952380956E-2</v>
      </c>
    </row>
    <row r="13" spans="1:33" ht="16.5" thickBot="1" x14ac:dyDescent="0.3">
      <c r="A13" s="59" t="s">
        <v>61</v>
      </c>
      <c r="B13" s="60" t="s">
        <v>332</v>
      </c>
      <c r="C13" s="60" t="s">
        <v>1340</v>
      </c>
      <c r="D13" s="60" t="s">
        <v>332</v>
      </c>
      <c r="E13" s="60" t="s">
        <v>344</v>
      </c>
      <c r="F13" s="60" t="s">
        <v>344</v>
      </c>
      <c r="G13" s="60" t="s">
        <v>2678</v>
      </c>
      <c r="I13" s="29" t="s">
        <v>876</v>
      </c>
      <c r="J13" s="83">
        <v>5600</v>
      </c>
      <c r="K13" s="27"/>
      <c r="L13" s="83">
        <v>5525</v>
      </c>
      <c r="M13" s="27"/>
      <c r="N13" s="45">
        <v>6600</v>
      </c>
      <c r="O13" s="8"/>
      <c r="P13" s="45">
        <v>9400</v>
      </c>
      <c r="Q13" s="8"/>
      <c r="R13" s="83">
        <v>8800</v>
      </c>
      <c r="S13" s="8"/>
      <c r="T13" s="79">
        <v>8925</v>
      </c>
      <c r="U13" s="28"/>
      <c r="Z13" s="391">
        <v>11</v>
      </c>
      <c r="AA13" s="69" t="s">
        <v>876</v>
      </c>
      <c r="AB13" s="83">
        <v>5600</v>
      </c>
      <c r="AC13" s="27"/>
      <c r="AD13" s="392">
        <v>9.2682926829268292E-2</v>
      </c>
      <c r="AE13" s="83">
        <v>5525</v>
      </c>
      <c r="AF13" s="27"/>
      <c r="AG13" s="392">
        <v>-2.643171806167401E-2</v>
      </c>
    </row>
    <row r="14" spans="1:33" ht="16.5" thickBot="1" x14ac:dyDescent="0.3">
      <c r="A14" s="59" t="s">
        <v>68</v>
      </c>
      <c r="B14" s="60" t="s">
        <v>2671</v>
      </c>
      <c r="C14" s="60" t="s">
        <v>1551</v>
      </c>
      <c r="D14" s="60" t="s">
        <v>332</v>
      </c>
      <c r="E14" s="60" t="s">
        <v>332</v>
      </c>
      <c r="F14" s="60" t="s">
        <v>332</v>
      </c>
      <c r="G14" s="60" t="s">
        <v>2679</v>
      </c>
      <c r="I14" s="29" t="s">
        <v>877</v>
      </c>
      <c r="J14" s="83">
        <v>5000</v>
      </c>
      <c r="K14" s="27"/>
      <c r="L14" s="83">
        <v>5625</v>
      </c>
      <c r="M14" s="27"/>
      <c r="N14" s="45">
        <v>6312.5</v>
      </c>
      <c r="O14" s="8"/>
      <c r="P14" s="45">
        <v>8650</v>
      </c>
      <c r="Q14" s="8"/>
      <c r="R14" s="83">
        <v>8450</v>
      </c>
      <c r="S14" s="8"/>
      <c r="T14" s="79">
        <v>9850</v>
      </c>
      <c r="U14" s="28" t="s">
        <v>5113</v>
      </c>
      <c r="Z14" s="391">
        <v>12</v>
      </c>
      <c r="AA14" s="69" t="s">
        <v>877</v>
      </c>
      <c r="AB14" s="83">
        <v>5000</v>
      </c>
      <c r="AC14" s="27"/>
      <c r="AD14" s="392">
        <v>-0.10714285714285714</v>
      </c>
      <c r="AE14" s="83">
        <v>5625</v>
      </c>
      <c r="AF14" s="27"/>
      <c r="AG14" s="392">
        <v>1.8099547511312219E-2</v>
      </c>
    </row>
    <row r="15" spans="1:33" ht="16.5" thickBot="1" x14ac:dyDescent="0.3">
      <c r="A15" s="59" t="s">
        <v>73</v>
      </c>
      <c r="B15" s="60" t="s">
        <v>366</v>
      </c>
      <c r="C15" s="60" t="s">
        <v>1551</v>
      </c>
      <c r="D15" s="60" t="s">
        <v>1355</v>
      </c>
      <c r="E15" s="60" t="s">
        <v>372</v>
      </c>
      <c r="F15" s="60" t="s">
        <v>372</v>
      </c>
      <c r="G15" s="60" t="s">
        <v>2680</v>
      </c>
      <c r="I15" s="29" t="s">
        <v>866</v>
      </c>
      <c r="J15" s="83">
        <v>5100</v>
      </c>
      <c r="K15" s="27"/>
      <c r="L15" s="45">
        <v>6550</v>
      </c>
      <c r="M15" s="27"/>
      <c r="N15" s="45">
        <v>6737.5</v>
      </c>
      <c r="O15" s="8"/>
      <c r="P15" s="45">
        <v>8575</v>
      </c>
      <c r="Q15" s="8"/>
      <c r="R15" s="83">
        <v>8900</v>
      </c>
      <c r="S15" s="8"/>
      <c r="T15" s="79">
        <v>10450</v>
      </c>
      <c r="U15" s="28"/>
      <c r="Z15" s="391">
        <v>13</v>
      </c>
      <c r="AA15" s="69" t="s">
        <v>866</v>
      </c>
      <c r="AB15" s="83">
        <v>5100</v>
      </c>
      <c r="AC15" s="27"/>
      <c r="AD15" s="392">
        <v>0.02</v>
      </c>
      <c r="AE15" s="45">
        <v>6550</v>
      </c>
      <c r="AF15" s="27"/>
      <c r="AG15" s="392">
        <v>0.16444444444444445</v>
      </c>
    </row>
    <row r="16" spans="1:33" ht="15.75" thickBot="1" x14ac:dyDescent="0.3">
      <c r="A16" s="59" t="s">
        <v>80</v>
      </c>
      <c r="B16" s="60" t="s">
        <v>1550</v>
      </c>
      <c r="C16" s="60" t="s">
        <v>1336</v>
      </c>
      <c r="D16" s="60" t="s">
        <v>1547</v>
      </c>
      <c r="E16" s="60" t="s">
        <v>1550</v>
      </c>
      <c r="F16" s="60" t="s">
        <v>1550</v>
      </c>
      <c r="G16" s="60" t="s">
        <v>2681</v>
      </c>
      <c r="I16" s="32"/>
      <c r="J16" s="32"/>
      <c r="K16" s="32"/>
      <c r="L16" s="32"/>
      <c r="M16" s="32"/>
      <c r="N16" s="32"/>
      <c r="O16" s="32"/>
      <c r="Z16" s="662" t="s">
        <v>5160</v>
      </c>
      <c r="AA16" s="662"/>
      <c r="AB16" s="662"/>
      <c r="AC16" s="662"/>
      <c r="AD16" s="392">
        <v>0.31959873515147247</v>
      </c>
      <c r="AE16" s="662" t="s">
        <v>5160</v>
      </c>
      <c r="AF16" s="662"/>
      <c r="AG16" s="392">
        <v>0.31348410605457611</v>
      </c>
    </row>
    <row r="17" spans="1:33" ht="15.75" thickBot="1" x14ac:dyDescent="0.3">
      <c r="A17" s="59" t="s">
        <v>87</v>
      </c>
      <c r="B17" s="60" t="s">
        <v>369</v>
      </c>
      <c r="C17" s="60" t="s">
        <v>1376</v>
      </c>
      <c r="D17" s="60" t="s">
        <v>1427</v>
      </c>
      <c r="E17" s="60" t="s">
        <v>1550</v>
      </c>
      <c r="F17" s="60" t="s">
        <v>1550</v>
      </c>
      <c r="G17" s="60" t="s">
        <v>2682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80" t="s">
        <v>881</v>
      </c>
      <c r="AA17" s="682"/>
      <c r="AB17" s="682"/>
      <c r="AC17" s="681"/>
      <c r="AD17" s="392">
        <v>2.6633227929289374E-2</v>
      </c>
      <c r="AE17" s="680" t="s">
        <v>881</v>
      </c>
      <c r="AF17" s="681"/>
      <c r="AG17" s="392">
        <v>2.612367550454801E-2</v>
      </c>
    </row>
    <row r="18" spans="1:33" ht="15.75" thickBot="1" x14ac:dyDescent="0.3">
      <c r="A18" s="59" t="s">
        <v>93</v>
      </c>
      <c r="B18" s="60" t="s">
        <v>1341</v>
      </c>
      <c r="C18" s="60" t="s">
        <v>2671</v>
      </c>
      <c r="D18" s="60" t="s">
        <v>1362</v>
      </c>
      <c r="E18" s="60" t="s">
        <v>1351</v>
      </c>
      <c r="F18" s="60" t="s">
        <v>1351</v>
      </c>
      <c r="G18" s="60" t="s">
        <v>2683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78" t="s">
        <v>716</v>
      </c>
      <c r="AA18" s="610" t="s">
        <v>5142</v>
      </c>
      <c r="AB18" s="610"/>
      <c r="AC18" s="610"/>
      <c r="AD18" s="610"/>
      <c r="AE18" s="610" t="s">
        <v>5143</v>
      </c>
      <c r="AF18" s="610"/>
      <c r="AG18" s="610"/>
    </row>
    <row r="19" spans="1:33" ht="15.75" thickBot="1" x14ac:dyDescent="0.3">
      <c r="A19" s="59" t="s">
        <v>2164</v>
      </c>
      <c r="B19" s="667" t="s">
        <v>2684</v>
      </c>
      <c r="C19" s="667"/>
      <c r="D19" s="667"/>
      <c r="E19" s="667"/>
      <c r="F19" s="667"/>
      <c r="G19" s="667"/>
      <c r="I19" s="33" t="s">
        <v>867</v>
      </c>
      <c r="J19" s="34">
        <f>(J4-J3+K4)/J3</f>
        <v>-1.2345679012345678E-2</v>
      </c>
      <c r="K19" s="34">
        <f>(J19-J32)^2</f>
        <v>1.5193551863646455E-3</v>
      </c>
      <c r="L19" s="34">
        <f>(L4-L3+M4)/L3</f>
        <v>7.8431372549019607E-2</v>
      </c>
      <c r="M19" s="34">
        <f>(L19-L32)^2</f>
        <v>2.7360951700962223E-3</v>
      </c>
      <c r="N19" s="34">
        <f>(N4-N3+O4)/N3</f>
        <v>0.10687022900763359</v>
      </c>
      <c r="O19" s="35">
        <f>(N19-N32)^2</f>
        <v>9.8951824453335571E-3</v>
      </c>
      <c r="P19" s="34">
        <f>(P4-P3+Q4)/P3</f>
        <v>7.2356215213358069E-2</v>
      </c>
      <c r="Q19" s="35">
        <f>(P19-P32)^2</f>
        <v>2.2449645191203473E-3</v>
      </c>
      <c r="R19" s="34">
        <f>(R4-R3+S4)/R3</f>
        <v>-2.0408163265306121E-2</v>
      </c>
      <c r="S19" s="35">
        <f>(R19-R32)^2</f>
        <v>6.5761144043028914E-4</v>
      </c>
      <c r="T19" s="34">
        <f>(T4-T3+U4)/T3</f>
        <v>-1.9662921348314606E-2</v>
      </c>
      <c r="U19" s="35">
        <f>(T19-T32)^2</f>
        <v>1.3071515022957299E-3</v>
      </c>
      <c r="Z19" s="679"/>
      <c r="AA19" s="414" t="s">
        <v>885</v>
      </c>
      <c r="AB19" s="414" t="s">
        <v>5161</v>
      </c>
      <c r="AC19" s="414" t="s">
        <v>5162</v>
      </c>
      <c r="AD19" s="367" t="s">
        <v>878</v>
      </c>
      <c r="AE19" s="414" t="s">
        <v>5161</v>
      </c>
      <c r="AF19" s="414" t="s">
        <v>5162</v>
      </c>
      <c r="AG19" s="367" t="s">
        <v>878</v>
      </c>
    </row>
    <row r="20" spans="1:33" ht="16.5" thickBot="1" x14ac:dyDescent="0.3">
      <c r="A20" s="59" t="s">
        <v>100</v>
      </c>
      <c r="B20" s="60" t="s">
        <v>1349</v>
      </c>
      <c r="C20" s="60" t="s">
        <v>1376</v>
      </c>
      <c r="D20" s="60" t="s">
        <v>1362</v>
      </c>
      <c r="E20" s="60" t="s">
        <v>372</v>
      </c>
      <c r="F20" s="60" t="s">
        <v>372</v>
      </c>
      <c r="G20" s="60" t="s">
        <v>2685</v>
      </c>
      <c r="I20" s="33" t="s">
        <v>868</v>
      </c>
      <c r="J20" s="34">
        <f t="shared" ref="J20:J30" si="0">(J5-J4+K5)/J4</f>
        <v>6.25E-2</v>
      </c>
      <c r="K20" s="34">
        <f>(J20-J32)^2</f>
        <v>1.2864253387723076E-3</v>
      </c>
      <c r="L20" s="34">
        <f t="shared" ref="L20:L30" si="1">(L5-L4+M5)/L4</f>
        <v>1.5909090909090907E-2</v>
      </c>
      <c r="M20" s="34">
        <f>(L20-L32)^2</f>
        <v>1.0433773845774954E-4</v>
      </c>
      <c r="N20" s="34">
        <f t="shared" ref="N20:N30" si="2">(N5-N4+O5)/N4</f>
        <v>-1.3793103448275862E-2</v>
      </c>
      <c r="O20" s="35">
        <f>(N20-N32)^2</f>
        <v>4.4896527994467254E-4</v>
      </c>
      <c r="P20" s="34">
        <f t="shared" ref="P20:P30" si="3">(P5-P4+Q5)/P4</f>
        <v>8.9965397923875437E-2</v>
      </c>
      <c r="Q20" s="35">
        <f>(P20-P32)^2</f>
        <v>4.2237311982148687E-3</v>
      </c>
      <c r="R20" s="34">
        <f t="shared" ref="R20:R30" si="4">(R5-R4+S5)/R4</f>
        <v>-8.9285714285714281E-3</v>
      </c>
      <c r="S20" s="35">
        <f>(R20-R32)^2</f>
        <v>2.0062863831659398E-4</v>
      </c>
      <c r="T20" s="34">
        <f t="shared" ref="T20:T30" si="5">(T5-T4+U5)/T4</f>
        <v>2.865329512893983E-2</v>
      </c>
      <c r="U20" s="35">
        <f>(T20-T32)^2</f>
        <v>1.4790612592234425E-4</v>
      </c>
      <c r="Z20" s="391">
        <v>1</v>
      </c>
      <c r="AA20" s="410" t="s">
        <v>866</v>
      </c>
      <c r="AB20" s="45">
        <v>6550</v>
      </c>
      <c r="AC20" s="413"/>
      <c r="AD20" s="391"/>
      <c r="AE20" s="45">
        <v>6737.5</v>
      </c>
      <c r="AF20" s="413"/>
      <c r="AG20" s="391"/>
    </row>
    <row r="21" spans="1:33" ht="16.5" thickBot="1" x14ac:dyDescent="0.3">
      <c r="A21" s="59" t="s">
        <v>106</v>
      </c>
      <c r="B21" s="60" t="s">
        <v>2661</v>
      </c>
      <c r="C21" s="60" t="s">
        <v>2686</v>
      </c>
      <c r="D21" s="60" t="s">
        <v>1358</v>
      </c>
      <c r="E21" s="60" t="s">
        <v>1349</v>
      </c>
      <c r="F21" s="60" t="s">
        <v>1349</v>
      </c>
      <c r="G21" s="60" t="s">
        <v>2687</v>
      </c>
      <c r="I21" s="33" t="s">
        <v>869</v>
      </c>
      <c r="J21" s="34">
        <f t="shared" si="0"/>
        <v>0.12941176470588237</v>
      </c>
      <c r="K21" s="34">
        <f>(J21-J32)^2</f>
        <v>1.0563427621937477E-2</v>
      </c>
      <c r="L21" s="34">
        <f t="shared" si="1"/>
        <v>-9.6196868008948541E-2</v>
      </c>
      <c r="M21" s="34">
        <f>(L21-L32)^2</f>
        <v>1.4962315365437203E-2</v>
      </c>
      <c r="N21" s="34">
        <f t="shared" si="2"/>
        <v>2.6223776223776224E-2</v>
      </c>
      <c r="O21" s="35">
        <f>(N21-N32)^2</f>
        <v>3.544965534767592E-4</v>
      </c>
      <c r="P21" s="34">
        <f t="shared" si="3"/>
        <v>-3.4920634920634921E-2</v>
      </c>
      <c r="Q21" s="35">
        <f>(P21-P32)^2</f>
        <v>3.5875060899082565E-3</v>
      </c>
      <c r="R21" s="34">
        <f t="shared" si="4"/>
        <v>-2.1021021021021023E-2</v>
      </c>
      <c r="S21" s="35">
        <f>(R21-R32)^2</f>
        <v>6.894192048742696E-4</v>
      </c>
      <c r="T21" s="34">
        <f t="shared" si="5"/>
        <v>-7.7994428969359333E-2</v>
      </c>
      <c r="U21" s="35">
        <f>(T21-T32)^2</f>
        <v>8.9276151281320187E-3</v>
      </c>
      <c r="Z21" s="391">
        <v>2</v>
      </c>
      <c r="AA21" s="69" t="s">
        <v>867</v>
      </c>
      <c r="AB21" s="45">
        <v>7250</v>
      </c>
      <c r="AC21" s="413"/>
      <c r="AD21" s="392">
        <v>0.10687022900763359</v>
      </c>
      <c r="AE21" s="45">
        <v>7225</v>
      </c>
      <c r="AF21" s="413"/>
      <c r="AG21" s="392">
        <v>7.2356215213358069E-2</v>
      </c>
    </row>
    <row r="22" spans="1:33" ht="16.5" thickBot="1" x14ac:dyDescent="0.3">
      <c r="A22" s="59" t="s">
        <v>114</v>
      </c>
      <c r="B22" s="60" t="s">
        <v>1307</v>
      </c>
      <c r="C22" s="60" t="s">
        <v>1336</v>
      </c>
      <c r="D22" s="60" t="s">
        <v>1303</v>
      </c>
      <c r="E22" s="60" t="s">
        <v>2661</v>
      </c>
      <c r="F22" s="60" t="s">
        <v>2661</v>
      </c>
      <c r="G22" s="60" t="s">
        <v>2688</v>
      </c>
      <c r="I22" s="33" t="s">
        <v>870</v>
      </c>
      <c r="J22" s="34">
        <f t="shared" si="0"/>
        <v>0.19270833333333334</v>
      </c>
      <c r="K22" s="46">
        <f>(J22-J32)^2</f>
        <v>2.7580940634964312E-2</v>
      </c>
      <c r="L22" s="34">
        <f t="shared" si="1"/>
        <v>-9.9009900990099011E-3</v>
      </c>
      <c r="M22" s="34">
        <f>(L22-L32)^2</f>
        <v>1.2977765318481684E-3</v>
      </c>
      <c r="N22" s="34">
        <f t="shared" si="2"/>
        <v>-0.10051107325383304</v>
      </c>
      <c r="O22" s="47">
        <f>(N22-N32)^2</f>
        <v>1.1643871145589119E-2</v>
      </c>
      <c r="P22" s="34">
        <f t="shared" si="3"/>
        <v>4.9342105263157892E-3</v>
      </c>
      <c r="Q22" s="47">
        <f>(P22-P32)^2</f>
        <v>4.0163960251668181E-4</v>
      </c>
      <c r="R22" s="34">
        <f t="shared" si="4"/>
        <v>7.6687116564417179E-2</v>
      </c>
      <c r="S22" s="47">
        <f>(R22-R32)^2</f>
        <v>5.1052945716901724E-3</v>
      </c>
      <c r="T22" s="34">
        <f t="shared" si="5"/>
        <v>4.8338368580060423E-2</v>
      </c>
      <c r="U22" s="47">
        <f>(T22-T32)^2</f>
        <v>1.0142148294494079E-3</v>
      </c>
      <c r="Z22" s="391">
        <v>3</v>
      </c>
      <c r="AA22" s="69" t="s">
        <v>868</v>
      </c>
      <c r="AB22" s="45">
        <v>7150</v>
      </c>
      <c r="AC22" s="413"/>
      <c r="AD22" s="392">
        <v>-1.3793103448275862E-2</v>
      </c>
      <c r="AE22" s="45">
        <v>7875</v>
      </c>
      <c r="AF22" s="413"/>
      <c r="AG22" s="392">
        <v>8.9965397923875437E-2</v>
      </c>
    </row>
    <row r="23" spans="1:33" ht="16.5" thickBot="1" x14ac:dyDescent="0.3">
      <c r="A23" s="59" t="s">
        <v>118</v>
      </c>
      <c r="B23" s="60" t="s">
        <v>1368</v>
      </c>
      <c r="C23" s="60" t="s">
        <v>1336</v>
      </c>
      <c r="D23" s="60" t="s">
        <v>1126</v>
      </c>
      <c r="E23" s="60" t="s">
        <v>371</v>
      </c>
      <c r="F23" s="60" t="s">
        <v>371</v>
      </c>
      <c r="G23" s="60" t="s">
        <v>2689</v>
      </c>
      <c r="I23" s="33" t="s">
        <v>871</v>
      </c>
      <c r="J23" s="34">
        <f t="shared" si="0"/>
        <v>0.14410480349344978</v>
      </c>
      <c r="K23" s="34">
        <f>(J23-J32)^2</f>
        <v>1.3799571065526249E-2</v>
      </c>
      <c r="L23" s="34">
        <f t="shared" si="1"/>
        <v>0.02</v>
      </c>
      <c r="M23" s="34">
        <f>(L23-L32)^2</f>
        <v>3.7499401685001323E-5</v>
      </c>
      <c r="N23" s="34">
        <f t="shared" si="2"/>
        <v>0.10181818181818182</v>
      </c>
      <c r="O23" s="47">
        <f>(N23-N32)^2</f>
        <v>8.9156055701331456E-3</v>
      </c>
      <c r="P23" s="34">
        <f t="shared" si="3"/>
        <v>6.0556464811783964E-2</v>
      </c>
      <c r="Q23" s="47">
        <f>(P23-P32)^2</f>
        <v>1.2660293467219002E-3</v>
      </c>
      <c r="R23" s="34">
        <f t="shared" si="4"/>
        <v>-8.5470085470085479E-3</v>
      </c>
      <c r="S23" s="47">
        <f>(R23-R32)^2</f>
        <v>1.8996505279595321E-4</v>
      </c>
      <c r="T23" s="34">
        <f t="shared" si="5"/>
        <v>2.881844380403458E-3</v>
      </c>
      <c r="U23" s="47">
        <f>(T23-T32)^2</f>
        <v>1.8522623415708096E-4</v>
      </c>
      <c r="Z23" s="391">
        <v>4</v>
      </c>
      <c r="AA23" s="69" t="s">
        <v>869</v>
      </c>
      <c r="AB23" s="45">
        <v>7337.5</v>
      </c>
      <c r="AC23" s="78"/>
      <c r="AD23" s="392">
        <v>2.6223776223776224E-2</v>
      </c>
      <c r="AE23" s="45">
        <v>7600</v>
      </c>
      <c r="AF23" s="413"/>
      <c r="AG23" s="392">
        <v>-3.4920634920634921E-2</v>
      </c>
    </row>
    <row r="24" spans="1:33" ht="16.5" thickBot="1" x14ac:dyDescent="0.3">
      <c r="A24" s="59" t="s">
        <v>124</v>
      </c>
      <c r="B24" s="60" t="s">
        <v>1369</v>
      </c>
      <c r="C24" s="60" t="s">
        <v>1422</v>
      </c>
      <c r="D24" s="60" t="s">
        <v>1368</v>
      </c>
      <c r="E24" s="60" t="s">
        <v>1346</v>
      </c>
      <c r="F24" s="60" t="s">
        <v>1346</v>
      </c>
      <c r="G24" s="60" t="s">
        <v>2690</v>
      </c>
      <c r="I24" s="33" t="s">
        <v>872</v>
      </c>
      <c r="J24" s="34">
        <f t="shared" si="0"/>
        <v>-6.8702290076335881E-2</v>
      </c>
      <c r="K24" s="34">
        <f>(J24-J32)^2</f>
        <v>9.088860993400897E-3</v>
      </c>
      <c r="L24" s="34">
        <f t="shared" si="1"/>
        <v>-1.9607843137254902E-2</v>
      </c>
      <c r="M24" s="34">
        <f>(L24-L32)^2</f>
        <v>2.0913717972855677E-3</v>
      </c>
      <c r="N24" s="34">
        <f t="shared" si="2"/>
        <v>-0.11524822695035461</v>
      </c>
      <c r="O24" s="47">
        <f>(N24-N32)^2</f>
        <v>1.5041532171701915E-2</v>
      </c>
      <c r="P24" s="34">
        <f t="shared" si="3"/>
        <v>9.487654320987654E-2</v>
      </c>
      <c r="Q24" s="47">
        <f>(P24-P32)^2</f>
        <v>4.8862035605259707E-3</v>
      </c>
      <c r="R24" s="34">
        <f t="shared" si="4"/>
        <v>2.9195402298850575E-2</v>
      </c>
      <c r="S24" s="47">
        <f>(R24-R32)^2</f>
        <v>5.7406386113025812E-4</v>
      </c>
      <c r="T24" s="34">
        <f t="shared" si="5"/>
        <v>3.5862068965517239E-2</v>
      </c>
      <c r="U24" s="47">
        <f>(T24-T32)^2</f>
        <v>3.752139490616054E-4</v>
      </c>
      <c r="Z24" s="391">
        <v>5</v>
      </c>
      <c r="AA24" s="69" t="s">
        <v>870</v>
      </c>
      <c r="AB24" s="45">
        <v>6600</v>
      </c>
      <c r="AC24" s="413"/>
      <c r="AD24" s="392">
        <v>-0.10051107325383304</v>
      </c>
      <c r="AE24" s="45">
        <v>7637.5</v>
      </c>
      <c r="AF24" s="413"/>
      <c r="AG24" s="392">
        <v>4.9342105263157892E-3</v>
      </c>
    </row>
    <row r="25" spans="1:33" ht="16.5" thickBot="1" x14ac:dyDescent="0.3">
      <c r="A25" s="59" t="s">
        <v>130</v>
      </c>
      <c r="B25" s="60" t="s">
        <v>1422</v>
      </c>
      <c r="C25" s="60" t="s">
        <v>2671</v>
      </c>
      <c r="D25" s="60" t="s">
        <v>1351</v>
      </c>
      <c r="E25" s="60" t="s">
        <v>1369</v>
      </c>
      <c r="F25" s="60" t="s">
        <v>1369</v>
      </c>
      <c r="G25" s="60" t="s">
        <v>2691</v>
      </c>
      <c r="I25" s="33" t="s">
        <v>873</v>
      </c>
      <c r="J25" s="34">
        <f t="shared" si="0"/>
        <v>-5.1475409836065571E-2</v>
      </c>
      <c r="K25" s="34">
        <f>(J25-J32)^2</f>
        <v>6.1009592935594324E-3</v>
      </c>
      <c r="L25" s="34">
        <f t="shared" si="1"/>
        <v>8.3000000000000004E-2</v>
      </c>
      <c r="M25" s="34">
        <f>(L25-L32)^2</f>
        <v>3.2349162881119523E-3</v>
      </c>
      <c r="N25" s="34">
        <f t="shared" si="2"/>
        <v>-1.4028056112224449E-2</v>
      </c>
      <c r="O25" s="47">
        <f>(N25-N32)^2</f>
        <v>4.5897721309332283E-4</v>
      </c>
      <c r="P25" s="34">
        <f t="shared" si="3"/>
        <v>-1.4513788098693759E-3</v>
      </c>
      <c r="Q25" s="47">
        <f>(P25-P32)^2</f>
        <v>6.9836188319978662E-4</v>
      </c>
      <c r="R25" s="34">
        <f t="shared" si="4"/>
        <v>-5.113636363636364E-2</v>
      </c>
      <c r="S25" s="47">
        <f>(R25-R32)^2</f>
        <v>3.1778177301479472E-3</v>
      </c>
      <c r="T25" s="34">
        <f t="shared" si="5"/>
        <v>-1.4124293785310734E-2</v>
      </c>
      <c r="U25" s="47">
        <f>(T25-T32)^2</f>
        <v>9.3733472071942452E-4</v>
      </c>
      <c r="Z25" s="391">
        <v>6</v>
      </c>
      <c r="AA25" s="69" t="s">
        <v>871</v>
      </c>
      <c r="AB25" s="45">
        <v>7050</v>
      </c>
      <c r="AC25" s="413">
        <v>222</v>
      </c>
      <c r="AD25" s="392">
        <v>0.10181818181818182</v>
      </c>
      <c r="AE25" s="45">
        <v>8100</v>
      </c>
      <c r="AF25" s="413"/>
      <c r="AG25" s="392">
        <v>6.0556464811783964E-2</v>
      </c>
    </row>
    <row r="26" spans="1:33" ht="16.5" thickBot="1" x14ac:dyDescent="0.3">
      <c r="A26" s="59" t="s">
        <v>135</v>
      </c>
      <c r="B26" s="60" t="s">
        <v>1341</v>
      </c>
      <c r="C26" s="60" t="s">
        <v>1337</v>
      </c>
      <c r="D26" s="60" t="s">
        <v>1370</v>
      </c>
      <c r="E26" s="60" t="s">
        <v>1422</v>
      </c>
      <c r="F26" s="60" t="s">
        <v>1422</v>
      </c>
      <c r="G26" s="60" t="s">
        <v>2692</v>
      </c>
      <c r="I26" s="33" t="s">
        <v>874</v>
      </c>
      <c r="J26" s="34">
        <f t="shared" si="0"/>
        <v>-0.10714285714285714</v>
      </c>
      <c r="K26" s="34">
        <f>(J26-J32)^2</f>
        <v>1.7896040937230177E-2</v>
      </c>
      <c r="L26" s="34">
        <f t="shared" si="1"/>
        <v>4.7846889952153108E-3</v>
      </c>
      <c r="M26" s="34">
        <f>(L26-L32)^2</f>
        <v>4.5535234524548288E-4</v>
      </c>
      <c r="N26" s="34">
        <f t="shared" si="2"/>
        <v>3.6585365853658534E-2</v>
      </c>
      <c r="O26" s="47">
        <f>(N26-N32)^2</f>
        <v>8.5203674642269104E-4</v>
      </c>
      <c r="P26" s="34">
        <f t="shared" si="3"/>
        <v>0.15988372093023256</v>
      </c>
      <c r="Q26" s="47">
        <f>(P26-P32)^2</f>
        <v>1.8200320170996206E-2</v>
      </c>
      <c r="R26" s="34">
        <f t="shared" si="4"/>
        <v>4.4910179640718563E-2</v>
      </c>
      <c r="S26" s="47">
        <f>(R26-R32)^2</f>
        <v>1.5740585836768542E-3</v>
      </c>
      <c r="T26" s="34">
        <f t="shared" si="5"/>
        <v>-5.7306590257879654E-3</v>
      </c>
      <c r="U26" s="47">
        <f>(T26-T32)^2</f>
        <v>4.9383007981936412E-4</v>
      </c>
      <c r="Z26" s="391">
        <v>7</v>
      </c>
      <c r="AA26" s="69" t="s">
        <v>872</v>
      </c>
      <c r="AB26" s="45">
        <v>6237.5</v>
      </c>
      <c r="AC26" s="413"/>
      <c r="AD26" s="392">
        <v>-0.11524822695035461</v>
      </c>
      <c r="AE26" s="45">
        <v>8612.5</v>
      </c>
      <c r="AF26" s="413">
        <v>256</v>
      </c>
      <c r="AG26" s="392">
        <v>9.487654320987654E-2</v>
      </c>
    </row>
    <row r="27" spans="1:33" ht="16.5" thickBot="1" x14ac:dyDescent="0.3">
      <c r="A27" s="59" t="s">
        <v>141</v>
      </c>
      <c r="B27" s="60" t="s">
        <v>1350</v>
      </c>
      <c r="C27" s="60" t="s">
        <v>315</v>
      </c>
      <c r="D27" s="60" t="s">
        <v>371</v>
      </c>
      <c r="E27" s="60" t="s">
        <v>1341</v>
      </c>
      <c r="F27" s="60" t="s">
        <v>1341</v>
      </c>
      <c r="G27" s="60" t="s">
        <v>2693</v>
      </c>
      <c r="I27" s="33" t="s">
        <v>875</v>
      </c>
      <c r="J27" s="34">
        <f t="shared" si="0"/>
        <v>2.5000000000000001E-2</v>
      </c>
      <c r="K27" s="34">
        <f>(J27-J32)^2</f>
        <v>2.6674334690108503E-6</v>
      </c>
      <c r="L27" s="34">
        <f t="shared" si="1"/>
        <v>8.0952380952380956E-2</v>
      </c>
      <c r="M27" s="46">
        <f>(L27-L32)^2</f>
        <v>3.0061869410852259E-3</v>
      </c>
      <c r="N27" s="34">
        <f t="shared" si="2"/>
        <v>-2.7450980392156862E-2</v>
      </c>
      <c r="O27" s="47">
        <f>(N27-N32)^2</f>
        <v>1.2142909507769023E-3</v>
      </c>
      <c r="P27" s="34">
        <f t="shared" si="3"/>
        <v>-5.0125313283208017E-2</v>
      </c>
      <c r="Q27" s="47">
        <f>(P27-P32)^2</f>
        <v>5.6400808876651927E-3</v>
      </c>
      <c r="R27" s="34">
        <f t="shared" si="4"/>
        <v>0</v>
      </c>
      <c r="S27" s="47">
        <f>(R27-R32)^2</f>
        <v>2.741331344617537E-5</v>
      </c>
      <c r="T27" s="34">
        <f t="shared" si="5"/>
        <v>1.7291066282420751E-2</v>
      </c>
      <c r="U27" s="47">
        <f>(T27-T32)^2</f>
        <v>6.3910015853172408E-7</v>
      </c>
      <c r="Z27" s="391">
        <v>8</v>
      </c>
      <c r="AA27" s="69" t="s">
        <v>873</v>
      </c>
      <c r="AB27" s="45">
        <v>6150</v>
      </c>
      <c r="AC27" s="413"/>
      <c r="AD27" s="392">
        <v>-1.4028056112224449E-2</v>
      </c>
      <c r="AE27" s="45">
        <v>8600</v>
      </c>
      <c r="AF27" s="413"/>
      <c r="AG27" s="392">
        <v>-1.4513788098693759E-3</v>
      </c>
    </row>
    <row r="28" spans="1:33" ht="16.5" thickBot="1" x14ac:dyDescent="0.3">
      <c r="A28" s="59" t="s">
        <v>145</v>
      </c>
      <c r="B28" s="60" t="s">
        <v>2694</v>
      </c>
      <c r="C28" s="60" t="s">
        <v>333</v>
      </c>
      <c r="D28" s="60" t="s">
        <v>1350</v>
      </c>
      <c r="E28" s="60" t="s">
        <v>370</v>
      </c>
      <c r="F28" s="60" t="s">
        <v>370</v>
      </c>
      <c r="G28" s="60" t="s">
        <v>2695</v>
      </c>
      <c r="I28" s="33" t="s">
        <v>876</v>
      </c>
      <c r="J28" s="34">
        <f t="shared" si="0"/>
        <v>9.2682926829268292E-2</v>
      </c>
      <c r="K28" s="34">
        <f>(J28-J32)^2</f>
        <v>4.3625627247778761E-3</v>
      </c>
      <c r="L28" s="34">
        <f t="shared" si="1"/>
        <v>-2.643171806167401E-2</v>
      </c>
      <c r="M28" s="34">
        <f>(L28-L32)^2</f>
        <v>2.762069392900491E-3</v>
      </c>
      <c r="N28" s="34">
        <f t="shared" si="2"/>
        <v>6.4516129032258063E-2</v>
      </c>
      <c r="O28" s="47">
        <f>(N28-N32)^2</f>
        <v>3.2627437137460855E-3</v>
      </c>
      <c r="P28" s="34">
        <f t="shared" si="3"/>
        <v>-7.9155672823219003E-3</v>
      </c>
      <c r="Q28" s="47">
        <f>(P28-P32)^2</f>
        <v>1.0817998537016647E-3</v>
      </c>
      <c r="R28" s="34">
        <f t="shared" si="4"/>
        <v>8.5959885386819486E-3</v>
      </c>
      <c r="S28" s="47">
        <f>(R28-R32)^2</f>
        <v>1.1291051971388789E-5</v>
      </c>
      <c r="T28" s="34">
        <f t="shared" si="5"/>
        <v>1.1331444759206799E-2</v>
      </c>
      <c r="U28" s="47">
        <f>(T28-T32)^2</f>
        <v>2.6627500172476117E-5</v>
      </c>
      <c r="Z28" s="391">
        <v>9</v>
      </c>
      <c r="AA28" s="69" t="s">
        <v>874</v>
      </c>
      <c r="AB28" s="45">
        <v>6375</v>
      </c>
      <c r="AC28" s="413"/>
      <c r="AD28" s="392">
        <v>3.6585365853658534E-2</v>
      </c>
      <c r="AE28" s="45">
        <v>9975</v>
      </c>
      <c r="AF28" s="413"/>
      <c r="AG28" s="392">
        <v>0.15988372093023256</v>
      </c>
    </row>
    <row r="29" spans="1:33" ht="16.5" thickBot="1" x14ac:dyDescent="0.3">
      <c r="A29" s="59" t="s">
        <v>150</v>
      </c>
      <c r="B29" s="60" t="s">
        <v>2696</v>
      </c>
      <c r="C29" s="60" t="s">
        <v>2697</v>
      </c>
      <c r="D29" s="60" t="s">
        <v>2662</v>
      </c>
      <c r="E29" s="60" t="s">
        <v>2694</v>
      </c>
      <c r="F29" s="60" t="s">
        <v>2694</v>
      </c>
      <c r="G29" s="60" t="s">
        <v>2698</v>
      </c>
      <c r="I29" s="33" t="s">
        <v>877</v>
      </c>
      <c r="J29" s="34">
        <f t="shared" si="0"/>
        <v>-0.10714285714285714</v>
      </c>
      <c r="K29" s="34">
        <f>(J29-J32)^2</f>
        <v>1.7896040937230177E-2</v>
      </c>
      <c r="L29" s="34">
        <f t="shared" si="1"/>
        <v>1.8099547511312219E-2</v>
      </c>
      <c r="M29" s="34">
        <f>(L29-L32)^2</f>
        <v>6.4386630051830251E-5</v>
      </c>
      <c r="N29" s="34">
        <f t="shared" si="2"/>
        <v>-4.3560606060606064E-2</v>
      </c>
      <c r="O29" s="47">
        <f>(N29-N32)^2</f>
        <v>2.5965448588986099E-3</v>
      </c>
      <c r="P29" s="34">
        <f t="shared" si="3"/>
        <v>-7.9787234042553196E-2</v>
      </c>
      <c r="Q29" s="47">
        <f>(P29-P32)^2</f>
        <v>1.0975158926957716E-2</v>
      </c>
      <c r="R29" s="34">
        <f t="shared" si="4"/>
        <v>-3.9772727272727272E-2</v>
      </c>
      <c r="S29" s="47">
        <f>(R29-R32)^2</f>
        <v>2.0257650498524201E-3</v>
      </c>
      <c r="T29" s="34">
        <f t="shared" si="5"/>
        <v>0.11014005602240896</v>
      </c>
      <c r="U29" s="47">
        <f>(T29-T32)^2</f>
        <v>8.7700279060294855E-3</v>
      </c>
      <c r="Z29" s="391">
        <v>10</v>
      </c>
      <c r="AA29" s="69" t="s">
        <v>875</v>
      </c>
      <c r="AB29" s="45">
        <v>6200</v>
      </c>
      <c r="AC29" s="413"/>
      <c r="AD29" s="392">
        <v>-2.7450980392156862E-2</v>
      </c>
      <c r="AE29" s="45">
        <v>9475</v>
      </c>
      <c r="AF29" s="413"/>
      <c r="AG29" s="392">
        <v>-5.0125313283208017E-2</v>
      </c>
    </row>
    <row r="30" spans="1:33" ht="16.5" thickBot="1" x14ac:dyDescent="0.3">
      <c r="A30" s="59" t="s">
        <v>155</v>
      </c>
      <c r="B30" s="60" t="s">
        <v>1349</v>
      </c>
      <c r="C30" s="60" t="s">
        <v>333</v>
      </c>
      <c r="D30" s="60" t="s">
        <v>1422</v>
      </c>
      <c r="E30" s="60" t="s">
        <v>2699</v>
      </c>
      <c r="F30" s="60" t="s">
        <v>2699</v>
      </c>
      <c r="G30" s="60" t="s">
        <v>2700</v>
      </c>
      <c r="I30" s="33" t="s">
        <v>866</v>
      </c>
      <c r="J30" s="34">
        <f t="shared" si="0"/>
        <v>0.02</v>
      </c>
      <c r="K30" s="34">
        <f>(J30-J32)^2</f>
        <v>4.3999712761904582E-5</v>
      </c>
      <c r="L30" s="34">
        <f t="shared" si="1"/>
        <v>0.16444444444444445</v>
      </c>
      <c r="M30" s="34">
        <f>(L30-L32)^2</f>
        <v>1.9132635120124222E-2</v>
      </c>
      <c r="N30" s="34">
        <f t="shared" si="2"/>
        <v>6.7326732673267331E-2</v>
      </c>
      <c r="O30" s="35">
        <f>(N30-N32)^2</f>
        <v>3.5917289930076685E-3</v>
      </c>
      <c r="P30" s="34">
        <f t="shared" si="3"/>
        <v>-8.670520231213872E-3</v>
      </c>
      <c r="Q30" s="35">
        <f>(P30-P32)^2</f>
        <v>1.1320317087552213E-3</v>
      </c>
      <c r="R30" s="34">
        <f t="shared" si="4"/>
        <v>5.3254437869822487E-2</v>
      </c>
      <c r="S30" s="35">
        <f>(R30-R32)^2</f>
        <v>2.3057922259678522E-3</v>
      </c>
      <c r="T30" s="34">
        <f t="shared" si="5"/>
        <v>6.0913705583756347E-2</v>
      </c>
      <c r="U30" s="47">
        <f>(T30-T32)^2</f>
        <v>1.9733208985711964E-3</v>
      </c>
      <c r="Z30" s="391">
        <v>11</v>
      </c>
      <c r="AA30" s="69" t="s">
        <v>876</v>
      </c>
      <c r="AB30" s="45">
        <v>6600</v>
      </c>
      <c r="AC30" s="413"/>
      <c r="AD30" s="392">
        <v>6.4516129032258063E-2</v>
      </c>
      <c r="AE30" s="45">
        <v>9400</v>
      </c>
      <c r="AF30" s="413"/>
      <c r="AG30" s="392">
        <v>-7.9155672823219003E-3</v>
      </c>
    </row>
    <row r="31" spans="1:33" ht="16.5" thickBot="1" x14ac:dyDescent="0.3">
      <c r="A31" s="59" t="s">
        <v>2701</v>
      </c>
      <c r="B31" s="667" t="s">
        <v>2702</v>
      </c>
      <c r="C31" s="667"/>
      <c r="D31" s="667"/>
      <c r="E31" s="667"/>
      <c r="F31" s="667"/>
      <c r="G31" s="667"/>
      <c r="I31" s="33" t="s">
        <v>880</v>
      </c>
      <c r="J31" s="89">
        <f>SUM(J19:J30)</f>
        <v>0.31959873515147247</v>
      </c>
      <c r="K31" s="89"/>
      <c r="L31" s="89">
        <f>SUM(L19:L30)</f>
        <v>0.31348410605457611</v>
      </c>
      <c r="M31" s="89"/>
      <c r="N31" s="89">
        <f>SUM(N19:N30)</f>
        <v>8.8748368391324675E-2</v>
      </c>
      <c r="O31" s="90"/>
      <c r="P31" s="89">
        <f>SUM(P19:P30)</f>
        <v>0.29970190404564107</v>
      </c>
      <c r="Q31" s="90"/>
      <c r="R31" s="89">
        <f>SUM(R19:R30)</f>
        <v>6.2829269741492721E-2</v>
      </c>
      <c r="S31" s="90"/>
      <c r="T31" s="89">
        <f>SUM(T19:T30)</f>
        <v>0.19789954657394115</v>
      </c>
      <c r="U31" s="35"/>
      <c r="Z31" s="391">
        <v>12</v>
      </c>
      <c r="AA31" s="69" t="s">
        <v>877</v>
      </c>
      <c r="AB31" s="45">
        <v>6312.5</v>
      </c>
      <c r="AC31" s="413"/>
      <c r="AD31" s="392">
        <v>-4.3560606060606064E-2</v>
      </c>
      <c r="AE31" s="45">
        <v>8650</v>
      </c>
      <c r="AF31" s="413"/>
      <c r="AG31" s="392">
        <v>-7.9787234042553196E-2</v>
      </c>
    </row>
    <row r="32" spans="1:33" ht="16.5" thickBot="1" x14ac:dyDescent="0.3">
      <c r="A32" s="59" t="s">
        <v>159</v>
      </c>
      <c r="B32" s="60" t="s">
        <v>1547</v>
      </c>
      <c r="C32" s="60" t="s">
        <v>1340</v>
      </c>
      <c r="D32" s="60" t="s">
        <v>2703</v>
      </c>
      <c r="E32" s="60" t="s">
        <v>1320</v>
      </c>
      <c r="F32" s="60" t="s">
        <v>1320</v>
      </c>
      <c r="G32" s="60" t="s">
        <v>2704</v>
      </c>
      <c r="I32" s="33" t="s">
        <v>881</v>
      </c>
      <c r="J32" s="89">
        <f>J31/12</f>
        <v>2.6633227929289374E-2</v>
      </c>
      <c r="K32" s="89"/>
      <c r="L32" s="91">
        <f>L31/12</f>
        <v>2.612367550454801E-2</v>
      </c>
      <c r="M32" s="89"/>
      <c r="N32" s="91">
        <f>N31/12</f>
        <v>7.3956973659437229E-3</v>
      </c>
      <c r="O32" s="90"/>
      <c r="P32" s="91">
        <f>P31/12</f>
        <v>2.497515867047009E-2</v>
      </c>
      <c r="Q32" s="90"/>
      <c r="R32" s="91">
        <f>R31/12</f>
        <v>5.2357724784577271E-3</v>
      </c>
      <c r="S32" s="90"/>
      <c r="T32" s="91">
        <f>T31/12</f>
        <v>1.6491628881161763E-2</v>
      </c>
      <c r="U32" s="35"/>
      <c r="Z32" s="391">
        <v>13</v>
      </c>
      <c r="AA32" s="69" t="s">
        <v>866</v>
      </c>
      <c r="AB32" s="45">
        <v>6737.5</v>
      </c>
      <c r="AC32" s="413"/>
      <c r="AD32" s="392">
        <v>6.7326732673267331E-2</v>
      </c>
      <c r="AE32" s="45">
        <v>8575</v>
      </c>
      <c r="AF32" s="413"/>
      <c r="AG32" s="392">
        <v>-8.670520231213872E-3</v>
      </c>
    </row>
    <row r="33" spans="1:33" ht="15.75" thickBot="1" x14ac:dyDescent="0.3">
      <c r="A33" s="59" t="s">
        <v>2705</v>
      </c>
      <c r="B33" s="667" t="s">
        <v>2706</v>
      </c>
      <c r="C33" s="667"/>
      <c r="D33" s="667"/>
      <c r="E33" s="667"/>
      <c r="F33" s="667"/>
      <c r="G33" s="667"/>
      <c r="I33" s="87" t="s">
        <v>882</v>
      </c>
      <c r="J33" s="34"/>
      <c r="K33" s="34">
        <f>SUM(K19:K30)/12</f>
        <v>9.178404323332872E-3</v>
      </c>
      <c r="L33" s="34"/>
      <c r="M33" s="34">
        <f>SUM(M19:M30)/12</f>
        <v>4.1570785601940932E-3</v>
      </c>
      <c r="N33" s="34"/>
      <c r="O33" s="47">
        <f>SUM(O19:O30)/12</f>
        <v>4.8563313035103707E-3</v>
      </c>
      <c r="P33" s="34"/>
      <c r="Q33" s="47">
        <f>SUM(Q19:Q30)/12</f>
        <v>4.5281523123569837E-3</v>
      </c>
      <c r="R33" s="34"/>
      <c r="S33" s="47">
        <f>SUM(S19:S30)/12</f>
        <v>1.378260060358348E-3</v>
      </c>
      <c r="T33" s="34"/>
      <c r="U33" s="47">
        <f>SUM(U19:U30)/7</f>
        <v>3.4513011392126661E-3</v>
      </c>
      <c r="Z33" s="680" t="s">
        <v>5160</v>
      </c>
      <c r="AA33" s="682"/>
      <c r="AB33" s="682"/>
      <c r="AC33" s="681"/>
      <c r="AD33" s="392">
        <v>8.8748368391324675E-2</v>
      </c>
      <c r="AE33" s="662" t="s">
        <v>5160</v>
      </c>
      <c r="AF33" s="662"/>
      <c r="AG33" s="392">
        <v>0.29970190404564107</v>
      </c>
    </row>
    <row r="34" spans="1:33" ht="15.75" thickBot="1" x14ac:dyDescent="0.3">
      <c r="A34" s="59" t="s">
        <v>165</v>
      </c>
      <c r="B34" s="60" t="s">
        <v>1306</v>
      </c>
      <c r="C34" s="60" t="s">
        <v>360</v>
      </c>
      <c r="D34" s="60" t="s">
        <v>1134</v>
      </c>
      <c r="E34" s="60" t="s">
        <v>2707</v>
      </c>
      <c r="F34" s="60" t="s">
        <v>2707</v>
      </c>
      <c r="G34" s="60" t="s">
        <v>2708</v>
      </c>
      <c r="I34" s="38" t="s">
        <v>883</v>
      </c>
      <c r="J34" s="34"/>
      <c r="K34" s="34">
        <f>SQRT(K33)</f>
        <v>9.5803989078393145E-2</v>
      </c>
      <c r="L34" s="34"/>
      <c r="M34" s="34">
        <f>SQRT(M33)</f>
        <v>6.447541050814716E-2</v>
      </c>
      <c r="N34" s="34"/>
      <c r="O34" s="35">
        <f>SQRT(O33)</f>
        <v>6.9687382670827649E-2</v>
      </c>
      <c r="P34" s="34"/>
      <c r="Q34" s="35">
        <f>SQRT(Q33)</f>
        <v>6.7291547109254252E-2</v>
      </c>
      <c r="R34" s="34"/>
      <c r="S34" s="35">
        <f>SQRT(S33)</f>
        <v>3.7124925055255636E-2</v>
      </c>
      <c r="T34" s="34"/>
      <c r="U34" s="35">
        <f>SQRT(U33)</f>
        <v>5.87477756107639E-2</v>
      </c>
      <c r="Z34" s="680" t="s">
        <v>881</v>
      </c>
      <c r="AA34" s="682"/>
      <c r="AB34" s="682"/>
      <c r="AC34" s="681"/>
      <c r="AD34" s="392">
        <v>7.3956973659437229E-3</v>
      </c>
      <c r="AE34" s="680" t="s">
        <v>881</v>
      </c>
      <c r="AF34" s="681"/>
      <c r="AG34" s="392">
        <v>2.497515867047009E-2</v>
      </c>
    </row>
    <row r="35" spans="1:33" ht="15.75" thickBot="1" x14ac:dyDescent="0.3">
      <c r="A35" s="59" t="s">
        <v>171</v>
      </c>
      <c r="B35" s="60" t="s">
        <v>2709</v>
      </c>
      <c r="C35" s="60" t="s">
        <v>1368</v>
      </c>
      <c r="D35" s="60" t="s">
        <v>2710</v>
      </c>
      <c r="E35" s="60" t="s">
        <v>1306</v>
      </c>
      <c r="F35" s="60" t="s">
        <v>1306</v>
      </c>
      <c r="G35" s="60" t="s">
        <v>2711</v>
      </c>
      <c r="I35" s="32"/>
      <c r="J35" s="32"/>
      <c r="K35" s="32"/>
      <c r="L35" s="32"/>
      <c r="M35" s="32"/>
      <c r="N35" s="32"/>
      <c r="O35" s="32"/>
      <c r="P35" s="32"/>
      <c r="Q35" s="32"/>
      <c r="Z35" s="678" t="s">
        <v>716</v>
      </c>
      <c r="AA35" s="610" t="s">
        <v>5144</v>
      </c>
      <c r="AB35" s="610"/>
      <c r="AC35" s="610"/>
      <c r="AD35" s="610"/>
      <c r="AE35" s="610" t="s">
        <v>5145</v>
      </c>
      <c r="AF35" s="610"/>
      <c r="AG35" s="610"/>
    </row>
    <row r="36" spans="1:33" ht="16.5" thickBot="1" x14ac:dyDescent="0.3">
      <c r="A36" s="59" t="s">
        <v>178</v>
      </c>
      <c r="B36" s="60" t="s">
        <v>1293</v>
      </c>
      <c r="C36" s="60" t="s">
        <v>1324</v>
      </c>
      <c r="D36" s="60" t="s">
        <v>2712</v>
      </c>
      <c r="E36" s="60" t="s">
        <v>2713</v>
      </c>
      <c r="F36" s="60" t="s">
        <v>2713</v>
      </c>
      <c r="G36" s="60" t="s">
        <v>2714</v>
      </c>
      <c r="I36" s="663" t="s">
        <v>739</v>
      </c>
      <c r="J36" s="664"/>
      <c r="K36" s="664"/>
      <c r="L36" s="664"/>
      <c r="M36" s="664"/>
      <c r="N36" s="664"/>
      <c r="O36" s="665"/>
      <c r="Q36" s="587" t="s">
        <v>739</v>
      </c>
      <c r="R36" s="587"/>
      <c r="S36" s="587"/>
      <c r="T36" s="587"/>
      <c r="U36" s="587"/>
      <c r="V36" s="587"/>
      <c r="W36" s="587"/>
      <c r="X36" s="587"/>
      <c r="Z36" s="679"/>
      <c r="AA36" s="414" t="s">
        <v>885</v>
      </c>
      <c r="AB36" s="414" t="s">
        <v>5161</v>
      </c>
      <c r="AC36" s="414" t="s">
        <v>5162</v>
      </c>
      <c r="AD36" s="416" t="s">
        <v>878</v>
      </c>
      <c r="AE36" s="414" t="s">
        <v>5161</v>
      </c>
      <c r="AF36" s="414" t="s">
        <v>5162</v>
      </c>
      <c r="AG36" s="416" t="s">
        <v>878</v>
      </c>
    </row>
    <row r="37" spans="1:33" ht="19.5" thickBot="1" x14ac:dyDescent="0.3">
      <c r="A37" s="59" t="s">
        <v>182</v>
      </c>
      <c r="B37" s="60" t="s">
        <v>1327</v>
      </c>
      <c r="C37" s="60" t="s">
        <v>1126</v>
      </c>
      <c r="D37" s="60" t="s">
        <v>2715</v>
      </c>
      <c r="E37" s="60" t="s">
        <v>1296</v>
      </c>
      <c r="F37" s="60" t="s">
        <v>1296</v>
      </c>
      <c r="G37" s="60" t="s">
        <v>2716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518" t="s">
        <v>884</v>
      </c>
      <c r="R37" s="518" t="s">
        <v>885</v>
      </c>
      <c r="S37" s="518" t="s">
        <v>5168</v>
      </c>
      <c r="T37" s="518" t="s">
        <v>5170</v>
      </c>
      <c r="U37" s="518" t="s">
        <v>5174</v>
      </c>
      <c r="V37" s="518" t="s">
        <v>5078</v>
      </c>
      <c r="W37" s="518" t="s">
        <v>5175</v>
      </c>
      <c r="X37" s="518" t="s">
        <v>5176</v>
      </c>
      <c r="Z37" s="417">
        <v>1</v>
      </c>
      <c r="AA37" s="410" t="s">
        <v>866</v>
      </c>
      <c r="AB37" s="45">
        <v>8575</v>
      </c>
      <c r="AC37" s="413"/>
      <c r="AD37" s="417"/>
      <c r="AE37" s="83">
        <v>8900</v>
      </c>
      <c r="AF37" s="28"/>
      <c r="AG37" s="417"/>
    </row>
    <row r="38" spans="1:33" ht="16.5" thickBot="1" x14ac:dyDescent="0.3">
      <c r="A38" s="59" t="s">
        <v>186</v>
      </c>
      <c r="B38" s="60" t="s">
        <v>1448</v>
      </c>
      <c r="C38" s="60" t="s">
        <v>369</v>
      </c>
      <c r="D38" s="60" t="s">
        <v>1057</v>
      </c>
      <c r="E38" s="60" t="s">
        <v>1327</v>
      </c>
      <c r="F38" s="60" t="s">
        <v>1327</v>
      </c>
      <c r="G38" s="60" t="s">
        <v>2717</v>
      </c>
      <c r="I38" s="652">
        <v>2013</v>
      </c>
      <c r="J38" s="446" t="s">
        <v>867</v>
      </c>
      <c r="K38" s="74">
        <v>-1.2345679012345678E-2</v>
      </c>
      <c r="L38" s="75">
        <v>2.6633227929289374E-2</v>
      </c>
      <c r="M38" s="74">
        <v>3.56715280801045E-2</v>
      </c>
      <c r="N38" s="74">
        <v>-1.5438184632049362E-3</v>
      </c>
      <c r="O38" s="126">
        <f>((K38-L38)*(M38-N38))</f>
        <v>-1.4506135297123583E-3</v>
      </c>
      <c r="Q38" s="617">
        <v>2013</v>
      </c>
      <c r="R38" s="448" t="s">
        <v>867</v>
      </c>
      <c r="S38" s="521">
        <v>-1.2345679012345678E-2</v>
      </c>
      <c r="T38" s="521">
        <v>3.5671528080104521E-2</v>
      </c>
      <c r="U38" s="521">
        <v>2.85815866130073E-2</v>
      </c>
      <c r="V38" s="521">
        <v>1.2620387242118958</v>
      </c>
      <c r="W38" s="521">
        <f>S38-U38-(V38*T38)</f>
        <v>-8.594611541425691E-2</v>
      </c>
      <c r="X38" s="246">
        <f>W38^2</f>
        <v>7.3867347548007695E-3</v>
      </c>
      <c r="Z38" s="417">
        <v>2</v>
      </c>
      <c r="AA38" s="69" t="s">
        <v>867</v>
      </c>
      <c r="AB38" s="45">
        <v>8400</v>
      </c>
      <c r="AC38" s="413"/>
      <c r="AD38" s="64">
        <v>-2.0408163265306121E-2</v>
      </c>
      <c r="AE38" s="83">
        <v>8725</v>
      </c>
      <c r="AF38" s="413"/>
      <c r="AG38" s="64">
        <v>-1.9662921348314606E-2</v>
      </c>
    </row>
    <row r="39" spans="1:33" ht="16.5" thickBot="1" x14ac:dyDescent="0.3">
      <c r="A39" s="59" t="s">
        <v>189</v>
      </c>
      <c r="B39" s="60" t="s">
        <v>2718</v>
      </c>
      <c r="C39" s="60" t="s">
        <v>1051</v>
      </c>
      <c r="D39" s="60" t="s">
        <v>1115</v>
      </c>
      <c r="E39" s="60" t="s">
        <v>1448</v>
      </c>
      <c r="F39" s="60" t="s">
        <v>1448</v>
      </c>
      <c r="G39" s="60" t="s">
        <v>2719</v>
      </c>
      <c r="I39" s="653"/>
      <c r="J39" s="446" t="s">
        <v>868</v>
      </c>
      <c r="K39" s="74">
        <v>6.25E-2</v>
      </c>
      <c r="L39" s="75">
        <v>2.6633227929289374E-2</v>
      </c>
      <c r="M39" s="74">
        <v>8.3388067151827255E-2</v>
      </c>
      <c r="N39" s="74">
        <v>-1.5438184632049362E-3</v>
      </c>
      <c r="O39" s="126">
        <f t="shared" ref="O39:O49" si="6">((K39-L39)*(M39-N39))</f>
        <v>3.046232582890026E-3</v>
      </c>
      <c r="Q39" s="617"/>
      <c r="R39" s="448" t="s">
        <v>868</v>
      </c>
      <c r="S39" s="521">
        <v>6.25E-2</v>
      </c>
      <c r="T39" s="521">
        <v>8.3388067151827255E-2</v>
      </c>
      <c r="U39" s="521">
        <v>2.85815866130073E-2</v>
      </c>
      <c r="V39" s="521">
        <v>1.2620387242118958</v>
      </c>
      <c r="W39" s="521">
        <f t="shared" ref="W39:W49" si="7">S39-U39-(V39*T39)</f>
        <v>-7.1320556495795273E-2</v>
      </c>
      <c r="X39" s="246">
        <f t="shared" ref="X39:X49" si="8">W39^2</f>
        <v>5.0866217788699255E-3</v>
      </c>
      <c r="Z39" s="417">
        <v>3</v>
      </c>
      <c r="AA39" s="69" t="s">
        <v>868</v>
      </c>
      <c r="AB39" s="45">
        <v>8325</v>
      </c>
      <c r="AC39" s="413"/>
      <c r="AD39" s="64">
        <v>-8.9285714285714281E-3</v>
      </c>
      <c r="AE39" s="83">
        <v>8975</v>
      </c>
      <c r="AF39" s="413"/>
      <c r="AG39" s="64">
        <v>2.865329512893983E-2</v>
      </c>
    </row>
    <row r="40" spans="1:33" ht="16.5" thickBot="1" x14ac:dyDescent="0.3">
      <c r="A40" s="59" t="s">
        <v>193</v>
      </c>
      <c r="B40" s="60" t="s">
        <v>1035</v>
      </c>
      <c r="C40" s="60" t="s">
        <v>1388</v>
      </c>
      <c r="D40" s="60" t="s">
        <v>1999</v>
      </c>
      <c r="E40" s="60" t="s">
        <v>2718</v>
      </c>
      <c r="F40" s="60" t="s">
        <v>2718</v>
      </c>
      <c r="G40" s="60" t="s">
        <v>2720</v>
      </c>
      <c r="I40" s="653"/>
      <c r="J40" s="446" t="s">
        <v>869</v>
      </c>
      <c r="K40" s="74">
        <v>0.12941176470588237</v>
      </c>
      <c r="L40" s="75">
        <v>2.6633227929289374E-2</v>
      </c>
      <c r="M40" s="74">
        <v>1.4707665446079972E-2</v>
      </c>
      <c r="N40" s="74">
        <v>-1.5438184632049362E-3</v>
      </c>
      <c r="O40" s="126">
        <f t="shared" si="6"/>
        <v>1.6703037366446482E-3</v>
      </c>
      <c r="Q40" s="617"/>
      <c r="R40" s="448" t="s">
        <v>869</v>
      </c>
      <c r="S40" s="521">
        <v>0.12941176470588237</v>
      </c>
      <c r="T40" s="521">
        <v>1.4707665446079972E-2</v>
      </c>
      <c r="U40" s="521">
        <v>2.85815866130073E-2</v>
      </c>
      <c r="V40" s="521">
        <v>1.2620387242118958</v>
      </c>
      <c r="W40" s="521">
        <f t="shared" si="7"/>
        <v>8.2268534757168915E-2</v>
      </c>
      <c r="X40" s="246">
        <f t="shared" si="8"/>
        <v>6.7681118110915102E-3</v>
      </c>
      <c r="Z40" s="417">
        <v>4</v>
      </c>
      <c r="AA40" s="69" t="s">
        <v>869</v>
      </c>
      <c r="AB40" s="45">
        <v>8150</v>
      </c>
      <c r="AC40" s="413"/>
      <c r="AD40" s="64">
        <v>-2.1021021021021023E-2</v>
      </c>
      <c r="AE40" s="83">
        <v>8275</v>
      </c>
      <c r="AF40" s="413"/>
      <c r="AG40" s="64">
        <v>-7.7994428969359333E-2</v>
      </c>
    </row>
    <row r="41" spans="1:33" ht="16.5" thickBot="1" x14ac:dyDescent="0.3">
      <c r="A41" s="59" t="s">
        <v>199</v>
      </c>
      <c r="B41" s="60" t="s">
        <v>1109</v>
      </c>
      <c r="C41" s="60" t="s">
        <v>1070</v>
      </c>
      <c r="D41" s="60" t="s">
        <v>2721</v>
      </c>
      <c r="E41" s="60" t="s">
        <v>2722</v>
      </c>
      <c r="F41" s="60" t="s">
        <v>2722</v>
      </c>
      <c r="G41" s="60" t="s">
        <v>2723</v>
      </c>
      <c r="I41" s="653"/>
      <c r="J41" s="446" t="s">
        <v>870</v>
      </c>
      <c r="K41" s="74">
        <v>0.19270833333333334</v>
      </c>
      <c r="L41" s="75">
        <v>2.6633227929289374E-2</v>
      </c>
      <c r="M41" s="74">
        <v>1.3813376032119618E-2</v>
      </c>
      <c r="N41" s="74">
        <v>-1.5438184632049362E-3</v>
      </c>
      <c r="O41" s="126">
        <f t="shared" si="6"/>
        <v>2.550447694521429E-3</v>
      </c>
      <c r="Q41" s="617"/>
      <c r="R41" s="448" t="s">
        <v>870</v>
      </c>
      <c r="S41" s="521">
        <v>0.19270833333333334</v>
      </c>
      <c r="T41" s="521">
        <v>1.3813376032119618E-2</v>
      </c>
      <c r="U41" s="521">
        <v>2.85815866130073E-2</v>
      </c>
      <c r="V41" s="521">
        <v>1.2620387242118958</v>
      </c>
      <c r="W41" s="521">
        <f t="shared" si="7"/>
        <v>0.14669373125569063</v>
      </c>
      <c r="X41" s="246">
        <f t="shared" si="8"/>
        <v>2.1519050789716786E-2</v>
      </c>
      <c r="Z41" s="417">
        <v>5</v>
      </c>
      <c r="AA41" s="69" t="s">
        <v>870</v>
      </c>
      <c r="AB41" s="45">
        <v>8775</v>
      </c>
      <c r="AC41" s="413"/>
      <c r="AD41" s="64">
        <v>7.6687116564417179E-2</v>
      </c>
      <c r="AE41" s="83">
        <v>8675</v>
      </c>
      <c r="AF41" s="413"/>
      <c r="AG41" s="64">
        <v>4.8338368580060423E-2</v>
      </c>
    </row>
    <row r="42" spans="1:33" ht="16.5" thickBot="1" x14ac:dyDescent="0.3">
      <c r="A42" s="59" t="s">
        <v>204</v>
      </c>
      <c r="B42" s="60" t="s">
        <v>2724</v>
      </c>
      <c r="C42" s="60" t="s">
        <v>1061</v>
      </c>
      <c r="D42" s="60" t="s">
        <v>1673</v>
      </c>
      <c r="E42" s="60" t="s">
        <v>1066</v>
      </c>
      <c r="F42" s="60" t="s">
        <v>1066</v>
      </c>
      <c r="G42" s="60" t="s">
        <v>2725</v>
      </c>
      <c r="I42" s="653"/>
      <c r="J42" s="446" t="s">
        <v>871</v>
      </c>
      <c r="K42" s="74">
        <v>0.14410480349344978</v>
      </c>
      <c r="L42" s="75">
        <v>2.6633227929289374E-2</v>
      </c>
      <c r="M42" s="74">
        <v>-1.0560682672701252E-2</v>
      </c>
      <c r="N42" s="74">
        <v>-1.5438184632049362E-3</v>
      </c>
      <c r="O42" s="126">
        <f t="shared" si="6"/>
        <v>-1.05922524533762E-3</v>
      </c>
      <c r="Q42" s="617"/>
      <c r="R42" s="448" t="s">
        <v>871</v>
      </c>
      <c r="S42" s="521">
        <v>0.14410480349344978</v>
      </c>
      <c r="T42" s="521">
        <v>-1.0560682672701252E-2</v>
      </c>
      <c r="U42" s="521">
        <v>2.85815866130073E-2</v>
      </c>
      <c r="V42" s="521">
        <v>1.2620387242118958</v>
      </c>
      <c r="W42" s="521">
        <f t="shared" si="7"/>
        <v>0.12885120736750505</v>
      </c>
      <c r="X42" s="246">
        <f t="shared" si="8"/>
        <v>1.6602633640063789E-2</v>
      </c>
      <c r="Z42" s="417">
        <v>6</v>
      </c>
      <c r="AA42" s="69" t="s">
        <v>871</v>
      </c>
      <c r="AB42" s="45">
        <v>8700</v>
      </c>
      <c r="AC42" s="413"/>
      <c r="AD42" s="64">
        <v>-8.5470085470085479E-3</v>
      </c>
      <c r="AE42" s="83">
        <v>8700</v>
      </c>
      <c r="AF42" s="28"/>
      <c r="AG42" s="64">
        <v>2.881844380403458E-3</v>
      </c>
    </row>
    <row r="43" spans="1:33" ht="16.5" thickBot="1" x14ac:dyDescent="0.3">
      <c r="A43" s="59" t="s">
        <v>210</v>
      </c>
      <c r="B43" s="60" t="s">
        <v>1030</v>
      </c>
      <c r="C43" s="60" t="s">
        <v>2726</v>
      </c>
      <c r="D43" s="60" t="s">
        <v>1206</v>
      </c>
      <c r="E43" s="60" t="s">
        <v>1077</v>
      </c>
      <c r="F43" s="60" t="s">
        <v>1077</v>
      </c>
      <c r="G43" s="60" t="s">
        <v>2727</v>
      </c>
      <c r="I43" s="653"/>
      <c r="J43" s="446" t="s">
        <v>872</v>
      </c>
      <c r="K43" s="74">
        <v>-6.8702290076335881E-2</v>
      </c>
      <c r="L43" s="75">
        <v>2.6633227929289374E-2</v>
      </c>
      <c r="M43" s="74">
        <v>-4.225285001250792E-2</v>
      </c>
      <c r="N43" s="74">
        <v>-1.5438184632049362E-3</v>
      </c>
      <c r="O43" s="126">
        <f t="shared" si="6"/>
        <v>3.8810166102601416E-3</v>
      </c>
      <c r="Q43" s="617"/>
      <c r="R43" s="448" t="s">
        <v>872</v>
      </c>
      <c r="S43" s="521">
        <v>-6.8702290076335881E-2</v>
      </c>
      <c r="T43" s="521">
        <v>-4.225285001250792E-2</v>
      </c>
      <c r="U43" s="521">
        <v>2.85815866130073E-2</v>
      </c>
      <c r="V43" s="521">
        <v>1.2620387242118958</v>
      </c>
      <c r="W43" s="521">
        <f t="shared" si="7"/>
        <v>-4.3959143765241106E-2</v>
      </c>
      <c r="X43" s="246">
        <f t="shared" si="8"/>
        <v>1.932406320573136E-3</v>
      </c>
      <c r="Z43" s="417">
        <v>7</v>
      </c>
      <c r="AA43" s="69" t="s">
        <v>872</v>
      </c>
      <c r="AB43" s="45">
        <v>8800</v>
      </c>
      <c r="AC43" s="413">
        <v>154</v>
      </c>
      <c r="AD43" s="64">
        <v>2.9195402298850575E-2</v>
      </c>
      <c r="AE43" s="83">
        <v>8850</v>
      </c>
      <c r="AF43" s="28" t="s">
        <v>5114</v>
      </c>
      <c r="AG43" s="64">
        <v>3.5862068965517239E-2</v>
      </c>
    </row>
    <row r="44" spans="1:33" ht="16.5" thickBot="1" x14ac:dyDescent="0.3">
      <c r="A44" s="59" t="s">
        <v>215</v>
      </c>
      <c r="B44" s="60" t="s">
        <v>1071</v>
      </c>
      <c r="C44" s="60" t="s">
        <v>1063</v>
      </c>
      <c r="D44" s="60" t="s">
        <v>1144</v>
      </c>
      <c r="E44" s="60" t="s">
        <v>1579</v>
      </c>
      <c r="F44" s="60" t="s">
        <v>1579</v>
      </c>
      <c r="G44" s="60" t="s">
        <v>2728</v>
      </c>
      <c r="I44" s="653"/>
      <c r="J44" s="446" t="s">
        <v>873</v>
      </c>
      <c r="K44" s="74">
        <v>-5.1475409836065571E-2</v>
      </c>
      <c r="L44" s="75">
        <v>2.6633227929289374E-2</v>
      </c>
      <c r="M44" s="74">
        <v>-3.9925373134328389E-2</v>
      </c>
      <c r="N44" s="74">
        <v>-1.5438184632049362E-3</v>
      </c>
      <c r="O44" s="126">
        <f t="shared" si="6"/>
        <v>2.9979309506779489E-3</v>
      </c>
      <c r="Q44" s="617"/>
      <c r="R44" s="448" t="s">
        <v>873</v>
      </c>
      <c r="S44" s="521">
        <v>-5.1475409836065571E-2</v>
      </c>
      <c r="T44" s="521">
        <v>-3.9925373134328389E-2</v>
      </c>
      <c r="U44" s="521">
        <v>2.85815866130073E-2</v>
      </c>
      <c r="V44" s="521">
        <v>1.2620387242118958</v>
      </c>
      <c r="W44" s="521">
        <f t="shared" si="7"/>
        <v>-2.9669629474941166E-2</v>
      </c>
      <c r="X44" s="246">
        <f t="shared" si="8"/>
        <v>8.8028691318029764E-4</v>
      </c>
      <c r="Z44" s="417">
        <v>8</v>
      </c>
      <c r="AA44" s="69" t="s">
        <v>873</v>
      </c>
      <c r="AB44" s="45">
        <v>8350</v>
      </c>
      <c r="AC44" s="413"/>
      <c r="AD44" s="64">
        <v>-5.113636363636364E-2</v>
      </c>
      <c r="AE44" s="83">
        <v>8725</v>
      </c>
      <c r="AF44" s="28"/>
      <c r="AG44" s="64">
        <v>-1.4124293785310734E-2</v>
      </c>
    </row>
    <row r="45" spans="1:33" ht="16.5" thickBot="1" x14ac:dyDescent="0.3">
      <c r="A45" s="59" t="s">
        <v>220</v>
      </c>
      <c r="B45" s="60" t="s">
        <v>2729</v>
      </c>
      <c r="C45" s="60" t="s">
        <v>1072</v>
      </c>
      <c r="D45" s="60" t="s">
        <v>1143</v>
      </c>
      <c r="E45" s="60" t="s">
        <v>1026</v>
      </c>
      <c r="F45" s="60" t="s">
        <v>1026</v>
      </c>
      <c r="G45" s="60" t="s">
        <v>2730</v>
      </c>
      <c r="I45" s="653"/>
      <c r="J45" s="446" t="s">
        <v>874</v>
      </c>
      <c r="K45" s="74">
        <v>-0.10714285714285714</v>
      </c>
      <c r="L45" s="75">
        <v>2.6633227929289374E-2</v>
      </c>
      <c r="M45" s="74">
        <v>-9.1760590750097071E-2</v>
      </c>
      <c r="N45" s="74">
        <v>-1.5438184632049362E-3</v>
      </c>
      <c r="O45" s="126">
        <f t="shared" si="6"/>
        <v>1.2068846604385751E-2</v>
      </c>
      <c r="Q45" s="617"/>
      <c r="R45" s="448" t="s">
        <v>874</v>
      </c>
      <c r="S45" s="521">
        <v>-0.10714285714285714</v>
      </c>
      <c r="T45" s="521">
        <v>-9.1760590750097071E-2</v>
      </c>
      <c r="U45" s="521">
        <v>2.85815866130073E-2</v>
      </c>
      <c r="V45" s="521">
        <v>1.2620387242118958</v>
      </c>
      <c r="W45" s="521">
        <f t="shared" si="7"/>
        <v>-1.9919024872682031E-2</v>
      </c>
      <c r="X45" s="246">
        <f t="shared" si="8"/>
        <v>3.9676755187852543E-4</v>
      </c>
      <c r="Z45" s="417">
        <v>9</v>
      </c>
      <c r="AA45" s="69" t="s">
        <v>874</v>
      </c>
      <c r="AB45" s="45">
        <v>8725</v>
      </c>
      <c r="AC45" s="413"/>
      <c r="AD45" s="64">
        <v>4.4910179640718563E-2</v>
      </c>
      <c r="AE45" s="79">
        <v>8675</v>
      </c>
      <c r="AF45" s="28"/>
      <c r="AG45" s="64">
        <v>-5.7306590257879654E-3</v>
      </c>
    </row>
    <row r="46" spans="1:33" ht="16.5" thickBot="1" x14ac:dyDescent="0.3">
      <c r="A46" s="59" t="s">
        <v>224</v>
      </c>
      <c r="B46" s="60" t="s">
        <v>1308</v>
      </c>
      <c r="C46" s="60" t="s">
        <v>1057</v>
      </c>
      <c r="D46" s="60" t="s">
        <v>1673</v>
      </c>
      <c r="E46" s="60" t="s">
        <v>2061</v>
      </c>
      <c r="F46" s="60" t="s">
        <v>2061</v>
      </c>
      <c r="G46" s="60" t="s">
        <v>2731</v>
      </c>
      <c r="I46" s="653"/>
      <c r="J46" s="446" t="s">
        <v>875</v>
      </c>
      <c r="K46" s="74">
        <v>2.5000000000000001E-2</v>
      </c>
      <c r="L46" s="75">
        <v>2.6633227929289374E-2</v>
      </c>
      <c r="M46" s="74">
        <v>1.6874206569957247E-2</v>
      </c>
      <c r="N46" s="74">
        <v>-1.5438184632049362E-3</v>
      </c>
      <c r="O46" s="126">
        <f t="shared" si="6"/>
        <v>-3.0080832886511292E-5</v>
      </c>
      <c r="Q46" s="617"/>
      <c r="R46" s="448" t="s">
        <v>875</v>
      </c>
      <c r="S46" s="521">
        <v>2.5000000000000001E-2</v>
      </c>
      <c r="T46" s="521">
        <v>1.6874206569957247E-2</v>
      </c>
      <c r="U46" s="521">
        <v>2.85815866130073E-2</v>
      </c>
      <c r="V46" s="521">
        <v>1.2620387242118958</v>
      </c>
      <c r="W46" s="521">
        <f t="shared" si="7"/>
        <v>-2.4877488744644134E-2</v>
      </c>
      <c r="X46" s="246">
        <f t="shared" si="8"/>
        <v>6.1888944623989558E-4</v>
      </c>
      <c r="Z46" s="417">
        <v>10</v>
      </c>
      <c r="AA46" s="69" t="s">
        <v>875</v>
      </c>
      <c r="AB46" s="45">
        <v>8725</v>
      </c>
      <c r="AC46" s="413"/>
      <c r="AD46" s="64">
        <v>0</v>
      </c>
      <c r="AE46" s="79">
        <v>8825</v>
      </c>
      <c r="AF46" s="31"/>
      <c r="AG46" s="64">
        <v>1.7291066282420751E-2</v>
      </c>
    </row>
    <row r="47" spans="1:33" ht="16.5" thickBot="1" x14ac:dyDescent="0.3">
      <c r="A47" s="59" t="s">
        <v>2732</v>
      </c>
      <c r="B47" s="667" t="s">
        <v>2733</v>
      </c>
      <c r="C47" s="667"/>
      <c r="D47" s="667"/>
      <c r="E47" s="667"/>
      <c r="F47" s="667"/>
      <c r="G47" s="667"/>
      <c r="I47" s="653"/>
      <c r="J47" s="446" t="s">
        <v>876</v>
      </c>
      <c r="K47" s="74">
        <v>9.2682926829268292E-2</v>
      </c>
      <c r="L47" s="75">
        <v>2.6633227929289374E-2</v>
      </c>
      <c r="M47" s="74">
        <v>5.8788048814700476E-2</v>
      </c>
      <c r="N47" s="74">
        <v>-1.5438184632049362E-3</v>
      </c>
      <c r="O47" s="126">
        <f t="shared" si="6"/>
        <v>3.9849016677791426E-3</v>
      </c>
      <c r="Q47" s="617"/>
      <c r="R47" s="448" t="s">
        <v>876</v>
      </c>
      <c r="S47" s="521">
        <v>9.2682926829268292E-2</v>
      </c>
      <c r="T47" s="521">
        <v>5.8788048814700476E-2</v>
      </c>
      <c r="U47" s="521">
        <v>2.85815866130073E-2</v>
      </c>
      <c r="V47" s="521">
        <v>1.2620387242118958</v>
      </c>
      <c r="W47" s="521">
        <f t="shared" si="7"/>
        <v>-1.0091453908750256E-2</v>
      </c>
      <c r="X47" s="246">
        <f t="shared" si="8"/>
        <v>1.0183744199243082E-4</v>
      </c>
      <c r="Z47" s="417">
        <v>11</v>
      </c>
      <c r="AA47" s="69" t="s">
        <v>876</v>
      </c>
      <c r="AB47" s="83">
        <v>8800</v>
      </c>
      <c r="AC47" s="413"/>
      <c r="AD47" s="64">
        <v>8.5959885386819486E-3</v>
      </c>
      <c r="AE47" s="79">
        <v>8925</v>
      </c>
      <c r="AF47" s="28"/>
      <c r="AG47" s="64">
        <v>1.1331444759206799E-2</v>
      </c>
    </row>
    <row r="48" spans="1:33" ht="16.5" thickBot="1" x14ac:dyDescent="0.3">
      <c r="A48" s="59" t="s">
        <v>228</v>
      </c>
      <c r="B48" s="60" t="s">
        <v>1066</v>
      </c>
      <c r="C48" s="60" t="s">
        <v>2734</v>
      </c>
      <c r="D48" s="60" t="s">
        <v>1066</v>
      </c>
      <c r="E48" s="60" t="s">
        <v>1308</v>
      </c>
      <c r="F48" s="60" t="s">
        <v>1308</v>
      </c>
      <c r="G48" s="60" t="s">
        <v>2735</v>
      </c>
      <c r="I48" s="653"/>
      <c r="J48" s="446" t="s">
        <v>877</v>
      </c>
      <c r="K48" s="74">
        <v>-0.10714285714285714</v>
      </c>
      <c r="L48" s="75">
        <v>2.6633227929289374E-2</v>
      </c>
      <c r="M48" s="74">
        <v>-6.6135848756640692E-2</v>
      </c>
      <c r="N48" s="74">
        <v>-1.5438184632049362E-3</v>
      </c>
      <c r="O48" s="126">
        <f t="shared" si="6"/>
        <v>8.6408689395173262E-3</v>
      </c>
      <c r="Q48" s="617"/>
      <c r="R48" s="448" t="s">
        <v>877</v>
      </c>
      <c r="S48" s="521">
        <v>-0.10714285714285714</v>
      </c>
      <c r="T48" s="521">
        <v>-6.6135848756640692E-2</v>
      </c>
      <c r="U48" s="521">
        <v>2.85815866130073E-2</v>
      </c>
      <c r="V48" s="521">
        <v>1.2620387242118958</v>
      </c>
      <c r="W48" s="521">
        <f t="shared" si="7"/>
        <v>-5.2258441566362709E-2</v>
      </c>
      <c r="X48" s="246">
        <f t="shared" si="8"/>
        <v>2.7309447149449456E-3</v>
      </c>
      <c r="Z48" s="417">
        <v>12</v>
      </c>
      <c r="AA48" s="69" t="s">
        <v>877</v>
      </c>
      <c r="AB48" s="83">
        <v>8450</v>
      </c>
      <c r="AC48" s="413"/>
      <c r="AD48" s="64">
        <v>-3.9772727272727272E-2</v>
      </c>
      <c r="AE48" s="79">
        <v>9850</v>
      </c>
      <c r="AF48" s="28" t="s">
        <v>5113</v>
      </c>
      <c r="AG48" s="64">
        <v>0.11014005602240896</v>
      </c>
    </row>
    <row r="49" spans="1:33" ht="16.5" thickBot="1" x14ac:dyDescent="0.3">
      <c r="A49" s="59" t="s">
        <v>234</v>
      </c>
      <c r="B49" s="60" t="s">
        <v>2712</v>
      </c>
      <c r="C49" s="60" t="s">
        <v>1136</v>
      </c>
      <c r="D49" s="60" t="s">
        <v>1026</v>
      </c>
      <c r="E49" s="60" t="s">
        <v>1066</v>
      </c>
      <c r="F49" s="60" t="s">
        <v>1066</v>
      </c>
      <c r="G49" s="60" t="s">
        <v>2736</v>
      </c>
      <c r="I49" s="654"/>
      <c r="J49" s="446" t="s">
        <v>866</v>
      </c>
      <c r="K49" s="74">
        <v>0.02</v>
      </c>
      <c r="L49" s="75">
        <v>2.6633227929289374E-2</v>
      </c>
      <c r="M49" s="74">
        <v>8.8666316730269968E-3</v>
      </c>
      <c r="N49" s="74">
        <v>-1.5438184632049362E-3</v>
      </c>
      <c r="O49" s="126">
        <f t="shared" si="6"/>
        <v>-6.9054888600128016E-5</v>
      </c>
      <c r="Q49" s="617"/>
      <c r="R49" s="448" t="s">
        <v>866</v>
      </c>
      <c r="S49" s="521">
        <v>0.02</v>
      </c>
      <c r="T49" s="521">
        <v>8.8666316730269968E-3</v>
      </c>
      <c r="U49" s="521">
        <v>2.85815866130073E-2</v>
      </c>
      <c r="V49" s="521">
        <v>1.2620387242118958</v>
      </c>
      <c r="W49" s="521">
        <f t="shared" si="7"/>
        <v>-1.9771619137691078E-2</v>
      </c>
      <c r="X49" s="246">
        <f t="shared" si="8"/>
        <v>3.9091692332591209E-4</v>
      </c>
      <c r="Z49" s="417">
        <v>13</v>
      </c>
      <c r="AA49" s="69" t="s">
        <v>866</v>
      </c>
      <c r="AB49" s="83">
        <v>8900</v>
      </c>
      <c r="AC49" s="413"/>
      <c r="AD49" s="64">
        <v>5.3254437869822487E-2</v>
      </c>
      <c r="AE49" s="79">
        <v>10450</v>
      </c>
      <c r="AF49" s="28"/>
      <c r="AG49" s="64">
        <v>6.0913705583756347E-2</v>
      </c>
    </row>
    <row r="50" spans="1:33" ht="16.5" thickBot="1" x14ac:dyDescent="0.3">
      <c r="A50" s="59" t="s">
        <v>238</v>
      </c>
      <c r="B50" s="60" t="s">
        <v>1127</v>
      </c>
      <c r="C50" s="60" t="s">
        <v>1441</v>
      </c>
      <c r="D50" s="60" t="s">
        <v>2737</v>
      </c>
      <c r="E50" s="60" t="s">
        <v>2712</v>
      </c>
      <c r="F50" s="60" t="s">
        <v>2712</v>
      </c>
      <c r="G50" s="60" t="s">
        <v>2738</v>
      </c>
      <c r="I50" s="646" t="s">
        <v>891</v>
      </c>
      <c r="J50" s="647"/>
      <c r="K50" s="647"/>
      <c r="L50" s="647"/>
      <c r="M50" s="647"/>
      <c r="N50" s="655"/>
      <c r="O50" s="126">
        <f>SUM(O38:O49)</f>
        <v>3.6231574290139797E-2</v>
      </c>
      <c r="Q50" s="617" t="s">
        <v>891</v>
      </c>
      <c r="R50" s="617"/>
      <c r="S50" s="617"/>
      <c r="T50" s="617"/>
      <c r="U50" s="617"/>
      <c r="V50" s="617"/>
      <c r="W50" s="617"/>
      <c r="X50" s="246">
        <f>SUM(X38:X49)</f>
        <v>6.441520208667792E-2</v>
      </c>
      <c r="Z50" s="680" t="s">
        <v>5160</v>
      </c>
      <c r="AA50" s="682"/>
      <c r="AB50" s="682"/>
      <c r="AC50" s="681"/>
      <c r="AD50" s="64">
        <v>6.2829269741492721E-2</v>
      </c>
      <c r="AE50" s="662" t="s">
        <v>5160</v>
      </c>
      <c r="AF50" s="662"/>
      <c r="AG50" s="64">
        <v>0.19789954657394115</v>
      </c>
    </row>
    <row r="51" spans="1:33" ht="19.5" thickBot="1" x14ac:dyDescent="0.3">
      <c r="A51" s="59" t="s">
        <v>243</v>
      </c>
      <c r="B51" s="60" t="s">
        <v>1308</v>
      </c>
      <c r="C51" s="60" t="s">
        <v>1365</v>
      </c>
      <c r="D51" s="60" t="s">
        <v>1103</v>
      </c>
      <c r="E51" s="60" t="s">
        <v>1048</v>
      </c>
      <c r="F51" s="60" t="s">
        <v>1048</v>
      </c>
      <c r="G51" s="60" t="s">
        <v>2739</v>
      </c>
      <c r="I51" s="649" t="s">
        <v>5173</v>
      </c>
      <c r="J51" s="650"/>
      <c r="K51" s="650"/>
      <c r="L51" s="650"/>
      <c r="M51" s="650"/>
      <c r="N51" s="656"/>
      <c r="O51" s="126">
        <f>O50/12</f>
        <v>3.0192978575116496E-3</v>
      </c>
      <c r="Q51" s="618" t="s">
        <v>5070</v>
      </c>
      <c r="R51" s="618"/>
      <c r="S51" s="618"/>
      <c r="T51" s="618"/>
      <c r="U51" s="618"/>
      <c r="V51" s="618"/>
      <c r="W51" s="618"/>
      <c r="X51" s="246">
        <f>X50/12</f>
        <v>5.3679335072231603E-3</v>
      </c>
      <c r="Z51" s="680" t="s">
        <v>881</v>
      </c>
      <c r="AA51" s="682"/>
      <c r="AB51" s="682"/>
      <c r="AC51" s="681"/>
      <c r="AD51" s="392">
        <v>5.2357724784577271E-3</v>
      </c>
      <c r="AE51" s="680" t="s">
        <v>881</v>
      </c>
      <c r="AF51" s="681"/>
      <c r="AG51" s="392">
        <v>1.6491628881161763E-2</v>
      </c>
    </row>
    <row r="52" spans="1:33" ht="19.5" thickBot="1" x14ac:dyDescent="0.3">
      <c r="A52" s="59" t="s">
        <v>249</v>
      </c>
      <c r="B52" s="60" t="s">
        <v>1109</v>
      </c>
      <c r="C52" s="60" t="s">
        <v>1049</v>
      </c>
      <c r="D52" s="60" t="s">
        <v>1037</v>
      </c>
      <c r="E52" s="60" t="s">
        <v>1294</v>
      </c>
      <c r="F52" s="60" t="s">
        <v>1294</v>
      </c>
      <c r="G52" s="60" t="s">
        <v>2740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518" t="s">
        <v>884</v>
      </c>
      <c r="R52" s="518" t="s">
        <v>885</v>
      </c>
      <c r="S52" s="518" t="s">
        <v>5168</v>
      </c>
      <c r="T52" s="518" t="s">
        <v>5170</v>
      </c>
      <c r="U52" s="518" t="s">
        <v>5174</v>
      </c>
      <c r="V52" s="518" t="s">
        <v>5078</v>
      </c>
      <c r="W52" s="518" t="s">
        <v>5175</v>
      </c>
      <c r="X52" s="518" t="s">
        <v>5176</v>
      </c>
    </row>
    <row r="53" spans="1:33" ht="16.5" thickBot="1" x14ac:dyDescent="0.3">
      <c r="A53" s="59" t="s">
        <v>255</v>
      </c>
      <c r="B53" s="60" t="s">
        <v>1599</v>
      </c>
      <c r="C53" s="60" t="s">
        <v>1135</v>
      </c>
      <c r="D53" s="60" t="s">
        <v>1600</v>
      </c>
      <c r="E53" s="60" t="s">
        <v>1109</v>
      </c>
      <c r="F53" s="60" t="s">
        <v>1109</v>
      </c>
      <c r="G53" s="60" t="s">
        <v>2741</v>
      </c>
      <c r="I53" s="652">
        <v>2014</v>
      </c>
      <c r="J53" s="446" t="s">
        <v>867</v>
      </c>
      <c r="K53" s="74">
        <v>7.8431372549019607E-2</v>
      </c>
      <c r="L53" s="74">
        <v>2.612367550454801E-2</v>
      </c>
      <c r="M53" s="74">
        <v>4.3057625783952537E-2</v>
      </c>
      <c r="N53" s="74">
        <v>1.9868817943784263E-2</v>
      </c>
      <c r="O53" s="126">
        <f>((K53-L53)*(M53-N53))</f>
        <v>1.2129531353259897E-3</v>
      </c>
      <c r="Q53" s="617">
        <v>2014</v>
      </c>
      <c r="R53" s="448" t="s">
        <v>867</v>
      </c>
      <c r="S53" s="74">
        <v>7.8431372549019607E-2</v>
      </c>
      <c r="T53" s="74">
        <v>4.3057625783952537E-2</v>
      </c>
      <c r="U53" s="521">
        <v>0.61669559815728892</v>
      </c>
      <c r="V53" s="521">
        <v>0.65544918851337386</v>
      </c>
      <c r="W53" s="521">
        <f>S53-U53-(V53*T53)</f>
        <v>-0.56648631148767348</v>
      </c>
      <c r="X53" s="246">
        <f>W53^2</f>
        <v>0.3209067411029094</v>
      </c>
    </row>
    <row r="54" spans="1:33" ht="16.5" thickBot="1" x14ac:dyDescent="0.3">
      <c r="A54" s="59" t="s">
        <v>258</v>
      </c>
      <c r="B54" s="60" t="s">
        <v>1027</v>
      </c>
      <c r="C54" s="60" t="s">
        <v>1121</v>
      </c>
      <c r="D54" s="60" t="s">
        <v>1032</v>
      </c>
      <c r="E54" s="60" t="s">
        <v>1599</v>
      </c>
      <c r="F54" s="60" t="s">
        <v>1599</v>
      </c>
      <c r="G54" s="60" t="s">
        <v>2742</v>
      </c>
      <c r="I54" s="653"/>
      <c r="J54" s="446" t="s">
        <v>868</v>
      </c>
      <c r="K54" s="74">
        <v>1.5909090909090907E-2</v>
      </c>
      <c r="L54" s="74">
        <v>2.612367550454801E-2</v>
      </c>
      <c r="M54" s="74">
        <v>4.7090703192407331E-2</v>
      </c>
      <c r="N54" s="74">
        <v>1.9868817943784263E-2</v>
      </c>
      <c r="O54" s="126">
        <f t="shared" ref="O54:O64" si="9">((K54-L54)*(M54-N54))</f>
        <v>-2.780602497198861E-4</v>
      </c>
      <c r="Q54" s="617"/>
      <c r="R54" s="448" t="s">
        <v>868</v>
      </c>
      <c r="S54" s="74">
        <v>1.5909090909090907E-2</v>
      </c>
      <c r="T54" s="74">
        <v>4.7090703192407331E-2</v>
      </c>
      <c r="U54" s="521">
        <v>0.61669559815728892</v>
      </c>
      <c r="V54" s="521">
        <v>0.65544918851337386</v>
      </c>
      <c r="W54" s="521">
        <f t="shared" ref="W54:W64" si="10">S54-U54-(V54*T54)</f>
        <v>-0.63165207044218552</v>
      </c>
      <c r="X54" s="246">
        <f t="shared" ref="X54:X64" si="11">W54^2</f>
        <v>0.39898433809389972</v>
      </c>
    </row>
    <row r="55" spans="1:33" ht="16.5" thickBot="1" x14ac:dyDescent="0.3">
      <c r="A55" s="59" t="s">
        <v>263</v>
      </c>
      <c r="B55" s="60" t="s">
        <v>1148</v>
      </c>
      <c r="C55" s="60" t="s">
        <v>1989</v>
      </c>
      <c r="D55" s="60" t="s">
        <v>1211</v>
      </c>
      <c r="E55" s="60" t="s">
        <v>1591</v>
      </c>
      <c r="F55" s="60" t="s">
        <v>1591</v>
      </c>
      <c r="G55" s="60" t="s">
        <v>2743</v>
      </c>
      <c r="I55" s="653"/>
      <c r="J55" s="446" t="s">
        <v>869</v>
      </c>
      <c r="K55" s="74">
        <v>-9.6196868008948541E-2</v>
      </c>
      <c r="L55" s="74">
        <v>2.612367550454801E-2</v>
      </c>
      <c r="M55" s="74">
        <v>2.9381091555189243E-2</v>
      </c>
      <c r="N55" s="74">
        <v>1.9868817943784263E-2</v>
      </c>
      <c r="O55" s="126">
        <f t="shared" si="9"/>
        <v>-1.1635464781961479E-3</v>
      </c>
      <c r="Q55" s="617"/>
      <c r="R55" s="448" t="s">
        <v>869</v>
      </c>
      <c r="S55" s="74">
        <v>-9.6196868008948541E-2</v>
      </c>
      <c r="T55" s="74">
        <v>2.9381091555189243E-2</v>
      </c>
      <c r="U55" s="521">
        <v>0.61669559815728892</v>
      </c>
      <c r="V55" s="521">
        <v>0.65544918851337386</v>
      </c>
      <c r="W55" s="521">
        <f t="shared" si="10"/>
        <v>-0.73215027878372341</v>
      </c>
      <c r="X55" s="246">
        <f t="shared" si="11"/>
        <v>0.53604403072308393</v>
      </c>
    </row>
    <row r="56" spans="1:33" ht="16.5" thickBot="1" x14ac:dyDescent="0.3">
      <c r="A56" s="59" t="s">
        <v>267</v>
      </c>
      <c r="B56" s="60" t="s">
        <v>1206</v>
      </c>
      <c r="C56" s="60" t="s">
        <v>1399</v>
      </c>
      <c r="D56" s="60" t="s">
        <v>1211</v>
      </c>
      <c r="E56" s="60" t="s">
        <v>1020</v>
      </c>
      <c r="F56" s="60" t="s">
        <v>1020</v>
      </c>
      <c r="G56" s="60" t="s">
        <v>2744</v>
      </c>
      <c r="I56" s="653"/>
      <c r="J56" s="446" t="s">
        <v>870</v>
      </c>
      <c r="K56" s="74">
        <v>-9.9009900990099011E-3</v>
      </c>
      <c r="L56" s="74">
        <v>2.612367550454801E-2</v>
      </c>
      <c r="M56" s="74">
        <v>1.9324336155895544E-2</v>
      </c>
      <c r="N56" s="74">
        <v>1.9868817943784263E-2</v>
      </c>
      <c r="O56" s="126">
        <f t="shared" si="9"/>
        <v>1.9614774335918447E-5</v>
      </c>
      <c r="Q56" s="617"/>
      <c r="R56" s="448" t="s">
        <v>870</v>
      </c>
      <c r="S56" s="74">
        <v>-9.9009900990099011E-3</v>
      </c>
      <c r="T56" s="74">
        <v>1.9324336155895544E-2</v>
      </c>
      <c r="U56" s="521">
        <v>0.61669559815728892</v>
      </c>
      <c r="V56" s="521">
        <v>0.65544918851337386</v>
      </c>
      <c r="W56" s="521">
        <f t="shared" si="10"/>
        <v>-0.6392627087082402</v>
      </c>
      <c r="X56" s="246">
        <f t="shared" si="11"/>
        <v>0.40865681074499638</v>
      </c>
    </row>
    <row r="57" spans="1:33" ht="16.5" thickBot="1" x14ac:dyDescent="0.3">
      <c r="A57" s="59" t="s">
        <v>271</v>
      </c>
      <c r="B57" s="60" t="s">
        <v>1155</v>
      </c>
      <c r="C57" s="60" t="s">
        <v>1696</v>
      </c>
      <c r="D57" s="60" t="s">
        <v>1205</v>
      </c>
      <c r="E57" s="60" t="s">
        <v>1211</v>
      </c>
      <c r="F57" s="60" t="s">
        <v>1211</v>
      </c>
      <c r="G57" s="60" t="s">
        <v>2745</v>
      </c>
      <c r="I57" s="653"/>
      <c r="J57" s="446" t="s">
        <v>871</v>
      </c>
      <c r="K57" s="74">
        <v>0.02</v>
      </c>
      <c r="L57" s="74">
        <v>2.612367550454801E-2</v>
      </c>
      <c r="M57" s="74">
        <v>1.1767448709138997E-2</v>
      </c>
      <c r="N57" s="74">
        <v>1.9868817943784263E-2</v>
      </c>
      <c r="O57" s="126">
        <f t="shared" si="9"/>
        <v>4.961015633549607E-5</v>
      </c>
      <c r="Q57" s="617"/>
      <c r="R57" s="448" t="s">
        <v>871</v>
      </c>
      <c r="S57" s="74">
        <v>0.02</v>
      </c>
      <c r="T57" s="74">
        <v>1.1767448709138997E-2</v>
      </c>
      <c r="U57" s="521">
        <v>0.61669559815728892</v>
      </c>
      <c r="V57" s="521">
        <v>0.65544918851337386</v>
      </c>
      <c r="W57" s="521">
        <f t="shared" si="10"/>
        <v>-0.60440856286456679</v>
      </c>
      <c r="X57" s="246">
        <f t="shared" si="11"/>
        <v>0.36530971086401098</v>
      </c>
    </row>
    <row r="58" spans="1:33" ht="16.5" thickBot="1" x14ac:dyDescent="0.3">
      <c r="A58" s="59" t="s">
        <v>2746</v>
      </c>
      <c r="B58" s="667" t="s">
        <v>2747</v>
      </c>
      <c r="C58" s="667"/>
      <c r="D58" s="667"/>
      <c r="E58" s="667"/>
      <c r="F58" s="667"/>
      <c r="G58" s="667"/>
      <c r="I58" s="653"/>
      <c r="J58" s="446" t="s">
        <v>872</v>
      </c>
      <c r="K58" s="74">
        <v>-1.9607843137254902E-2</v>
      </c>
      <c r="L58" s="74">
        <v>2.612367550454801E-2</v>
      </c>
      <c r="M58" s="74">
        <v>-2.2800315323509741E-3</v>
      </c>
      <c r="N58" s="74">
        <v>1.9868817943784263E-2</v>
      </c>
      <c r="O58" s="126">
        <f t="shared" si="9"/>
        <v>1.0129005227123653E-3</v>
      </c>
      <c r="Q58" s="617"/>
      <c r="R58" s="448" t="s">
        <v>872</v>
      </c>
      <c r="S58" s="74">
        <v>-1.9607843137254902E-2</v>
      </c>
      <c r="T58" s="74">
        <v>-2.2800315323509741E-3</v>
      </c>
      <c r="U58" s="521">
        <v>0.61669559815728892</v>
      </c>
      <c r="V58" s="521">
        <v>0.65544918851337386</v>
      </c>
      <c r="W58" s="521">
        <f t="shared" si="10"/>
        <v>-0.63480899647687949</v>
      </c>
      <c r="X58" s="246">
        <f t="shared" si="11"/>
        <v>0.40298246200798282</v>
      </c>
    </row>
    <row r="59" spans="1:33" ht="16.5" thickBot="1" x14ac:dyDescent="0.3">
      <c r="A59" s="59" t="s">
        <v>277</v>
      </c>
      <c r="B59" s="60" t="s">
        <v>2083</v>
      </c>
      <c r="C59" s="60" t="s">
        <v>2748</v>
      </c>
      <c r="D59" s="60" t="s">
        <v>1246</v>
      </c>
      <c r="E59" s="60" t="s">
        <v>1155</v>
      </c>
      <c r="F59" s="60" t="s">
        <v>1155</v>
      </c>
      <c r="G59" s="60" t="s">
        <v>2749</v>
      </c>
      <c r="I59" s="653"/>
      <c r="J59" s="446" t="s">
        <v>873</v>
      </c>
      <c r="K59" s="74">
        <v>8.3000000000000004E-2</v>
      </c>
      <c r="L59" s="74">
        <v>2.612367550454801E-2</v>
      </c>
      <c r="M59" s="74">
        <v>5.5465739603972428E-2</v>
      </c>
      <c r="N59" s="74">
        <v>1.9868817943784263E-2</v>
      </c>
      <c r="O59" s="126">
        <f t="shared" si="9"/>
        <v>2.0246220673840456E-3</v>
      </c>
      <c r="Q59" s="617"/>
      <c r="R59" s="448" t="s">
        <v>873</v>
      </c>
      <c r="S59" s="74">
        <v>8.3000000000000004E-2</v>
      </c>
      <c r="T59" s="74">
        <v>5.5465739603972428E-2</v>
      </c>
      <c r="U59" s="521">
        <v>0.61669559815728892</v>
      </c>
      <c r="V59" s="521">
        <v>0.65544918851337386</v>
      </c>
      <c r="W59" s="521">
        <f t="shared" si="10"/>
        <v>-0.57005057217100674</v>
      </c>
      <c r="X59" s="246">
        <f t="shared" si="11"/>
        <v>0.32495765483249217</v>
      </c>
    </row>
    <row r="60" spans="1:33" ht="16.5" thickBot="1" x14ac:dyDescent="0.3">
      <c r="A60" s="59" t="s">
        <v>281</v>
      </c>
      <c r="B60" s="60" t="s">
        <v>2083</v>
      </c>
      <c r="C60" s="60" t="s">
        <v>2750</v>
      </c>
      <c r="D60" s="60" t="s">
        <v>2016</v>
      </c>
      <c r="E60" s="60" t="s">
        <v>1167</v>
      </c>
      <c r="F60" s="60" t="s">
        <v>1167</v>
      </c>
      <c r="G60" s="60" t="s">
        <v>2751</v>
      </c>
      <c r="I60" s="653"/>
      <c r="J60" s="446" t="s">
        <v>874</v>
      </c>
      <c r="K60" s="74">
        <v>4.7846889952153108E-3</v>
      </c>
      <c r="L60" s="74">
        <v>2.612367550454801E-2</v>
      </c>
      <c r="M60" s="74">
        <v>1.0365081193137061E-3</v>
      </c>
      <c r="N60" s="74">
        <v>1.9868817943784263E-2</v>
      </c>
      <c r="O60" s="126">
        <f t="shared" si="9"/>
        <v>4.0186240528395083E-4</v>
      </c>
      <c r="Q60" s="617"/>
      <c r="R60" s="448" t="s">
        <v>874</v>
      </c>
      <c r="S60" s="74">
        <v>4.7846889952153108E-3</v>
      </c>
      <c r="T60" s="74">
        <v>1.0365081193137061E-3</v>
      </c>
      <c r="U60" s="521">
        <v>0.61669559815728892</v>
      </c>
      <c r="V60" s="521">
        <v>0.65544918851337386</v>
      </c>
      <c r="W60" s="521">
        <f t="shared" si="10"/>
        <v>-0.61259028756776523</v>
      </c>
      <c r="X60" s="246">
        <f t="shared" si="11"/>
        <v>0.3752668604223573</v>
      </c>
    </row>
    <row r="61" spans="1:33" ht="16.5" thickBot="1" x14ac:dyDescent="0.3">
      <c r="A61" s="59" t="s">
        <v>286</v>
      </c>
      <c r="B61" s="60" t="s">
        <v>1167</v>
      </c>
      <c r="C61" s="60" t="s">
        <v>1158</v>
      </c>
      <c r="D61" s="60" t="s">
        <v>2752</v>
      </c>
      <c r="E61" s="60" t="s">
        <v>1162</v>
      </c>
      <c r="F61" s="60" t="s">
        <v>1162</v>
      </c>
      <c r="G61" s="60" t="s">
        <v>2753</v>
      </c>
      <c r="I61" s="653"/>
      <c r="J61" s="446" t="s">
        <v>875</v>
      </c>
      <c r="K61" s="74">
        <v>8.0952380952380956E-2</v>
      </c>
      <c r="L61" s="74">
        <v>2.612367550454801E-2</v>
      </c>
      <c r="M61" s="74">
        <v>4.4638748274275141E-3</v>
      </c>
      <c r="N61" s="74">
        <v>1.9868817943784263E-2</v>
      </c>
      <c r="O61" s="126">
        <f t="shared" si="9"/>
        <v>-8.4463308856734586E-4</v>
      </c>
      <c r="Q61" s="617"/>
      <c r="R61" s="448" t="s">
        <v>875</v>
      </c>
      <c r="S61" s="74">
        <v>8.0952380952380956E-2</v>
      </c>
      <c r="T61" s="74">
        <v>4.4638748274275141E-3</v>
      </c>
      <c r="U61" s="521">
        <v>0.61669559815728892</v>
      </c>
      <c r="V61" s="521">
        <v>0.65544918851337386</v>
      </c>
      <c r="W61" s="521">
        <f t="shared" si="10"/>
        <v>-0.53866906033817052</v>
      </c>
      <c r="X61" s="246">
        <f t="shared" si="11"/>
        <v>0.29016435656560757</v>
      </c>
    </row>
    <row r="62" spans="1:33" ht="16.5" thickBot="1" x14ac:dyDescent="0.3">
      <c r="A62" s="59" t="s">
        <v>292</v>
      </c>
      <c r="B62" s="60" t="s">
        <v>1176</v>
      </c>
      <c r="C62" s="60" t="s">
        <v>2750</v>
      </c>
      <c r="D62" s="60" t="s">
        <v>1016</v>
      </c>
      <c r="E62" s="60" t="s">
        <v>1167</v>
      </c>
      <c r="F62" s="60" t="s">
        <v>1167</v>
      </c>
      <c r="G62" s="60" t="s">
        <v>2754</v>
      </c>
      <c r="I62" s="653"/>
      <c r="J62" s="446" t="s">
        <v>876</v>
      </c>
      <c r="K62" s="74">
        <v>-2.643171806167401E-2</v>
      </c>
      <c r="L62" s="74">
        <v>2.612367550454801E-2</v>
      </c>
      <c r="M62" s="74">
        <v>-5.7612131763413272E-3</v>
      </c>
      <c r="N62" s="74">
        <v>1.9868817943784263E-2</v>
      </c>
      <c r="O62" s="126">
        <f t="shared" si="9"/>
        <v>1.3469963726327186E-3</v>
      </c>
      <c r="Q62" s="617"/>
      <c r="R62" s="448" t="s">
        <v>876</v>
      </c>
      <c r="S62" s="74">
        <v>-2.643171806167401E-2</v>
      </c>
      <c r="T62" s="74">
        <v>-5.7612131763413272E-3</v>
      </c>
      <c r="U62" s="521">
        <v>0.61669559815728892</v>
      </c>
      <c r="V62" s="521">
        <v>0.65544918851337386</v>
      </c>
      <c r="W62" s="521">
        <f t="shared" si="10"/>
        <v>-0.63935113371767738</v>
      </c>
      <c r="X62" s="246">
        <f t="shared" si="11"/>
        <v>0.40876987218607935</v>
      </c>
    </row>
    <row r="63" spans="1:33" ht="16.5" thickBot="1" x14ac:dyDescent="0.3">
      <c r="A63" s="59" t="s">
        <v>296</v>
      </c>
      <c r="B63" s="60" t="s">
        <v>2755</v>
      </c>
      <c r="C63" s="60" t="s">
        <v>1093</v>
      </c>
      <c r="D63" s="60" t="s">
        <v>1246</v>
      </c>
      <c r="E63" s="60" t="s">
        <v>1205</v>
      </c>
      <c r="F63" s="60" t="s">
        <v>1205</v>
      </c>
      <c r="G63" s="60" t="s">
        <v>2756</v>
      </c>
      <c r="I63" s="653"/>
      <c r="J63" s="446" t="s">
        <v>877</v>
      </c>
      <c r="K63" s="74">
        <v>1.8099547511312219E-2</v>
      </c>
      <c r="L63" s="74">
        <v>2.612367550454801E-2</v>
      </c>
      <c r="M63" s="74">
        <v>2.1058694775646664E-2</v>
      </c>
      <c r="N63" s="74">
        <v>1.9868817943784263E-2</v>
      </c>
      <c r="O63" s="126">
        <f t="shared" si="9"/>
        <v>-9.5477239950498115E-6</v>
      </c>
      <c r="Q63" s="617"/>
      <c r="R63" s="448" t="s">
        <v>877</v>
      </c>
      <c r="S63" s="74">
        <v>1.8099547511312219E-2</v>
      </c>
      <c r="T63" s="74">
        <v>2.1058694775646664E-2</v>
      </c>
      <c r="U63" s="521">
        <v>0.61669559815728892</v>
      </c>
      <c r="V63" s="521">
        <v>0.65544918851337386</v>
      </c>
      <c r="W63" s="521">
        <f t="shared" si="10"/>
        <v>-0.61239895504782504</v>
      </c>
      <c r="X63" s="246">
        <f t="shared" si="11"/>
        <v>0.37503248014366802</v>
      </c>
    </row>
    <row r="64" spans="1:33" ht="16.5" thickBot="1" x14ac:dyDescent="0.3">
      <c r="A64" s="59" t="s">
        <v>302</v>
      </c>
      <c r="B64" s="60" t="s">
        <v>1155</v>
      </c>
      <c r="C64" s="60" t="s">
        <v>1020</v>
      </c>
      <c r="D64" s="60" t="s">
        <v>1155</v>
      </c>
      <c r="E64" s="60" t="s">
        <v>2757</v>
      </c>
      <c r="F64" s="60" t="s">
        <v>2757</v>
      </c>
      <c r="G64" s="60" t="s">
        <v>2758</v>
      </c>
      <c r="I64" s="654"/>
      <c r="J64" s="446" t="s">
        <v>866</v>
      </c>
      <c r="K64" s="74">
        <v>0.16444444444444445</v>
      </c>
      <c r="L64" s="74">
        <v>2.612367550454801E-2</v>
      </c>
      <c r="M64" s="74">
        <v>1.3821037311159501E-2</v>
      </c>
      <c r="N64" s="74">
        <v>1.9868817943784263E-2</v>
      </c>
      <c r="O64" s="126">
        <f t="shared" si="9"/>
        <v>-8.3653366748447056E-4</v>
      </c>
      <c r="Q64" s="617"/>
      <c r="R64" s="448" t="s">
        <v>866</v>
      </c>
      <c r="S64" s="74">
        <v>0.16444444444444445</v>
      </c>
      <c r="T64" s="74">
        <v>1.3821037311159501E-2</v>
      </c>
      <c r="U64" s="521">
        <v>0.61669559815728892</v>
      </c>
      <c r="V64" s="521">
        <v>0.65544918851337386</v>
      </c>
      <c r="W64" s="521">
        <f t="shared" si="10"/>
        <v>-0.46131014140285703</v>
      </c>
      <c r="X64" s="246">
        <f t="shared" si="11"/>
        <v>0.21280704656112395</v>
      </c>
    </row>
    <row r="65" spans="1:24" ht="16.5" thickBot="1" x14ac:dyDescent="0.3">
      <c r="A65" s="59" t="s">
        <v>308</v>
      </c>
      <c r="B65" s="60" t="s">
        <v>1162</v>
      </c>
      <c r="C65" s="60" t="s">
        <v>1147</v>
      </c>
      <c r="D65" s="60" t="s">
        <v>1194</v>
      </c>
      <c r="E65" s="60" t="s">
        <v>1027</v>
      </c>
      <c r="F65" s="60" t="s">
        <v>1027</v>
      </c>
      <c r="G65" s="60" t="s">
        <v>2759</v>
      </c>
      <c r="I65" s="646" t="s">
        <v>891</v>
      </c>
      <c r="J65" s="647"/>
      <c r="K65" s="647"/>
      <c r="L65" s="647"/>
      <c r="M65" s="647"/>
      <c r="N65" s="648"/>
      <c r="O65" s="126">
        <f>SUM(O53:O64)</f>
        <v>2.9362382260475846E-3</v>
      </c>
      <c r="Q65" s="617" t="s">
        <v>891</v>
      </c>
      <c r="R65" s="617"/>
      <c r="S65" s="617"/>
      <c r="T65" s="617"/>
      <c r="U65" s="617"/>
      <c r="V65" s="617"/>
      <c r="W65" s="617"/>
      <c r="X65" s="246">
        <f>SUM(X53:X64)</f>
        <v>4.4198823642482115</v>
      </c>
    </row>
    <row r="66" spans="1:24" ht="19.5" thickBot="1" x14ac:dyDescent="0.3">
      <c r="A66" s="59" t="s">
        <v>314</v>
      </c>
      <c r="B66" s="60" t="s">
        <v>1016</v>
      </c>
      <c r="C66" s="60" t="s">
        <v>1273</v>
      </c>
      <c r="D66" s="60" t="s">
        <v>1692</v>
      </c>
      <c r="E66" s="60" t="s">
        <v>1162</v>
      </c>
      <c r="F66" s="60" t="s">
        <v>1162</v>
      </c>
      <c r="G66" s="60" t="s">
        <v>2760</v>
      </c>
      <c r="I66" s="649" t="s">
        <v>5173</v>
      </c>
      <c r="J66" s="650"/>
      <c r="K66" s="650"/>
      <c r="L66" s="650"/>
      <c r="M66" s="650"/>
      <c r="N66" s="651"/>
      <c r="O66" s="126">
        <f>O65/12</f>
        <v>2.4468651883729873E-4</v>
      </c>
      <c r="Q66" s="618" t="s">
        <v>5070</v>
      </c>
      <c r="R66" s="618"/>
      <c r="S66" s="618"/>
      <c r="T66" s="618"/>
      <c r="U66" s="618"/>
      <c r="V66" s="618"/>
      <c r="W66" s="618"/>
      <c r="X66" s="246">
        <f>X65/12</f>
        <v>0.3683235303540176</v>
      </c>
    </row>
    <row r="67" spans="1:24" ht="18" thickBot="1" x14ac:dyDescent="0.3">
      <c r="A67" s="59" t="s">
        <v>320</v>
      </c>
      <c r="B67" s="60" t="s">
        <v>1027</v>
      </c>
      <c r="C67" s="60" t="s">
        <v>1093</v>
      </c>
      <c r="D67" s="60" t="s">
        <v>1228</v>
      </c>
      <c r="E67" s="60" t="s">
        <v>1167</v>
      </c>
      <c r="F67" s="60" t="s">
        <v>1167</v>
      </c>
      <c r="G67" s="60" t="s">
        <v>2761</v>
      </c>
      <c r="I67" s="39" t="s">
        <v>884</v>
      </c>
      <c r="J67" s="40" t="s">
        <v>885</v>
      </c>
      <c r="K67" s="40" t="s">
        <v>886</v>
      </c>
      <c r="L67" s="40" t="s">
        <v>887</v>
      </c>
      <c r="M67" s="40" t="s">
        <v>888</v>
      </c>
      <c r="N67" s="40" t="s">
        <v>889</v>
      </c>
      <c r="O67" s="40" t="s">
        <v>890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59" t="s">
        <v>325</v>
      </c>
      <c r="B68" s="60" t="s">
        <v>1162</v>
      </c>
      <c r="C68" s="60" t="s">
        <v>1154</v>
      </c>
      <c r="D68" s="60" t="s">
        <v>1162</v>
      </c>
      <c r="E68" s="60" t="s">
        <v>1148</v>
      </c>
      <c r="F68" s="60" t="s">
        <v>1148</v>
      </c>
      <c r="G68" s="60" t="s">
        <v>2762</v>
      </c>
      <c r="I68" s="590">
        <v>2015</v>
      </c>
      <c r="J68" s="41" t="s">
        <v>867</v>
      </c>
      <c r="K68" s="42">
        <v>0.10687022900763359</v>
      </c>
      <c r="L68" s="42">
        <v>7.3956973659437229E-3</v>
      </c>
      <c r="M68" s="42">
        <v>1.4990318057379324E-2</v>
      </c>
      <c r="N68" s="42">
        <v>-8.9212734082430127E-3</v>
      </c>
      <c r="O68" s="44">
        <f>((K68-L68)*(M68-N68))</f>
        <v>2.3785943618502103E-3</v>
      </c>
      <c r="Q68" s="599">
        <v>2015</v>
      </c>
      <c r="R68" s="140" t="s">
        <v>867</v>
      </c>
      <c r="S68" s="74">
        <v>0.10687022900763359</v>
      </c>
      <c r="T68" s="74">
        <v>1.4990318057379324E-2</v>
      </c>
      <c r="U68" s="521">
        <v>6.0745137272575869E-2</v>
      </c>
      <c r="V68" s="521">
        <v>0.92662575806417757</v>
      </c>
      <c r="W68" s="521">
        <f>S68-U68-(V68*T68)</f>
        <v>3.223467690151547E-2</v>
      </c>
      <c r="X68" s="246">
        <f>W68^2</f>
        <v>1.0390743949450949E-3</v>
      </c>
    </row>
    <row r="69" spans="1:24" ht="16.5" thickBot="1" x14ac:dyDescent="0.3">
      <c r="A69" s="59" t="s">
        <v>330</v>
      </c>
      <c r="B69" s="60" t="s">
        <v>1167</v>
      </c>
      <c r="C69" s="60" t="s">
        <v>1025</v>
      </c>
      <c r="D69" s="60" t="s">
        <v>1017</v>
      </c>
      <c r="E69" s="60" t="s">
        <v>1176</v>
      </c>
      <c r="F69" s="60" t="s">
        <v>1176</v>
      </c>
      <c r="G69" s="60" t="s">
        <v>2763</v>
      </c>
      <c r="I69" s="591"/>
      <c r="J69" s="41" t="s">
        <v>868</v>
      </c>
      <c r="K69" s="42">
        <v>-1.3793103448275862E-2</v>
      </c>
      <c r="L69" s="42">
        <v>7.3956973659437229E-3</v>
      </c>
      <c r="M69" s="42">
        <v>3.8188695795186717E-2</v>
      </c>
      <c r="N69" s="42">
        <v>-8.9212734082430127E-3</v>
      </c>
      <c r="O69" s="44">
        <f t="shared" ref="O69:O79" si="12">((K69-L69)*(M69-N69))</f>
        <v>-9.9820375381549139E-4</v>
      </c>
      <c r="Q69" s="599"/>
      <c r="R69" s="140" t="s">
        <v>868</v>
      </c>
      <c r="S69" s="74">
        <v>-1.3793103448275862E-2</v>
      </c>
      <c r="T69" s="74">
        <v>3.8188695795186717E-2</v>
      </c>
      <c r="U69" s="521">
        <v>6.0745137272575869E-2</v>
      </c>
      <c r="V69" s="521">
        <v>0.92662575806417757</v>
      </c>
      <c r="W69" s="521">
        <f t="shared" ref="W69:W79" si="13">S69-U69-(V69*T69)</f>
        <v>-0.1099248699115489</v>
      </c>
      <c r="X69" s="246">
        <f t="shared" ref="X69:X79" si="14">W69^2</f>
        <v>1.2083477025070949E-2</v>
      </c>
    </row>
    <row r="70" spans="1:24" ht="16.5" thickBot="1" x14ac:dyDescent="0.3">
      <c r="A70" s="59" t="s">
        <v>335</v>
      </c>
      <c r="B70" s="60" t="s">
        <v>1399</v>
      </c>
      <c r="C70" s="60" t="s">
        <v>1204</v>
      </c>
      <c r="D70" s="60" t="s">
        <v>1247</v>
      </c>
      <c r="E70" s="60" t="s">
        <v>1167</v>
      </c>
      <c r="F70" s="60" t="s">
        <v>1167</v>
      </c>
      <c r="G70" s="60" t="s">
        <v>2764</v>
      </c>
      <c r="I70" s="591"/>
      <c r="J70" s="41" t="s">
        <v>869</v>
      </c>
      <c r="K70" s="42">
        <v>2.6223776223776224E-2</v>
      </c>
      <c r="L70" s="42">
        <v>7.3956973659437229E-3</v>
      </c>
      <c r="M70" s="42">
        <v>1.5904866508955791E-2</v>
      </c>
      <c r="N70" s="42">
        <v>-8.9212734082430127E-3</v>
      </c>
      <c r="O70" s="44">
        <f t="shared" si="12"/>
        <v>4.6742852009660233E-4</v>
      </c>
      <c r="Q70" s="599"/>
      <c r="R70" s="140" t="s">
        <v>869</v>
      </c>
      <c r="S70" s="74">
        <v>2.6223776223776224E-2</v>
      </c>
      <c r="T70" s="74">
        <v>1.5904866508955791E-2</v>
      </c>
      <c r="U70" s="521">
        <v>6.0745137272575869E-2</v>
      </c>
      <c r="V70" s="521">
        <v>0.92662575806417757</v>
      </c>
      <c r="W70" s="521">
        <f t="shared" si="13"/>
        <v>-4.9259220034570353E-2</v>
      </c>
      <c r="X70" s="246">
        <f t="shared" si="14"/>
        <v>2.4264707584142173E-3</v>
      </c>
    </row>
    <row r="71" spans="1:24" ht="16.5" thickBot="1" x14ac:dyDescent="0.3">
      <c r="A71" s="59" t="s">
        <v>2765</v>
      </c>
      <c r="B71" s="667" t="s">
        <v>2766</v>
      </c>
      <c r="C71" s="667"/>
      <c r="D71" s="667"/>
      <c r="E71" s="667"/>
      <c r="F71" s="667"/>
      <c r="G71" s="667"/>
      <c r="I71" s="591"/>
      <c r="J71" s="41" t="s">
        <v>870</v>
      </c>
      <c r="K71" s="42">
        <v>-0.10051107325383304</v>
      </c>
      <c r="L71" s="42">
        <v>7.3956973659437229E-3</v>
      </c>
      <c r="M71" s="42">
        <v>-9.6159843649292046E-2</v>
      </c>
      <c r="N71" s="42">
        <v>-8.9212734082430127E-3</v>
      </c>
      <c r="O71" s="44">
        <f t="shared" si="12"/>
        <v>9.413632388198161E-3</v>
      </c>
      <c r="Q71" s="599"/>
      <c r="R71" s="140" t="s">
        <v>870</v>
      </c>
      <c r="S71" s="74">
        <v>-0.10051107325383304</v>
      </c>
      <c r="T71" s="74">
        <v>-9.6159843649292046E-2</v>
      </c>
      <c r="U71" s="521">
        <v>6.0745137272575869E-2</v>
      </c>
      <c r="V71" s="521">
        <v>0.92662575806417757</v>
      </c>
      <c r="W71" s="521">
        <f t="shared" si="13"/>
        <v>-7.2152022509550898E-2</v>
      </c>
      <c r="X71" s="246">
        <f t="shared" si="14"/>
        <v>5.2059143522187393E-3</v>
      </c>
    </row>
    <row r="72" spans="1:24" ht="16.5" thickBot="1" x14ac:dyDescent="0.3">
      <c r="A72" s="59" t="s">
        <v>340</v>
      </c>
      <c r="B72" s="60" t="s">
        <v>1030</v>
      </c>
      <c r="C72" s="60" t="s">
        <v>1030</v>
      </c>
      <c r="D72" s="60" t="s">
        <v>1170</v>
      </c>
      <c r="E72" s="60" t="s">
        <v>1148</v>
      </c>
      <c r="F72" s="60" t="s">
        <v>1148</v>
      </c>
      <c r="G72" s="60" t="s">
        <v>2767</v>
      </c>
      <c r="I72" s="591"/>
      <c r="J72" s="41" t="s">
        <v>871</v>
      </c>
      <c r="K72" s="42">
        <v>0.10181818181818182</v>
      </c>
      <c r="L72" s="42">
        <v>7.3956973659437229E-3</v>
      </c>
      <c r="M72" s="42">
        <v>3.9899245491350682E-2</v>
      </c>
      <c r="N72" s="42">
        <v>-8.9212734082430127E-3</v>
      </c>
      <c r="O72" s="44">
        <f t="shared" si="12"/>
        <v>4.6097546867470817E-3</v>
      </c>
      <c r="Q72" s="599"/>
      <c r="R72" s="140" t="s">
        <v>871</v>
      </c>
      <c r="S72" s="74">
        <v>0.10181818181818182</v>
      </c>
      <c r="T72" s="74">
        <v>3.9899245491350682E-2</v>
      </c>
      <c r="U72" s="521">
        <v>6.0745137272575869E-2</v>
      </c>
      <c r="V72" s="521">
        <v>0.92662575806417757</v>
      </c>
      <c r="W72" s="521">
        <f t="shared" si="13"/>
        <v>4.1013759459944052E-3</v>
      </c>
      <c r="X72" s="246">
        <f t="shared" si="14"/>
        <v>1.6821284650381503E-5</v>
      </c>
    </row>
    <row r="73" spans="1:24" ht="16.5" thickBot="1" x14ac:dyDescent="0.3">
      <c r="A73" s="59" t="s">
        <v>343</v>
      </c>
      <c r="B73" s="60" t="s">
        <v>1063</v>
      </c>
      <c r="C73" s="60" t="s">
        <v>1063</v>
      </c>
      <c r="D73" s="60" t="s">
        <v>1200</v>
      </c>
      <c r="E73" s="60" t="s">
        <v>1025</v>
      </c>
      <c r="F73" s="60" t="s">
        <v>1025</v>
      </c>
      <c r="G73" s="60" t="s">
        <v>2768</v>
      </c>
      <c r="I73" s="591"/>
      <c r="J73" s="41" t="s">
        <v>872</v>
      </c>
      <c r="K73" s="42">
        <v>-0.11524822695035461</v>
      </c>
      <c r="L73" s="42">
        <v>7.3956973659437229E-3</v>
      </c>
      <c r="M73" s="42">
        <v>-7.1881256014068778E-2</v>
      </c>
      <c r="N73" s="42">
        <v>-8.9212734082430127E-3</v>
      </c>
      <c r="O73" s="44">
        <f t="shared" si="12"/>
        <v>7.7216593416643544E-3</v>
      </c>
      <c r="Q73" s="599"/>
      <c r="R73" s="140" t="s">
        <v>872</v>
      </c>
      <c r="S73" s="74">
        <v>-0.11524822695035461</v>
      </c>
      <c r="T73" s="74">
        <v>-7.1881256014068778E-2</v>
      </c>
      <c r="U73" s="521">
        <v>6.0745137272575869E-2</v>
      </c>
      <c r="V73" s="521">
        <v>0.92662575806417757</v>
      </c>
      <c r="W73" s="521">
        <f t="shared" si="13"/>
        <v>-0.10938634087828879</v>
      </c>
      <c r="X73" s="246">
        <f t="shared" si="14"/>
        <v>1.1965371570741193E-2</v>
      </c>
    </row>
    <row r="74" spans="1:24" ht="16.5" thickBot="1" x14ac:dyDescent="0.3">
      <c r="A74" s="59" t="s">
        <v>348</v>
      </c>
      <c r="B74" s="60" t="s">
        <v>1154</v>
      </c>
      <c r="C74" s="60" t="s">
        <v>1135</v>
      </c>
      <c r="D74" s="60" t="s">
        <v>1154</v>
      </c>
      <c r="E74" s="60" t="s">
        <v>1109</v>
      </c>
      <c r="F74" s="60" t="s">
        <v>1109</v>
      </c>
      <c r="G74" s="60" t="s">
        <v>2769</v>
      </c>
      <c r="I74" s="591"/>
      <c r="J74" s="41" t="s">
        <v>873</v>
      </c>
      <c r="K74" s="42">
        <v>-1.4028056112224449E-2</v>
      </c>
      <c r="L74" s="42">
        <v>7.3956973659437229E-3</v>
      </c>
      <c r="M74" s="42">
        <v>-3.1031770622303743E-2</v>
      </c>
      <c r="N74" s="42">
        <v>-8.9212734082430127E-3</v>
      </c>
      <c r="O74" s="44">
        <f t="shared" si="12"/>
        <v>4.7368984159376127E-4</v>
      </c>
      <c r="Q74" s="599"/>
      <c r="R74" s="140" t="s">
        <v>873</v>
      </c>
      <c r="S74" s="74">
        <v>-1.4028056112224449E-2</v>
      </c>
      <c r="T74" s="74">
        <v>-3.1031770622303743E-2</v>
      </c>
      <c r="U74" s="521">
        <v>6.0745137272575869E-2</v>
      </c>
      <c r="V74" s="521">
        <v>0.92662575806417757</v>
      </c>
      <c r="W74" s="521">
        <f t="shared" si="13"/>
        <v>-4.6018355407834437E-2</v>
      </c>
      <c r="X74" s="246">
        <f t="shared" si="14"/>
        <v>2.1176890344417648E-3</v>
      </c>
    </row>
    <row r="75" spans="1:24" ht="16.5" thickBot="1" x14ac:dyDescent="0.3">
      <c r="A75" s="59" t="s">
        <v>350</v>
      </c>
      <c r="B75" s="60" t="s">
        <v>1193</v>
      </c>
      <c r="C75" s="60" t="s">
        <v>1147</v>
      </c>
      <c r="D75" s="60" t="s">
        <v>1184</v>
      </c>
      <c r="E75" s="60" t="s">
        <v>1121</v>
      </c>
      <c r="F75" s="60" t="s">
        <v>1121</v>
      </c>
      <c r="G75" s="60" t="s">
        <v>2770</v>
      </c>
      <c r="I75" s="591"/>
      <c r="J75" s="41" t="s">
        <v>874</v>
      </c>
      <c r="K75" s="42">
        <v>3.6585365853658534E-2</v>
      </c>
      <c r="L75" s="42">
        <v>7.3956973659437229E-3</v>
      </c>
      <c r="M75" s="42">
        <v>-5.2010822777026289E-2</v>
      </c>
      <c r="N75" s="42">
        <v>-8.9212734082430127E-3</v>
      </c>
      <c r="O75" s="44">
        <f t="shared" si="12"/>
        <v>-1.2577696613598048E-3</v>
      </c>
      <c r="Q75" s="599"/>
      <c r="R75" s="140" t="s">
        <v>874</v>
      </c>
      <c r="S75" s="74">
        <v>3.6585365853658534E-2</v>
      </c>
      <c r="T75" s="74">
        <v>-5.2010822777026289E-2</v>
      </c>
      <c r="U75" s="521">
        <v>6.0745137272575869E-2</v>
      </c>
      <c r="V75" s="521">
        <v>0.92662575806417757</v>
      </c>
      <c r="W75" s="521">
        <f t="shared" si="13"/>
        <v>2.4034796664386245E-2</v>
      </c>
      <c r="X75" s="246">
        <f t="shared" si="14"/>
        <v>5.7767145069839211E-4</v>
      </c>
    </row>
    <row r="76" spans="1:24" ht="16.5" thickBot="1" x14ac:dyDescent="0.3">
      <c r="A76" s="59" t="s">
        <v>353</v>
      </c>
      <c r="B76" s="60" t="s">
        <v>1708</v>
      </c>
      <c r="C76" s="60" t="s">
        <v>1194</v>
      </c>
      <c r="D76" s="60" t="s">
        <v>1712</v>
      </c>
      <c r="E76" s="60" t="s">
        <v>1175</v>
      </c>
      <c r="F76" s="60" t="s">
        <v>1175</v>
      </c>
      <c r="G76" s="60" t="s">
        <v>2771</v>
      </c>
      <c r="I76" s="591"/>
      <c r="J76" s="41" t="s">
        <v>875</v>
      </c>
      <c r="K76" s="42">
        <v>-2.7450980392156862E-2</v>
      </c>
      <c r="L76" s="42">
        <v>7.3956973659437229E-3</v>
      </c>
      <c r="M76" s="42">
        <v>-8.5403666273141152E-2</v>
      </c>
      <c r="N76" s="42">
        <v>-8.9212734082430127E-3</v>
      </c>
      <c r="O76" s="44">
        <f t="shared" si="12"/>
        <v>2.665157298331557E-3</v>
      </c>
      <c r="Q76" s="599"/>
      <c r="R76" s="140" t="s">
        <v>875</v>
      </c>
      <c r="S76" s="74">
        <v>-2.7450980392156862E-2</v>
      </c>
      <c r="T76" s="74">
        <v>-8.5403666273141152E-2</v>
      </c>
      <c r="U76" s="521">
        <v>6.0745137272575869E-2</v>
      </c>
      <c r="V76" s="521">
        <v>0.92662575806417757</v>
      </c>
      <c r="W76" s="521">
        <f t="shared" si="13"/>
        <v>-9.0588806629232771E-3</v>
      </c>
      <c r="X76" s="246">
        <f t="shared" si="14"/>
        <v>8.2063318865085273E-5</v>
      </c>
    </row>
    <row r="77" spans="1:24" ht="16.5" thickBot="1" x14ac:dyDescent="0.3">
      <c r="A77" s="59" t="s">
        <v>356</v>
      </c>
      <c r="B77" s="60" t="s">
        <v>381</v>
      </c>
      <c r="C77" s="60" t="s">
        <v>1265</v>
      </c>
      <c r="D77" s="60" t="s">
        <v>393</v>
      </c>
      <c r="E77" s="60" t="s">
        <v>1735</v>
      </c>
      <c r="F77" s="60" t="s">
        <v>1735</v>
      </c>
      <c r="G77" s="60" t="s">
        <v>2772</v>
      </c>
      <c r="I77" s="591"/>
      <c r="J77" s="41" t="s">
        <v>876</v>
      </c>
      <c r="K77" s="42">
        <v>6.4516129032258063E-2</v>
      </c>
      <c r="L77" s="42">
        <v>7.3956973659437229E-3</v>
      </c>
      <c r="M77" s="42">
        <v>7.7661777639081955E-2</v>
      </c>
      <c r="N77" s="42">
        <v>-8.9212734082430127E-3</v>
      </c>
      <c r="O77" s="44">
        <f t="shared" si="12"/>
        <v>4.945661250809732E-3</v>
      </c>
      <c r="Q77" s="599"/>
      <c r="R77" s="140" t="s">
        <v>876</v>
      </c>
      <c r="S77" s="74">
        <v>6.4516129032258063E-2</v>
      </c>
      <c r="T77" s="74">
        <v>7.7661777639081955E-2</v>
      </c>
      <c r="U77" s="521">
        <v>6.0745137272575869E-2</v>
      </c>
      <c r="V77" s="521">
        <v>0.92662575806417757</v>
      </c>
      <c r="W77" s="521">
        <f t="shared" si="13"/>
        <v>-6.8192411817743714E-2</v>
      </c>
      <c r="X77" s="246">
        <f t="shared" si="14"/>
        <v>4.6502050295207523E-3</v>
      </c>
    </row>
    <row r="78" spans="1:24" ht="16.5" thickBot="1" x14ac:dyDescent="0.3">
      <c r="A78" s="59" t="s">
        <v>358</v>
      </c>
      <c r="B78" s="60" t="s">
        <v>381</v>
      </c>
      <c r="C78" s="60" t="s">
        <v>1247</v>
      </c>
      <c r="D78" s="60" t="s">
        <v>388</v>
      </c>
      <c r="E78" s="60" t="s">
        <v>383</v>
      </c>
      <c r="F78" s="60" t="s">
        <v>383</v>
      </c>
      <c r="G78" s="60" t="s">
        <v>2773</v>
      </c>
      <c r="I78" s="591"/>
      <c r="J78" s="41" t="s">
        <v>877</v>
      </c>
      <c r="K78" s="42">
        <v>-4.3560606060606064E-2</v>
      </c>
      <c r="L78" s="42">
        <v>7.3956973659437229E-3</v>
      </c>
      <c r="M78" s="42">
        <v>-5.6204177800007653E-3</v>
      </c>
      <c r="N78" s="42">
        <v>-8.9212734082430127E-3</v>
      </c>
      <c r="O78" s="44">
        <f t="shared" si="12"/>
        <v>-1.6819940095994659E-4</v>
      </c>
      <c r="Q78" s="599"/>
      <c r="R78" s="140" t="s">
        <v>877</v>
      </c>
      <c r="S78" s="74">
        <v>-4.3560606060606064E-2</v>
      </c>
      <c r="T78" s="74">
        <v>-5.6204177800007653E-3</v>
      </c>
      <c r="U78" s="521">
        <v>6.0745137272575869E-2</v>
      </c>
      <c r="V78" s="521">
        <v>0.92662575806417757</v>
      </c>
      <c r="W78" s="521">
        <f t="shared" si="13"/>
        <v>-9.9097719447151345E-2</v>
      </c>
      <c r="X78" s="246">
        <f t="shared" si="14"/>
        <v>9.8203579996263175E-3</v>
      </c>
    </row>
    <row r="79" spans="1:24" ht="16.5" thickBot="1" x14ac:dyDescent="0.3">
      <c r="A79" s="59" t="s">
        <v>364</v>
      </c>
      <c r="B79" s="60" t="s">
        <v>2123</v>
      </c>
      <c r="C79" s="60" t="s">
        <v>2774</v>
      </c>
      <c r="D79" s="60" t="s">
        <v>1739</v>
      </c>
      <c r="E79" s="60" t="s">
        <v>381</v>
      </c>
      <c r="F79" s="60" t="s">
        <v>381</v>
      </c>
      <c r="G79" s="60" t="s">
        <v>2775</v>
      </c>
      <c r="I79" s="592"/>
      <c r="J79" s="41" t="s">
        <v>866</v>
      </c>
      <c r="K79" s="42">
        <v>6.7326732673267331E-2</v>
      </c>
      <c r="L79" s="42">
        <v>7.3956973659437229E-3</v>
      </c>
      <c r="M79" s="42">
        <v>4.8407592724962187E-2</v>
      </c>
      <c r="N79" s="42">
        <v>-8.9212734082430127E-3</v>
      </c>
      <c r="O79" s="44">
        <f t="shared" si="12"/>
        <v>3.4357783003579495E-3</v>
      </c>
      <c r="Q79" s="599"/>
      <c r="R79" s="140" t="s">
        <v>866</v>
      </c>
      <c r="S79" s="74">
        <v>6.7326732673267331E-2</v>
      </c>
      <c r="T79" s="74">
        <v>4.8407592724962187E-2</v>
      </c>
      <c r="U79" s="521">
        <v>6.0745137272575869E-2</v>
      </c>
      <c r="V79" s="521">
        <v>0.92662575806417757</v>
      </c>
      <c r="W79" s="521">
        <f t="shared" si="13"/>
        <v>-3.8274126904138589E-2</v>
      </c>
      <c r="X79" s="246">
        <f t="shared" si="14"/>
        <v>1.4649087902741053E-3</v>
      </c>
    </row>
    <row r="80" spans="1:24" ht="15.75" thickBot="1" x14ac:dyDescent="0.3">
      <c r="A80" s="59" t="s">
        <v>368</v>
      </c>
      <c r="B80" s="60" t="s">
        <v>990</v>
      </c>
      <c r="C80" s="60" t="s">
        <v>990</v>
      </c>
      <c r="D80" s="60" t="s">
        <v>990</v>
      </c>
      <c r="E80" s="60" t="s">
        <v>990</v>
      </c>
      <c r="F80" s="60" t="s">
        <v>990</v>
      </c>
      <c r="G80" s="60" t="s">
        <v>990</v>
      </c>
      <c r="I80" s="593" t="s">
        <v>891</v>
      </c>
      <c r="J80" s="594"/>
      <c r="K80" s="594"/>
      <c r="L80" s="594"/>
      <c r="M80" s="594"/>
      <c r="N80" s="605"/>
      <c r="O80" s="44">
        <f>SUM(O68:O79)</f>
        <v>3.3687183173514164E-2</v>
      </c>
      <c r="Q80" s="599" t="s">
        <v>891</v>
      </c>
      <c r="R80" s="599"/>
      <c r="S80" s="599"/>
      <c r="T80" s="599"/>
      <c r="U80" s="599"/>
      <c r="V80" s="599"/>
      <c r="W80" s="599"/>
      <c r="X80" s="206">
        <f>SUM(X68:X79)</f>
        <v>5.1450025009466986E-2</v>
      </c>
    </row>
    <row r="81" spans="1:24" ht="17.25" thickBot="1" x14ac:dyDescent="0.3">
      <c r="A81" s="668" t="s">
        <v>373</v>
      </c>
      <c r="B81" s="668"/>
      <c r="C81" s="668"/>
      <c r="D81" s="668"/>
      <c r="E81" s="668"/>
      <c r="F81" s="668"/>
      <c r="G81" s="668"/>
      <c r="I81" s="606" t="s">
        <v>892</v>
      </c>
      <c r="J81" s="607"/>
      <c r="K81" s="607"/>
      <c r="L81" s="607"/>
      <c r="M81" s="607"/>
      <c r="N81" s="608"/>
      <c r="O81" s="44">
        <f>O80/12</f>
        <v>2.8072652644595135E-3</v>
      </c>
      <c r="Q81" s="600" t="s">
        <v>5070</v>
      </c>
      <c r="R81" s="600"/>
      <c r="S81" s="600"/>
      <c r="T81" s="600"/>
      <c r="U81" s="600"/>
      <c r="V81" s="600"/>
      <c r="W81" s="600"/>
      <c r="X81" s="206">
        <f>X80/12</f>
        <v>4.2875020841222486E-3</v>
      </c>
    </row>
    <row r="82" spans="1:24" ht="18" thickBot="1" x14ac:dyDescent="0.3"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161" t="s">
        <v>5074</v>
      </c>
    </row>
    <row r="83" spans="1:24" ht="16.5" thickBot="1" x14ac:dyDescent="0.3">
      <c r="I83" s="652">
        <v>2016</v>
      </c>
      <c r="J83" s="446" t="s">
        <v>867</v>
      </c>
      <c r="K83" s="74">
        <v>7.2356215213358069E-2</v>
      </c>
      <c r="L83" s="106">
        <v>2.497515867047009E-2</v>
      </c>
      <c r="M83" s="74">
        <v>1.0050124363976159E-2</v>
      </c>
      <c r="N83" s="74">
        <v>9.8098034712319256E-3</v>
      </c>
      <c r="O83" s="126">
        <f>((K83-L83)*(M83-N83))</f>
        <v>1.1386657807551828E-5</v>
      </c>
      <c r="Q83" s="599">
        <v>2016</v>
      </c>
      <c r="R83" s="140" t="s">
        <v>867</v>
      </c>
      <c r="S83" s="42">
        <v>7.2356215213358069E-2</v>
      </c>
      <c r="T83" s="42">
        <v>1.0050124363976159E-2</v>
      </c>
      <c r="U83" s="521">
        <v>1.2404543096584578E-2</v>
      </c>
      <c r="V83" s="521">
        <v>1.2814339870059477</v>
      </c>
      <c r="W83" s="519">
        <f>S83-U83-(V83*T83)</f>
        <v>4.7073101183137907E-2</v>
      </c>
      <c r="X83" s="206">
        <f>W83^2</f>
        <v>2.2158768549979395E-3</v>
      </c>
    </row>
    <row r="84" spans="1:24" ht="16.5" thickBot="1" x14ac:dyDescent="0.3">
      <c r="I84" s="653"/>
      <c r="J84" s="446" t="s">
        <v>868</v>
      </c>
      <c r="K84" s="74">
        <v>8.9965397923875437E-2</v>
      </c>
      <c r="L84" s="106">
        <v>2.497515867047009E-2</v>
      </c>
      <c r="M84" s="74">
        <v>4.3438042975537196E-2</v>
      </c>
      <c r="N84" s="74">
        <v>9.8098034712319256E-3</v>
      </c>
      <c r="O84" s="126">
        <f t="shared" ref="O84:O94" si="15">((K84-L84)*(M84-N84))</f>
        <v>2.1855073310556167E-3</v>
      </c>
      <c r="Q84" s="599"/>
      <c r="R84" s="140" t="s">
        <v>868</v>
      </c>
      <c r="S84" s="42">
        <v>8.9965397923875437E-2</v>
      </c>
      <c r="T84" s="42">
        <v>4.3438042975537196E-2</v>
      </c>
      <c r="U84" s="521">
        <v>1.2404543096584578E-2</v>
      </c>
      <c r="V84" s="521">
        <v>1.2814339870059477</v>
      </c>
      <c r="W84" s="519">
        <f t="shared" ref="W84:W94" si="16">S84-U84-(V84*T84)</f>
        <v>2.189787022941253E-2</v>
      </c>
      <c r="X84" s="206">
        <f t="shared" ref="X84:X94" si="17">W84^2</f>
        <v>4.7951672058419158E-4</v>
      </c>
    </row>
    <row r="85" spans="1:24" ht="16.5" thickBot="1" x14ac:dyDescent="0.3">
      <c r="I85" s="653"/>
      <c r="J85" s="446" t="s">
        <v>869</v>
      </c>
      <c r="K85" s="74">
        <v>-3.4920634920634921E-2</v>
      </c>
      <c r="L85" s="106">
        <v>2.497515867047009E-2</v>
      </c>
      <c r="M85" s="74">
        <v>6.7206555334595368E-3</v>
      </c>
      <c r="N85" s="74">
        <v>9.8098034712319256E-3</v>
      </c>
      <c r="O85" s="126">
        <f t="shared" si="15"/>
        <v>1.8502696725320272E-4</v>
      </c>
      <c r="Q85" s="599"/>
      <c r="R85" s="140" t="s">
        <v>869</v>
      </c>
      <c r="S85" s="42">
        <v>-3.4920634920634921E-2</v>
      </c>
      <c r="T85" s="42">
        <v>6.7206555334595368E-3</v>
      </c>
      <c r="U85" s="521">
        <v>1.2404543096584578E-2</v>
      </c>
      <c r="V85" s="521">
        <v>1.2814339870059477</v>
      </c>
      <c r="W85" s="519">
        <f t="shared" si="16"/>
        <v>-5.5937254432754137E-2</v>
      </c>
      <c r="X85" s="206">
        <f t="shared" si="17"/>
        <v>3.1289764334746723E-3</v>
      </c>
    </row>
    <row r="86" spans="1:24" ht="16.5" thickBot="1" x14ac:dyDescent="0.3">
      <c r="I86" s="653"/>
      <c r="J86" s="446" t="s">
        <v>870</v>
      </c>
      <c r="K86" s="74">
        <v>4.9342105263157892E-3</v>
      </c>
      <c r="L86" s="106">
        <v>2.497515867047009E-2</v>
      </c>
      <c r="M86" s="74">
        <v>-9.3294460641399797E-3</v>
      </c>
      <c r="N86" s="74">
        <v>9.8098034712319256E-3</v>
      </c>
      <c r="O86" s="126">
        <f t="shared" si="15"/>
        <v>3.8356870745641765E-4</v>
      </c>
      <c r="Q86" s="599"/>
      <c r="R86" s="140" t="s">
        <v>870</v>
      </c>
      <c r="S86" s="42">
        <v>4.9342105263157892E-3</v>
      </c>
      <c r="T86" s="42">
        <v>-9.3294460641399797E-3</v>
      </c>
      <c r="U86" s="521">
        <v>1.2404543096584578E-2</v>
      </c>
      <c r="V86" s="521">
        <v>1.2814339870059477</v>
      </c>
      <c r="W86" s="519">
        <f t="shared" si="16"/>
        <v>4.4847366962590517E-3</v>
      </c>
      <c r="X86" s="206">
        <f t="shared" si="17"/>
        <v>2.0112863234772553E-5</v>
      </c>
    </row>
    <row r="87" spans="1:24" ht="16.5" thickBot="1" x14ac:dyDescent="0.3">
      <c r="I87" s="653"/>
      <c r="J87" s="446" t="s">
        <v>871</v>
      </c>
      <c r="K87" s="74">
        <v>6.0556464811783964E-2</v>
      </c>
      <c r="L87" s="106">
        <v>2.497515867047009E-2</v>
      </c>
      <c r="M87" s="74">
        <v>-1.5014834656640762E-2</v>
      </c>
      <c r="N87" s="74">
        <v>9.8098034712319256E-3</v>
      </c>
      <c r="O87" s="126">
        <f t="shared" si="15"/>
        <v>-8.8329304907517096E-4</v>
      </c>
      <c r="Q87" s="599"/>
      <c r="R87" s="140" t="s">
        <v>871</v>
      </c>
      <c r="S87" s="42">
        <v>6.0556464811783964E-2</v>
      </c>
      <c r="T87" s="42">
        <v>-1.5014834656640762E-2</v>
      </c>
      <c r="U87" s="521">
        <v>1.2404543096584578E-2</v>
      </c>
      <c r="V87" s="521">
        <v>1.2814339870059477</v>
      </c>
      <c r="W87" s="519">
        <f t="shared" si="16"/>
        <v>6.7392441153493632E-2</v>
      </c>
      <c r="X87" s="206">
        <f t="shared" si="17"/>
        <v>4.5417411246271022E-3</v>
      </c>
    </row>
    <row r="88" spans="1:24" ht="16.5" thickBot="1" x14ac:dyDescent="0.3">
      <c r="I88" s="653"/>
      <c r="J88" s="446" t="s">
        <v>872</v>
      </c>
      <c r="K88" s="74">
        <v>9.487654320987654E-2</v>
      </c>
      <c r="L88" s="106">
        <v>2.497515867047009E-2</v>
      </c>
      <c r="M88" s="74">
        <v>4.9645736027609466E-2</v>
      </c>
      <c r="N88" s="74">
        <v>9.8098034712319256E-3</v>
      </c>
      <c r="O88" s="126">
        <f t="shared" si="15"/>
        <v>2.7845868401092069E-3</v>
      </c>
      <c r="Q88" s="599"/>
      <c r="R88" s="140" t="s">
        <v>872</v>
      </c>
      <c r="S88" s="42">
        <v>9.487654320987654E-2</v>
      </c>
      <c r="T88" s="42">
        <v>4.9645736027609466E-2</v>
      </c>
      <c r="U88" s="521">
        <v>1.2404543096584578E-2</v>
      </c>
      <c r="V88" s="521">
        <v>1.2814339870059477</v>
      </c>
      <c r="W88" s="519">
        <f t="shared" si="16"/>
        <v>1.8854266657587548E-2</v>
      </c>
      <c r="X88" s="206">
        <f t="shared" si="17"/>
        <v>3.5548337119541753E-4</v>
      </c>
    </row>
    <row r="89" spans="1:24" ht="16.5" thickBot="1" x14ac:dyDescent="0.3">
      <c r="I89" s="653"/>
      <c r="J89" s="446" t="s">
        <v>873</v>
      </c>
      <c r="K89" s="74">
        <v>-1.4513788098693759E-3</v>
      </c>
      <c r="L89" s="106">
        <v>2.497515867047009E-2</v>
      </c>
      <c r="M89" s="74">
        <v>3.7317594571986246E-2</v>
      </c>
      <c r="N89" s="74">
        <v>9.8098034712319256E-3</v>
      </c>
      <c r="O89" s="126">
        <f t="shared" si="15"/>
        <v>-7.2693567252543243E-4</v>
      </c>
      <c r="Q89" s="599"/>
      <c r="R89" s="140" t="s">
        <v>873</v>
      </c>
      <c r="S89" s="42">
        <v>-1.4513788098693759E-3</v>
      </c>
      <c r="T89" s="42">
        <v>3.7317594571986246E-2</v>
      </c>
      <c r="U89" s="521">
        <v>1.2404543096584578E-2</v>
      </c>
      <c r="V89" s="521">
        <v>1.2814339870059477</v>
      </c>
      <c r="W89" s="519">
        <f t="shared" si="16"/>
        <v>-6.1675955904305801E-2</v>
      </c>
      <c r="X89" s="206">
        <f t="shared" si="17"/>
        <v>3.8039235367098734E-3</v>
      </c>
    </row>
    <row r="90" spans="1:24" ht="16.5" thickBot="1" x14ac:dyDescent="0.3">
      <c r="I90" s="653"/>
      <c r="J90" s="446" t="s">
        <v>874</v>
      </c>
      <c r="K90" s="74">
        <v>0.15988372093023256</v>
      </c>
      <c r="L90" s="106">
        <v>2.497515867047009E-2</v>
      </c>
      <c r="M90" s="74">
        <v>3.5975090721741862E-2</v>
      </c>
      <c r="N90" s="74">
        <v>9.8098034712319256E-3</v>
      </c>
      <c r="O90" s="126">
        <f t="shared" si="15"/>
        <v>3.5299212840799888E-3</v>
      </c>
      <c r="Q90" s="599"/>
      <c r="R90" s="140" t="s">
        <v>874</v>
      </c>
      <c r="S90" s="42">
        <v>0.15988372093023256</v>
      </c>
      <c r="T90" s="42">
        <v>3.5975090721741862E-2</v>
      </c>
      <c r="U90" s="521">
        <v>1.2404543096584578E-2</v>
      </c>
      <c r="V90" s="521">
        <v>1.2814339870059477</v>
      </c>
      <c r="W90" s="519">
        <f t="shared" si="16"/>
        <v>0.10137947389718566</v>
      </c>
      <c r="X90" s="206">
        <f t="shared" si="17"/>
        <v>1.0277797727670148E-2</v>
      </c>
    </row>
    <row r="91" spans="1:24" ht="16.5" thickBot="1" x14ac:dyDescent="0.3">
      <c r="I91" s="653"/>
      <c r="J91" s="446" t="s">
        <v>875</v>
      </c>
      <c r="K91" s="74">
        <v>-5.0125313283208017E-2</v>
      </c>
      <c r="L91" s="106">
        <v>2.497515867047009E-2</v>
      </c>
      <c r="M91" s="74">
        <v>-2.9839128178515729E-3</v>
      </c>
      <c r="N91" s="74">
        <v>9.8098034712319256E-3</v>
      </c>
      <c r="O91" s="126">
        <f t="shared" si="15"/>
        <v>9.6081413135163003E-4</v>
      </c>
      <c r="Q91" s="599"/>
      <c r="R91" s="140" t="s">
        <v>875</v>
      </c>
      <c r="S91" s="42">
        <v>-5.0125313283208017E-2</v>
      </c>
      <c r="T91" s="42">
        <v>-2.9839128178515729E-3</v>
      </c>
      <c r="U91" s="521">
        <v>1.2404543096584578E-2</v>
      </c>
      <c r="V91" s="521">
        <v>1.2814339870059477</v>
      </c>
      <c r="W91" s="519">
        <f t="shared" si="16"/>
        <v>-5.87061690807349E-2</v>
      </c>
      <c r="X91" s="206">
        <f t="shared" si="17"/>
        <v>3.4464142881358343E-3</v>
      </c>
    </row>
    <row r="92" spans="1:24" ht="16.5" thickBot="1" x14ac:dyDescent="0.3">
      <c r="I92" s="653"/>
      <c r="J92" s="446" t="s">
        <v>876</v>
      </c>
      <c r="K92" s="74">
        <v>-7.9155672823219003E-3</v>
      </c>
      <c r="L92" s="106">
        <v>2.497515867047009E-2</v>
      </c>
      <c r="M92" s="74">
        <v>5.3133810453263684E-3</v>
      </c>
      <c r="N92" s="74">
        <v>9.8098034712319256E-3</v>
      </c>
      <c r="O92" s="126">
        <f t="shared" si="15"/>
        <v>1.4789059777844786E-4</v>
      </c>
      <c r="Q92" s="599"/>
      <c r="R92" s="140" t="s">
        <v>876</v>
      </c>
      <c r="S92" s="42">
        <v>-7.9155672823219003E-3</v>
      </c>
      <c r="T92" s="42">
        <v>5.3133810453263684E-3</v>
      </c>
      <c r="U92" s="521">
        <v>1.2404543096584578E-2</v>
      </c>
      <c r="V92" s="521">
        <v>1.2814339870059477</v>
      </c>
      <c r="W92" s="519">
        <f t="shared" si="16"/>
        <v>-2.7128857436300877E-2</v>
      </c>
      <c r="X92" s="206">
        <f t="shared" si="17"/>
        <v>7.3597490579913733E-4</v>
      </c>
    </row>
    <row r="93" spans="1:24" ht="16.5" thickBot="1" x14ac:dyDescent="0.3">
      <c r="I93" s="653"/>
      <c r="J93" s="446" t="s">
        <v>877</v>
      </c>
      <c r="K93" s="74">
        <v>-7.9787234042553196E-2</v>
      </c>
      <c r="L93" s="106">
        <v>2.497515867047009E-2</v>
      </c>
      <c r="M93" s="74">
        <v>-7.5342465753424681E-2</v>
      </c>
      <c r="N93" s="74">
        <v>9.8098034712319256E-3</v>
      </c>
      <c r="O93" s="126">
        <f t="shared" si="15"/>
        <v>8.9207554689185627E-3</v>
      </c>
      <c r="Q93" s="599"/>
      <c r="R93" s="140" t="s">
        <v>877</v>
      </c>
      <c r="S93" s="42">
        <v>-7.9787234042553196E-2</v>
      </c>
      <c r="T93" s="42">
        <v>-7.5342465753424681E-2</v>
      </c>
      <c r="U93" s="521">
        <v>1.2404543096584578E-2</v>
      </c>
      <c r="V93" s="521">
        <v>1.2814339870059477</v>
      </c>
      <c r="W93" s="519">
        <f t="shared" si="16"/>
        <v>4.3546191421322822E-3</v>
      </c>
      <c r="X93" s="206">
        <f t="shared" si="17"/>
        <v>1.8962707873024892E-5</v>
      </c>
    </row>
    <row r="94" spans="1:24" ht="16.5" thickBot="1" x14ac:dyDescent="0.3">
      <c r="I94" s="654"/>
      <c r="J94" s="446" t="s">
        <v>866</v>
      </c>
      <c r="K94" s="74">
        <v>-8.670520231213872E-3</v>
      </c>
      <c r="L94" s="106">
        <v>2.497515867047009E-2</v>
      </c>
      <c r="M94" s="74">
        <v>3.1927675707203271E-2</v>
      </c>
      <c r="N94" s="74">
        <v>9.8098034712319256E-3</v>
      </c>
      <c r="O94" s="126">
        <f t="shared" si="15"/>
        <v>-7.4417082723996246E-4</v>
      </c>
      <c r="Q94" s="599"/>
      <c r="R94" s="140" t="s">
        <v>866</v>
      </c>
      <c r="S94" s="42">
        <v>-8.670520231213872E-3</v>
      </c>
      <c r="T94" s="42">
        <v>3.1927675707203271E-2</v>
      </c>
      <c r="U94" s="521">
        <v>1.2404543096584578E-2</v>
      </c>
      <c r="V94" s="521">
        <v>1.2814339870059477</v>
      </c>
      <c r="W94" s="519">
        <f t="shared" si="16"/>
        <v>-6.1988272105112874E-2</v>
      </c>
      <c r="X94" s="206">
        <f t="shared" si="17"/>
        <v>3.8425458785775147E-3</v>
      </c>
    </row>
    <row r="95" spans="1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1.6755058436970057E-2</v>
      </c>
      <c r="Q95" s="599" t="s">
        <v>891</v>
      </c>
      <c r="R95" s="599"/>
      <c r="S95" s="599"/>
      <c r="T95" s="599"/>
      <c r="U95" s="599"/>
      <c r="V95" s="599"/>
      <c r="W95" s="599"/>
      <c r="X95" s="206">
        <f>SUM(X83:X94)</f>
        <v>3.2867326412879629E-2</v>
      </c>
    </row>
    <row r="96" spans="1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1.3962548697475047E-3</v>
      </c>
      <c r="Q96" s="600" t="s">
        <v>5070</v>
      </c>
      <c r="R96" s="600"/>
      <c r="S96" s="600"/>
      <c r="T96" s="600"/>
      <c r="U96" s="600"/>
      <c r="V96" s="600"/>
      <c r="W96" s="600"/>
      <c r="X96" s="206">
        <f>X95/12</f>
        <v>2.738943867739969E-3</v>
      </c>
    </row>
    <row r="97" spans="9:24" ht="19.5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518" t="s">
        <v>884</v>
      </c>
      <c r="R97" s="518" t="s">
        <v>885</v>
      </c>
      <c r="S97" s="518" t="s">
        <v>5168</v>
      </c>
      <c r="T97" s="518" t="s">
        <v>5170</v>
      </c>
      <c r="U97" s="518" t="s">
        <v>5174</v>
      </c>
      <c r="V97" s="518" t="s">
        <v>5078</v>
      </c>
      <c r="W97" s="518" t="s">
        <v>5175</v>
      </c>
      <c r="X97" s="518" t="s">
        <v>5176</v>
      </c>
    </row>
    <row r="98" spans="9:24" ht="16.5" thickBot="1" x14ac:dyDescent="0.3">
      <c r="I98" s="590">
        <v>2017</v>
      </c>
      <c r="J98" s="41" t="s">
        <v>867</v>
      </c>
      <c r="K98" s="42">
        <v>-2.0408163265306121E-2</v>
      </c>
      <c r="L98" s="42">
        <v>5.2357724784577271E-3</v>
      </c>
      <c r="M98" s="42">
        <v>-8.2182179919061092E-3</v>
      </c>
      <c r="N98" s="42">
        <v>1.7002369229728018E-2</v>
      </c>
      <c r="O98" s="44">
        <f>((K98-L98)*(M98-N98))</f>
        <v>6.4675511813157716E-4</v>
      </c>
      <c r="Q98" s="617">
        <v>2017</v>
      </c>
      <c r="R98" s="448" t="s">
        <v>867</v>
      </c>
      <c r="S98" s="74">
        <v>-2.0408163265306121E-2</v>
      </c>
      <c r="T98" s="74">
        <v>-8.2182179919061092E-3</v>
      </c>
      <c r="U98" s="521">
        <v>-7.8718628235310735E-3</v>
      </c>
      <c r="V98" s="521">
        <v>0.77092992893429124</v>
      </c>
      <c r="W98" s="521">
        <f>S98-U98-(V98*T98)</f>
        <v>-6.2006302293083565E-3</v>
      </c>
      <c r="X98" s="363">
        <f>W98^2</f>
        <v>3.84478152406126E-5</v>
      </c>
    </row>
    <row r="99" spans="9:24" ht="16.5" thickBot="1" x14ac:dyDescent="0.3">
      <c r="I99" s="591"/>
      <c r="J99" s="41" t="s">
        <v>868</v>
      </c>
      <c r="K99" s="42">
        <v>-8.9285714285714281E-3</v>
      </c>
      <c r="L99" s="42">
        <v>5.2357724784577271E-3</v>
      </c>
      <c r="M99" s="42">
        <v>1.7495868239585141E-2</v>
      </c>
      <c r="N99" s="42">
        <v>1.7002369229728018E-2</v>
      </c>
      <c r="O99" s="44">
        <f t="shared" ref="O99:O109" si="18">((K99-L99)*(M99-N99))</f>
        <v>-6.9900896933946682E-6</v>
      </c>
      <c r="Q99" s="617"/>
      <c r="R99" s="448" t="s">
        <v>868</v>
      </c>
      <c r="S99" s="74">
        <v>-8.9285714285714281E-3</v>
      </c>
      <c r="T99" s="74">
        <v>1.7495868239585141E-2</v>
      </c>
      <c r="U99" s="521">
        <v>-7.8718628235310735E-3</v>
      </c>
      <c r="V99" s="521">
        <v>0.77092992893429124</v>
      </c>
      <c r="W99" s="521">
        <f t="shared" ref="W99:W109" si="19">S99-U99-(V99*T99)</f>
        <v>-1.454479706362745E-2</v>
      </c>
      <c r="X99" s="363">
        <f t="shared" ref="X99:X109" si="20">W99^2</f>
        <v>2.1155112162210571E-4</v>
      </c>
    </row>
    <row r="100" spans="9:24" ht="16.5" thickBot="1" x14ac:dyDescent="0.3">
      <c r="I100" s="591"/>
      <c r="J100" s="41" t="s">
        <v>869</v>
      </c>
      <c r="K100" s="42">
        <v>-2.1021021021021023E-2</v>
      </c>
      <c r="L100" s="42">
        <v>5.2357724784577271E-3</v>
      </c>
      <c r="M100" s="42">
        <v>3.2295283969978633E-2</v>
      </c>
      <c r="N100" s="42">
        <v>1.7002369229728018E-2</v>
      </c>
      <c r="O100" s="44">
        <f t="shared" si="18"/>
        <v>-4.0154290433989514E-4</v>
      </c>
      <c r="Q100" s="617"/>
      <c r="R100" s="448" t="s">
        <v>869</v>
      </c>
      <c r="S100" s="74">
        <v>-2.1021021021021023E-2</v>
      </c>
      <c r="T100" s="74">
        <v>3.2295283969978633E-2</v>
      </c>
      <c r="U100" s="521">
        <v>-7.8718628235310735E-3</v>
      </c>
      <c r="V100" s="521">
        <v>0.77092992893429124</v>
      </c>
      <c r="W100" s="521">
        <f t="shared" si="19"/>
        <v>-3.8046559173378333E-2</v>
      </c>
      <c r="X100" s="363">
        <f t="shared" si="20"/>
        <v>1.447540664933379E-3</v>
      </c>
    </row>
    <row r="101" spans="9:24" ht="16.5" thickBot="1" x14ac:dyDescent="0.3">
      <c r="I101" s="591"/>
      <c r="J101" s="41" t="s">
        <v>870</v>
      </c>
      <c r="K101" s="42">
        <v>7.6687116564417179E-2</v>
      </c>
      <c r="L101" s="42">
        <v>5.2357724784577271E-3</v>
      </c>
      <c r="M101" s="42">
        <v>2.0867470402482848E-2</v>
      </c>
      <c r="N101" s="42">
        <v>1.7002369229728018E-2</v>
      </c>
      <c r="O101" s="44">
        <f t="shared" si="18"/>
        <v>2.761666738215508E-4</v>
      </c>
      <c r="Q101" s="617"/>
      <c r="R101" s="448" t="s">
        <v>870</v>
      </c>
      <c r="S101" s="74">
        <v>7.6687116564417179E-2</v>
      </c>
      <c r="T101" s="74">
        <v>2.0867470402482848E-2</v>
      </c>
      <c r="U101" s="521">
        <v>-7.8718628235310735E-3</v>
      </c>
      <c r="V101" s="521">
        <v>0.77092992893429124</v>
      </c>
      <c r="W101" s="521">
        <f t="shared" si="19"/>
        <v>6.8471621913523725E-2</v>
      </c>
      <c r="X101" s="363">
        <f t="shared" si="20"/>
        <v>4.6883630074685424E-3</v>
      </c>
    </row>
    <row r="102" spans="9:24" ht="16.5" thickBot="1" x14ac:dyDescent="0.3">
      <c r="I102" s="591"/>
      <c r="J102" s="41" t="s">
        <v>871</v>
      </c>
      <c r="K102" s="42">
        <v>-8.5470085470085479E-3</v>
      </c>
      <c r="L102" s="42">
        <v>5.2357724784577271E-3</v>
      </c>
      <c r="M102" s="42">
        <v>1.8006717972702979E-2</v>
      </c>
      <c r="N102" s="42">
        <v>1.7002369229728018E-2</v>
      </c>
      <c r="O102" s="44">
        <f t="shared" si="18"/>
        <v>-1.3842718797626205E-5</v>
      </c>
      <c r="Q102" s="617"/>
      <c r="R102" s="448" t="s">
        <v>871</v>
      </c>
      <c r="S102" s="74">
        <v>-8.5470085470085479E-3</v>
      </c>
      <c r="T102" s="74">
        <v>1.8006717972702979E-2</v>
      </c>
      <c r="U102" s="521">
        <v>-7.8718628235310735E-3</v>
      </c>
      <c r="V102" s="521">
        <v>0.77092992893429124</v>
      </c>
      <c r="W102" s="521">
        <f t="shared" si="19"/>
        <v>-1.4557063530513207E-2</v>
      </c>
      <c r="X102" s="363">
        <f t="shared" si="20"/>
        <v>2.1190809863139761E-4</v>
      </c>
    </row>
    <row r="103" spans="9:24" ht="16.5" thickBot="1" x14ac:dyDescent="0.3">
      <c r="I103" s="591"/>
      <c r="J103" s="41" t="s">
        <v>872</v>
      </c>
      <c r="K103" s="42">
        <v>2.9195402298850575E-2</v>
      </c>
      <c r="L103" s="42">
        <v>5.2357724784577271E-3</v>
      </c>
      <c r="M103" s="42">
        <v>2.0799832933068765E-2</v>
      </c>
      <c r="N103" s="42">
        <v>1.7002369229728018E-2</v>
      </c>
      <c r="O103" s="44">
        <f t="shared" si="18"/>
        <v>9.0985824588422429E-5</v>
      </c>
      <c r="Q103" s="617"/>
      <c r="R103" s="448" t="s">
        <v>872</v>
      </c>
      <c r="S103" s="74">
        <v>2.9195402298850575E-2</v>
      </c>
      <c r="T103" s="74">
        <v>2.0799832933068765E-2</v>
      </c>
      <c r="U103" s="521">
        <v>-7.8718628235310735E-3</v>
      </c>
      <c r="V103" s="521">
        <v>0.77092992893429124</v>
      </c>
      <c r="W103" s="521">
        <f t="shared" si="19"/>
        <v>2.1032051397445815E-2</v>
      </c>
      <c r="X103" s="363">
        <f t="shared" si="20"/>
        <v>4.4234718598480248E-4</v>
      </c>
    </row>
    <row r="104" spans="9:24" ht="16.5" thickBot="1" x14ac:dyDescent="0.3">
      <c r="I104" s="591"/>
      <c r="J104" s="41" t="s">
        <v>873</v>
      </c>
      <c r="K104" s="42">
        <v>-5.113636363636364E-2</v>
      </c>
      <c r="L104" s="42">
        <v>5.2357724784577271E-3</v>
      </c>
      <c r="M104" s="42">
        <v>-3.6210388494506696E-3</v>
      </c>
      <c r="N104" s="42">
        <v>1.7002369229728018E-2</v>
      </c>
      <c r="O104" s="44">
        <f t="shared" si="18"/>
        <v>1.1625855673909676E-3</v>
      </c>
      <c r="Q104" s="617"/>
      <c r="R104" s="448" t="s">
        <v>873</v>
      </c>
      <c r="S104" s="74">
        <v>-5.113636363636364E-2</v>
      </c>
      <c r="T104" s="74">
        <v>-3.6210388494506696E-3</v>
      </c>
      <c r="U104" s="521">
        <v>-7.8718628235310735E-3</v>
      </c>
      <c r="V104" s="521">
        <v>0.77092992893429124</v>
      </c>
      <c r="W104" s="521">
        <f t="shared" si="19"/>
        <v>-4.0472933589957252E-2</v>
      </c>
      <c r="X104" s="363">
        <f t="shared" si="20"/>
        <v>1.6380583533770901E-3</v>
      </c>
    </row>
    <row r="105" spans="9:24" ht="16.5" thickBot="1" x14ac:dyDescent="0.3">
      <c r="I105" s="591"/>
      <c r="J105" s="41" t="s">
        <v>874</v>
      </c>
      <c r="K105" s="42">
        <v>4.4910179640718563E-2</v>
      </c>
      <c r="L105" s="42">
        <v>5.2357724784577271E-3</v>
      </c>
      <c r="M105" s="42">
        <v>3.3364816031537449E-3</v>
      </c>
      <c r="N105" s="42">
        <v>1.7002369229728018E-2</v>
      </c>
      <c r="O105" s="44">
        <f t="shared" si="18"/>
        <v>-5.4218598993041015E-4</v>
      </c>
      <c r="Q105" s="617"/>
      <c r="R105" s="448" t="s">
        <v>874</v>
      </c>
      <c r="S105" s="74">
        <v>4.4910179640718563E-2</v>
      </c>
      <c r="T105" s="74">
        <v>3.3364816031537449E-3</v>
      </c>
      <c r="U105" s="521">
        <v>-7.8718628235310735E-3</v>
      </c>
      <c r="V105" s="521">
        <v>0.77092992893429124</v>
      </c>
      <c r="W105" s="521">
        <f t="shared" si="19"/>
        <v>5.020984893903975E-2</v>
      </c>
      <c r="X105" s="363">
        <f t="shared" si="20"/>
        <v>2.521028930481191E-3</v>
      </c>
    </row>
    <row r="106" spans="9:24" ht="16.5" thickBot="1" x14ac:dyDescent="0.3">
      <c r="I106" s="591"/>
      <c r="J106" s="41" t="s">
        <v>875</v>
      </c>
      <c r="K106" s="42">
        <v>0</v>
      </c>
      <c r="L106" s="42">
        <v>5.2357724784577271E-3</v>
      </c>
      <c r="M106" s="42">
        <v>2.158943243326219E-3</v>
      </c>
      <c r="N106" s="42">
        <v>1.7002369229728018E-2</v>
      </c>
      <c r="O106" s="44">
        <f t="shared" si="18"/>
        <v>7.7716801265626778E-5</v>
      </c>
      <c r="Q106" s="617"/>
      <c r="R106" s="448" t="s">
        <v>875</v>
      </c>
      <c r="S106" s="74">
        <v>0</v>
      </c>
      <c r="T106" s="74">
        <v>2.158943243326219E-3</v>
      </c>
      <c r="U106" s="521">
        <v>-7.8718628235310735E-3</v>
      </c>
      <c r="V106" s="521">
        <v>0.77092992893429124</v>
      </c>
      <c r="W106" s="521">
        <f t="shared" si="19"/>
        <v>6.207468862380423E-3</v>
      </c>
      <c r="X106" s="363">
        <f t="shared" si="20"/>
        <v>3.85326696774225E-5</v>
      </c>
    </row>
    <row r="107" spans="9:24" ht="16.5" thickBot="1" x14ac:dyDescent="0.3">
      <c r="I107" s="591"/>
      <c r="J107" s="41" t="s">
        <v>876</v>
      </c>
      <c r="K107" s="42">
        <v>8.5959885386819486E-3</v>
      </c>
      <c r="L107" s="42">
        <v>5.2357724784577271E-3</v>
      </c>
      <c r="M107" s="42">
        <v>1.3048272482234717E-2</v>
      </c>
      <c r="N107" s="42">
        <v>1.7002369229728018E-2</v>
      </c>
      <c r="O107" s="44">
        <f t="shared" si="18"/>
        <v>-1.3286619394607347E-5</v>
      </c>
      <c r="Q107" s="617"/>
      <c r="R107" s="448" t="s">
        <v>876</v>
      </c>
      <c r="S107" s="74">
        <v>8.5959885386819486E-3</v>
      </c>
      <c r="T107" s="74">
        <v>1.3048272482234717E-2</v>
      </c>
      <c r="U107" s="521">
        <v>-7.8718628235310735E-3</v>
      </c>
      <c r="V107" s="521">
        <v>0.77092992893429124</v>
      </c>
      <c r="W107" s="521">
        <f t="shared" si="19"/>
        <v>6.4085475847685432E-3</v>
      </c>
      <c r="X107" s="363">
        <f t="shared" si="20"/>
        <v>4.1069482146242726E-5</v>
      </c>
    </row>
    <row r="108" spans="9:24" ht="16.5" thickBot="1" x14ac:dyDescent="0.3">
      <c r="I108" s="591"/>
      <c r="J108" s="41" t="s">
        <v>877</v>
      </c>
      <c r="K108" s="42">
        <v>-3.9772727272727272E-2</v>
      </c>
      <c r="L108" s="42">
        <v>5.2357724784577271E-3</v>
      </c>
      <c r="M108" s="42">
        <v>-6.0470460180261547E-5</v>
      </c>
      <c r="N108" s="42">
        <v>1.7002369229728018E-2</v>
      </c>
      <c r="O108" s="44">
        <f t="shared" si="18"/>
        <v>7.6797281593774631E-4</v>
      </c>
      <c r="Q108" s="617"/>
      <c r="R108" s="448" t="s">
        <v>877</v>
      </c>
      <c r="S108" s="74">
        <v>-3.9772727272727272E-2</v>
      </c>
      <c r="T108" s="74">
        <v>-6.0470460180261547E-5</v>
      </c>
      <c r="U108" s="521">
        <v>-7.8718628235310735E-3</v>
      </c>
      <c r="V108" s="521">
        <v>0.77092992893429124</v>
      </c>
      <c r="W108" s="521">
        <f t="shared" si="19"/>
        <v>-3.1854245961626802E-2</v>
      </c>
      <c r="X108" s="363">
        <f t="shared" si="20"/>
        <v>1.0146929857838174E-3</v>
      </c>
    </row>
    <row r="109" spans="9:24" ht="16.5" thickBot="1" x14ac:dyDescent="0.3">
      <c r="I109" s="592"/>
      <c r="J109" s="41" t="s">
        <v>866</v>
      </c>
      <c r="K109" s="42">
        <v>5.3254437869822487E-2</v>
      </c>
      <c r="L109" s="42">
        <v>5.2357724784577271E-3</v>
      </c>
      <c r="M109" s="42">
        <v>8.791928721174018E-2</v>
      </c>
      <c r="N109" s="42">
        <v>1.7002369229728018E-2</v>
      </c>
      <c r="O109" s="44">
        <f t="shared" si="18"/>
        <v>3.4053357551651008E-3</v>
      </c>
      <c r="Q109" s="617"/>
      <c r="R109" s="448" t="s">
        <v>866</v>
      </c>
      <c r="S109" s="74">
        <v>5.3254437869822487E-2</v>
      </c>
      <c r="T109" s="74">
        <v>8.791928721174018E-2</v>
      </c>
      <c r="U109" s="521">
        <v>-7.8718628235310735E-3</v>
      </c>
      <c r="V109" s="521">
        <v>0.77092992893429124</v>
      </c>
      <c r="W109" s="521">
        <f t="shared" si="19"/>
        <v>-6.6533091487468304E-3</v>
      </c>
      <c r="X109" s="363">
        <f t="shared" si="20"/>
        <v>4.4266522628798277E-5</v>
      </c>
    </row>
    <row r="110" spans="9:24" ht="16.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5.4496702341450586E-3</v>
      </c>
      <c r="Q110" s="617" t="s">
        <v>891</v>
      </c>
      <c r="R110" s="617"/>
      <c r="S110" s="617"/>
      <c r="T110" s="617"/>
      <c r="U110" s="617"/>
      <c r="V110" s="617"/>
      <c r="W110" s="617"/>
      <c r="X110" s="363">
        <f>SUM(X98:X109)</f>
        <v>1.2337806837975399E-2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4.5413918617875486E-4</v>
      </c>
      <c r="Q111" s="618" t="s">
        <v>5070</v>
      </c>
      <c r="R111" s="618"/>
      <c r="S111" s="618"/>
      <c r="T111" s="618"/>
      <c r="U111" s="618"/>
      <c r="V111" s="618"/>
      <c r="W111" s="618"/>
      <c r="X111" s="363">
        <f>X110/12</f>
        <v>1.0281505698312833E-3</v>
      </c>
    </row>
    <row r="112" spans="9:24" ht="19.5" thickBot="1" x14ac:dyDescent="0.3">
      <c r="I112" s="39" t="s">
        <v>884</v>
      </c>
      <c r="J112" s="198" t="s">
        <v>885</v>
      </c>
      <c r="K112" s="198" t="s">
        <v>886</v>
      </c>
      <c r="L112" s="198" t="s">
        <v>887</v>
      </c>
      <c r="M112" s="198" t="s">
        <v>888</v>
      </c>
      <c r="N112" s="198" t="s">
        <v>889</v>
      </c>
      <c r="O112" s="40" t="s">
        <v>890</v>
      </c>
      <c r="Q112" s="518" t="s">
        <v>884</v>
      </c>
      <c r="R112" s="518" t="s">
        <v>885</v>
      </c>
      <c r="S112" s="518" t="s">
        <v>5168</v>
      </c>
      <c r="T112" s="518" t="s">
        <v>5170</v>
      </c>
      <c r="U112" s="518" t="s">
        <v>5174</v>
      </c>
      <c r="V112" s="518" t="s">
        <v>5078</v>
      </c>
      <c r="W112" s="518" t="s">
        <v>5175</v>
      </c>
      <c r="X112" s="518" t="s">
        <v>5176</v>
      </c>
    </row>
    <row r="113" spans="9:24" ht="16.5" thickBot="1" x14ac:dyDescent="0.3">
      <c r="I113" s="642">
        <v>2018</v>
      </c>
      <c r="J113" s="140" t="s">
        <v>867</v>
      </c>
      <c r="K113" s="237">
        <v>-1.9662921348314606E-2</v>
      </c>
      <c r="L113" s="237">
        <v>1.6491628881161763E-2</v>
      </c>
      <c r="M113" s="237">
        <v>2.443046535543213E-2</v>
      </c>
      <c r="N113" s="237">
        <v>-7.0994468597337171E-3</v>
      </c>
      <c r="O113" s="44">
        <f>((K113-L113)*(M113-N113))</f>
        <v>-1.1399497949141943E-3</v>
      </c>
      <c r="Q113" s="617">
        <v>2018</v>
      </c>
      <c r="R113" s="448" t="s">
        <v>867</v>
      </c>
      <c r="S113" s="521">
        <v>-1.9662921348314606E-2</v>
      </c>
      <c r="T113" s="521">
        <v>2.443046535543213E-2</v>
      </c>
      <c r="U113" s="521">
        <v>1.8303976048748824E-2</v>
      </c>
      <c r="V113" s="521">
        <v>0.25528005257229847</v>
      </c>
      <c r="W113" s="521">
        <f>S113-U113-(V113*T113)</f>
        <v>-4.4203507877363858E-2</v>
      </c>
      <c r="X113" s="363">
        <f>W113^2</f>
        <v>1.9539501086641687E-3</v>
      </c>
    </row>
    <row r="114" spans="9:24" ht="16.5" thickBot="1" x14ac:dyDescent="0.3">
      <c r="I114" s="643"/>
      <c r="J114" s="140" t="s">
        <v>868</v>
      </c>
      <c r="K114" s="237">
        <v>2.865329512893983E-2</v>
      </c>
      <c r="L114" s="237">
        <v>1.6491628881161763E-2</v>
      </c>
      <c r="M114" s="237">
        <v>-4.9558674576761852E-3</v>
      </c>
      <c r="N114" s="237">
        <v>-7.0994468597337171E-3</v>
      </c>
      <c r="O114" s="44">
        <f t="shared" ref="O114:O124" si="21">((K114-L114)*(M114-N114))</f>
        <v>2.6069497263435375E-5</v>
      </c>
      <c r="Q114" s="617"/>
      <c r="R114" s="448" t="s">
        <v>868</v>
      </c>
      <c r="S114" s="521">
        <v>2.865329512893983E-2</v>
      </c>
      <c r="T114" s="521">
        <v>-4.9558674576761852E-3</v>
      </c>
      <c r="U114" s="521">
        <v>1.8303976048748824E-2</v>
      </c>
      <c r="V114" s="521">
        <v>0.25528005257229847</v>
      </c>
      <c r="W114" s="521">
        <f t="shared" ref="W114:W124" si="22">S114-U114-(V114*T114)</f>
        <v>1.1614453185327925E-2</v>
      </c>
      <c r="X114" s="363">
        <f t="shared" ref="X114:X124" si="23">W114^2</f>
        <v>1.3489552279417397E-4</v>
      </c>
    </row>
    <row r="115" spans="9:24" ht="16.5" thickBot="1" x14ac:dyDescent="0.3">
      <c r="I115" s="643"/>
      <c r="J115" s="140" t="s">
        <v>869</v>
      </c>
      <c r="K115" s="237">
        <v>-7.7994428969359333E-2</v>
      </c>
      <c r="L115" s="237">
        <v>1.6491628881161763E-2</v>
      </c>
      <c r="M115" s="237">
        <v>-8.5978114661722491E-2</v>
      </c>
      <c r="N115" s="237">
        <v>-7.0994468597337171E-3</v>
      </c>
      <c r="O115" s="44">
        <f t="shared" si="21"/>
        <v>7.4529343691107459E-3</v>
      </c>
      <c r="Q115" s="617"/>
      <c r="R115" s="448" t="s">
        <v>869</v>
      </c>
      <c r="S115" s="521">
        <v>-7.7994428969359333E-2</v>
      </c>
      <c r="T115" s="521">
        <v>-8.5978114661722491E-2</v>
      </c>
      <c r="U115" s="521">
        <v>1.8303976048748824E-2</v>
      </c>
      <c r="V115" s="521">
        <v>0.25528005257229847</v>
      </c>
      <c r="W115" s="521">
        <f t="shared" si="22"/>
        <v>-7.4349907387196532E-2</v>
      </c>
      <c r="X115" s="363">
        <f t="shared" si="23"/>
        <v>5.5279087284847012E-3</v>
      </c>
    </row>
    <row r="116" spans="9:24" ht="16.5" thickBot="1" x14ac:dyDescent="0.3">
      <c r="I116" s="643"/>
      <c r="J116" s="140" t="s">
        <v>870</v>
      </c>
      <c r="K116" s="237">
        <v>4.8338368580060423E-2</v>
      </c>
      <c r="L116" s="237">
        <v>1.6491628881161763E-2</v>
      </c>
      <c r="M116" s="237">
        <v>-4.7003022830323746E-2</v>
      </c>
      <c r="N116" s="237">
        <v>-7.0994468597337171E-3</v>
      </c>
      <c r="O116" s="44">
        <f t="shared" si="21"/>
        <v>-1.2707987969906081E-3</v>
      </c>
      <c r="Q116" s="617"/>
      <c r="R116" s="448" t="s">
        <v>870</v>
      </c>
      <c r="S116" s="521">
        <v>4.8338368580060423E-2</v>
      </c>
      <c r="T116" s="521">
        <v>-4.7003022830323746E-2</v>
      </c>
      <c r="U116" s="521">
        <v>1.8303976048748824E-2</v>
      </c>
      <c r="V116" s="521">
        <v>0.25528005257229847</v>
      </c>
      <c r="W116" s="521">
        <f t="shared" si="22"/>
        <v>4.2033326670493587E-2</v>
      </c>
      <c r="X116" s="363">
        <f t="shared" si="23"/>
        <v>1.7668005509884274E-3</v>
      </c>
    </row>
    <row r="117" spans="9:24" ht="16.5" thickBot="1" x14ac:dyDescent="0.3">
      <c r="I117" s="643"/>
      <c r="J117" s="140" t="s">
        <v>871</v>
      </c>
      <c r="K117" s="237">
        <v>2.881844380403458E-3</v>
      </c>
      <c r="L117" s="237">
        <v>1.6491628881161763E-2</v>
      </c>
      <c r="M117" s="237">
        <v>-5.0291628843604896E-3</v>
      </c>
      <c r="N117" s="237">
        <v>-7.0994468597337171E-3</v>
      </c>
      <c r="O117" s="44">
        <f t="shared" si="21"/>
        <v>-2.817611876020284E-5</v>
      </c>
      <c r="Q117" s="617"/>
      <c r="R117" s="448" t="s">
        <v>871</v>
      </c>
      <c r="S117" s="521">
        <v>2.881844380403458E-3</v>
      </c>
      <c r="T117" s="521">
        <v>-5.0291628843604896E-3</v>
      </c>
      <c r="U117" s="521">
        <v>1.8303976048748824E-2</v>
      </c>
      <c r="V117" s="521">
        <v>0.25528005257229847</v>
      </c>
      <c r="W117" s="521">
        <f t="shared" si="22"/>
        <v>-1.4138286702831168E-2</v>
      </c>
      <c r="X117" s="363">
        <f t="shared" si="23"/>
        <v>1.9989115089145263E-4</v>
      </c>
    </row>
    <row r="118" spans="9:24" ht="16.5" thickBot="1" x14ac:dyDescent="0.3">
      <c r="I118" s="643"/>
      <c r="J118" s="140" t="s">
        <v>872</v>
      </c>
      <c r="K118" s="237">
        <v>3.5862068965517239E-2</v>
      </c>
      <c r="L118" s="237">
        <v>1.6491628881161763E-2</v>
      </c>
      <c r="M118" s="237">
        <v>-4.6791598066254894E-2</v>
      </c>
      <c r="N118" s="237">
        <v>-7.0994468597337171E-3</v>
      </c>
      <c r="O118" s="44">
        <f t="shared" si="21"/>
        <v>-7.6885443676509644E-4</v>
      </c>
      <c r="Q118" s="617"/>
      <c r="R118" s="448" t="s">
        <v>872</v>
      </c>
      <c r="S118" s="521">
        <v>3.5862068965517239E-2</v>
      </c>
      <c r="T118" s="521">
        <v>-4.6791598066254894E-2</v>
      </c>
      <c r="U118" s="521">
        <v>1.8303976048748824E-2</v>
      </c>
      <c r="V118" s="521">
        <v>0.25528005257229847</v>
      </c>
      <c r="W118" s="521">
        <f t="shared" si="22"/>
        <v>2.9503054531063826E-2</v>
      </c>
      <c r="X118" s="363">
        <f t="shared" si="23"/>
        <v>8.7043022666292579E-4</v>
      </c>
    </row>
    <row r="119" spans="9:24" ht="16.5" thickBot="1" x14ac:dyDescent="0.3">
      <c r="I119" s="643"/>
      <c r="J119" s="140" t="s">
        <v>873</v>
      </c>
      <c r="K119" s="237">
        <v>-1.4124293785310734E-2</v>
      </c>
      <c r="L119" s="237">
        <v>1.6491628881161763E-2</v>
      </c>
      <c r="M119" s="237">
        <v>2.741564628095532E-2</v>
      </c>
      <c r="N119" s="237">
        <v>-7.0994468597337171E-3</v>
      </c>
      <c r="O119" s="44">
        <f t="shared" si="21"/>
        <v>-1.0567114224214311E-3</v>
      </c>
      <c r="Q119" s="617"/>
      <c r="R119" s="448" t="s">
        <v>873</v>
      </c>
      <c r="S119" s="521">
        <v>-1.4124293785310734E-2</v>
      </c>
      <c r="T119" s="521">
        <v>2.741564628095532E-2</v>
      </c>
      <c r="U119" s="521">
        <v>1.8303976048748824E-2</v>
      </c>
      <c r="V119" s="521">
        <v>0.25528005257229847</v>
      </c>
      <c r="W119" s="521">
        <f t="shared" si="22"/>
        <v>-3.9426937457965376E-2</v>
      </c>
      <c r="X119" s="363">
        <f t="shared" si="23"/>
        <v>1.5544833973143133E-3</v>
      </c>
    </row>
    <row r="120" spans="9:24" ht="16.5" thickBot="1" x14ac:dyDescent="0.3">
      <c r="I120" s="643"/>
      <c r="J120" s="140" t="s">
        <v>874</v>
      </c>
      <c r="K120" s="237">
        <v>-5.7306590257879654E-3</v>
      </c>
      <c r="L120" s="237">
        <v>1.6491628881161763E-2</v>
      </c>
      <c r="M120" s="237">
        <v>1.926351069183738E-2</v>
      </c>
      <c r="N120" s="237">
        <v>-7.0994468597337171E-3</v>
      </c>
      <c r="O120" s="44">
        <f t="shared" si="21"/>
        <v>-5.8584523278970742E-4</v>
      </c>
      <c r="Q120" s="617"/>
      <c r="R120" s="448" t="s">
        <v>874</v>
      </c>
      <c r="S120" s="521">
        <v>-5.7306590257879654E-3</v>
      </c>
      <c r="T120" s="521">
        <v>1.926351069183738E-2</v>
      </c>
      <c r="U120" s="521">
        <v>1.8303976048748824E-2</v>
      </c>
      <c r="V120" s="521">
        <v>0.25528005257229847</v>
      </c>
      <c r="W120" s="521">
        <f t="shared" si="22"/>
        <v>-2.8952225096676068E-2</v>
      </c>
      <c r="X120" s="363">
        <f t="shared" si="23"/>
        <v>8.3823133804859958E-4</v>
      </c>
    </row>
    <row r="121" spans="9:24" ht="16.5" thickBot="1" x14ac:dyDescent="0.3">
      <c r="I121" s="643"/>
      <c r="J121" s="140" t="s">
        <v>875</v>
      </c>
      <c r="K121" s="237">
        <v>1.7291066282420751E-2</v>
      </c>
      <c r="L121" s="237">
        <v>1.6491628881161763E-2</v>
      </c>
      <c r="M121" s="237">
        <v>-6.0196663444972249E-3</v>
      </c>
      <c r="N121" s="237">
        <v>-7.0994468597337171E-3</v>
      </c>
      <c r="O121" s="44">
        <f t="shared" si="21"/>
        <v>8.6321692903075233E-7</v>
      </c>
      <c r="Q121" s="617"/>
      <c r="R121" s="448" t="s">
        <v>875</v>
      </c>
      <c r="S121" s="521">
        <v>1.7291066282420751E-2</v>
      </c>
      <c r="T121" s="521">
        <v>-6.0196663444972249E-3</v>
      </c>
      <c r="U121" s="521">
        <v>1.8303976048748824E-2</v>
      </c>
      <c r="V121" s="521">
        <v>0.25528005257229847</v>
      </c>
      <c r="W121" s="521">
        <f t="shared" si="22"/>
        <v>5.2379097456287408E-4</v>
      </c>
      <c r="X121" s="363">
        <f t="shared" si="23"/>
        <v>2.743569850335254E-7</v>
      </c>
    </row>
    <row r="122" spans="9:24" ht="16.5" thickBot="1" x14ac:dyDescent="0.3">
      <c r="I122" s="643"/>
      <c r="J122" s="140" t="s">
        <v>876</v>
      </c>
      <c r="K122" s="237">
        <v>1.1331444759206799E-2</v>
      </c>
      <c r="L122" s="237">
        <v>1.6491628881161763E-2</v>
      </c>
      <c r="M122" s="237">
        <v>-2.4763515298842628E-2</v>
      </c>
      <c r="N122" s="237">
        <v>-7.0994468597337171E-3</v>
      </c>
      <c r="O122" s="44">
        <f t="shared" si="21"/>
        <v>9.1149845488615593E-5</v>
      </c>
      <c r="Q122" s="617"/>
      <c r="R122" s="448" t="s">
        <v>876</v>
      </c>
      <c r="S122" s="521">
        <v>1.1331444759206799E-2</v>
      </c>
      <c r="T122" s="521">
        <v>-2.4763515298842628E-2</v>
      </c>
      <c r="U122" s="521">
        <v>1.8303976048748824E-2</v>
      </c>
      <c r="V122" s="521">
        <v>0.25528005257229847</v>
      </c>
      <c r="W122" s="521">
        <f t="shared" si="22"/>
        <v>-6.5089980217856135E-4</v>
      </c>
      <c r="X122" s="363">
        <f t="shared" si="23"/>
        <v>4.236705524760903E-7</v>
      </c>
    </row>
    <row r="123" spans="9:24" ht="16.5" thickBot="1" x14ac:dyDescent="0.3">
      <c r="I123" s="643"/>
      <c r="J123" s="140" t="s">
        <v>877</v>
      </c>
      <c r="K123" s="237">
        <v>0.11014005602240896</v>
      </c>
      <c r="L123" s="237">
        <v>1.6491628881161763E-2</v>
      </c>
      <c r="M123" s="237">
        <v>4.7403329287324443E-2</v>
      </c>
      <c r="N123" s="237">
        <v>-7.0994468597337171E-3</v>
      </c>
      <c r="O123" s="44">
        <f t="shared" si="21"/>
        <v>5.1040992610034818E-3</v>
      </c>
      <c r="Q123" s="617"/>
      <c r="R123" s="448" t="s">
        <v>877</v>
      </c>
      <c r="S123" s="521">
        <v>0.11014005602240896</v>
      </c>
      <c r="T123" s="521">
        <v>4.7403329287324443E-2</v>
      </c>
      <c r="U123" s="521">
        <v>1.8303976048748824E-2</v>
      </c>
      <c r="V123" s="521">
        <v>0.25528005257229847</v>
      </c>
      <c r="W123" s="521">
        <f t="shared" si="22"/>
        <v>7.9734955581089978E-2</v>
      </c>
      <c r="X123" s="363">
        <f t="shared" si="23"/>
        <v>6.357663141518392E-3</v>
      </c>
    </row>
    <row r="124" spans="9:24" ht="16.5" thickBot="1" x14ac:dyDescent="0.3">
      <c r="I124" s="644"/>
      <c r="J124" s="140" t="s">
        <v>866</v>
      </c>
      <c r="K124" s="237">
        <v>6.0913705583756347E-2</v>
      </c>
      <c r="L124" s="237">
        <v>1.6491628881161763E-2</v>
      </c>
      <c r="M124" s="237">
        <v>1.6834633611323781E-2</v>
      </c>
      <c r="N124" s="237">
        <v>-7.0994468597337171E-3</v>
      </c>
      <c r="O124" s="44">
        <f t="shared" si="21"/>
        <v>1.0632015584913874E-3</v>
      </c>
      <c r="Q124" s="617"/>
      <c r="R124" s="448" t="s">
        <v>866</v>
      </c>
      <c r="S124" s="521">
        <v>6.0913705583756347E-2</v>
      </c>
      <c r="T124" s="521">
        <v>1.6834633611323781E-2</v>
      </c>
      <c r="U124" s="521">
        <v>1.8303976048748824E-2</v>
      </c>
      <c r="V124" s="521">
        <v>0.25528005257229847</v>
      </c>
      <c r="W124" s="521">
        <f t="shared" si="22"/>
        <v>3.8312183381673408E-2</v>
      </c>
      <c r="X124" s="363">
        <f t="shared" si="23"/>
        <v>1.467823395470972E-3</v>
      </c>
    </row>
    <row r="125" spans="9:24" ht="16.5" thickBot="1" x14ac:dyDescent="0.3">
      <c r="I125" s="593" t="s">
        <v>891</v>
      </c>
      <c r="J125" s="645"/>
      <c r="K125" s="645"/>
      <c r="L125" s="645"/>
      <c r="M125" s="645"/>
      <c r="N125" s="666"/>
      <c r="O125" s="44">
        <f>SUM(O113:O119)</f>
        <v>3.2145132965226489E-3</v>
      </c>
      <c r="Q125" s="617" t="s">
        <v>891</v>
      </c>
      <c r="R125" s="617"/>
      <c r="S125" s="617"/>
      <c r="T125" s="617"/>
      <c r="U125" s="617"/>
      <c r="V125" s="617"/>
      <c r="W125" s="617"/>
      <c r="X125" s="363">
        <f>SUM(X113:X124)</f>
        <v>2.0672775588375637E-2</v>
      </c>
    </row>
    <row r="126" spans="9:24" ht="17.25" thickBot="1" x14ac:dyDescent="0.3">
      <c r="I126" s="606" t="s">
        <v>892</v>
      </c>
      <c r="J126" s="607"/>
      <c r="K126" s="607"/>
      <c r="L126" s="607"/>
      <c r="M126" s="607"/>
      <c r="N126" s="608"/>
      <c r="O126" s="44">
        <f>O125/12</f>
        <v>2.6787610804355409E-4</v>
      </c>
      <c r="Q126" s="618" t="s">
        <v>5070</v>
      </c>
      <c r="R126" s="618"/>
      <c r="S126" s="618"/>
      <c r="T126" s="618"/>
      <c r="U126" s="618"/>
      <c r="V126" s="618"/>
      <c r="W126" s="618"/>
      <c r="X126" s="363">
        <f>X125/12</f>
        <v>1.7227312990313031E-3</v>
      </c>
    </row>
  </sheetData>
  <mergeCells count="69">
    <mergeCell ref="I125:N125"/>
    <mergeCell ref="I126:N126"/>
    <mergeCell ref="Q95:W95"/>
    <mergeCell ref="Q96:W96"/>
    <mergeCell ref="Q98:Q109"/>
    <mergeCell ref="Q110:W110"/>
    <mergeCell ref="Q111:W111"/>
    <mergeCell ref="I113:I124"/>
    <mergeCell ref="Q113:Q124"/>
    <mergeCell ref="Q125:W125"/>
    <mergeCell ref="Q126:W126"/>
    <mergeCell ref="Q66:W66"/>
    <mergeCell ref="Q68:Q79"/>
    <mergeCell ref="Q80:W80"/>
    <mergeCell ref="Q81:W81"/>
    <mergeCell ref="Q83:Q94"/>
    <mergeCell ref="I81:N81"/>
    <mergeCell ref="I111:N111"/>
    <mergeCell ref="I83:I94"/>
    <mergeCell ref="I95:N95"/>
    <mergeCell ref="I96:N96"/>
    <mergeCell ref="I98:I109"/>
    <mergeCell ref="I110:N110"/>
    <mergeCell ref="I17:U17"/>
    <mergeCell ref="I65:N65"/>
    <mergeCell ref="I66:N66"/>
    <mergeCell ref="I68:I79"/>
    <mergeCell ref="I80:N80"/>
    <mergeCell ref="Q36:X36"/>
    <mergeCell ref="Q38:Q49"/>
    <mergeCell ref="Q50:W50"/>
    <mergeCell ref="Q51:W51"/>
    <mergeCell ref="I53:I64"/>
    <mergeCell ref="I36:O36"/>
    <mergeCell ref="I38:I49"/>
    <mergeCell ref="I50:N50"/>
    <mergeCell ref="I51:N51"/>
    <mergeCell ref="Q53:Q64"/>
    <mergeCell ref="Q65:W65"/>
    <mergeCell ref="B71:G71"/>
    <mergeCell ref="A81:G81"/>
    <mergeCell ref="B5:G5"/>
    <mergeCell ref="B6:G6"/>
    <mergeCell ref="B19:G19"/>
    <mergeCell ref="B31:G31"/>
    <mergeCell ref="B33:G33"/>
    <mergeCell ref="B47:G47"/>
    <mergeCell ref="B58:G58"/>
    <mergeCell ref="Z17:AC17"/>
    <mergeCell ref="AE17:AF17"/>
    <mergeCell ref="Z50:AC50"/>
    <mergeCell ref="AE50:AF50"/>
    <mergeCell ref="Z51:AC51"/>
    <mergeCell ref="AE51:AF51"/>
    <mergeCell ref="Z34:AC34"/>
    <mergeCell ref="AE34:AF34"/>
    <mergeCell ref="Z35:Z36"/>
    <mergeCell ref="AA35:AD35"/>
    <mergeCell ref="AE35:AG35"/>
    <mergeCell ref="Z18:Z19"/>
    <mergeCell ref="AA18:AD18"/>
    <mergeCell ref="AE18:AG18"/>
    <mergeCell ref="Z33:AC33"/>
    <mergeCell ref="AE33:AF33"/>
    <mergeCell ref="Z1:Z2"/>
    <mergeCell ref="AA1:AD1"/>
    <mergeCell ref="AE1:AG1"/>
    <mergeCell ref="Z16:AC16"/>
    <mergeCell ref="AE16:AF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P109" zoomScale="85" zoomScaleNormal="85" workbookViewId="0">
      <selection activeCell="Q112" sqref="Q112:X126"/>
    </sheetView>
  </sheetViews>
  <sheetFormatPr defaultRowHeight="15" x14ac:dyDescent="0.25"/>
  <cols>
    <col min="1" max="1" width="14.5703125" customWidth="1"/>
    <col min="17" max="17" width="9.28515625" bestFit="1" customWidth="1"/>
    <col min="19" max="20" width="9.7109375" bestFit="1" customWidth="1"/>
    <col min="21" max="22" width="9.28515625" bestFit="1" customWidth="1"/>
    <col min="23" max="23" width="10.85546875" bestFit="1" customWidth="1"/>
    <col min="24" max="24" width="10" bestFit="1" customWidth="1"/>
  </cols>
  <sheetData>
    <row r="1" spans="1:33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616" t="s">
        <v>716</v>
      </c>
      <c r="AA1" s="610" t="s">
        <v>5140</v>
      </c>
      <c r="AB1" s="610"/>
      <c r="AC1" s="610"/>
      <c r="AD1" s="610"/>
      <c r="AE1" s="610" t="s">
        <v>5141</v>
      </c>
      <c r="AF1" s="610"/>
      <c r="AG1" s="610"/>
    </row>
    <row r="2" spans="1:33" ht="16.5" thickBot="1" x14ac:dyDescent="0.3">
      <c r="A2" s="3" t="s">
        <v>7</v>
      </c>
      <c r="B2" s="4" t="s">
        <v>1579</v>
      </c>
      <c r="C2" s="4" t="s">
        <v>1115</v>
      </c>
      <c r="D2" s="4" t="s">
        <v>1147</v>
      </c>
      <c r="E2" s="4" t="s">
        <v>1140</v>
      </c>
      <c r="F2" s="4" t="s">
        <v>1140</v>
      </c>
      <c r="G2" s="4" t="s">
        <v>2776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616"/>
      <c r="AA2" s="414" t="s">
        <v>885</v>
      </c>
      <c r="AB2" s="414" t="s">
        <v>5161</v>
      </c>
      <c r="AC2" s="414" t="s">
        <v>5162</v>
      </c>
      <c r="AD2" s="367" t="s">
        <v>878</v>
      </c>
      <c r="AE2" s="414" t="s">
        <v>5161</v>
      </c>
      <c r="AF2" s="414" t="s">
        <v>5162</v>
      </c>
      <c r="AG2" s="367" t="s">
        <v>878</v>
      </c>
    </row>
    <row r="3" spans="1:33" ht="16.5" thickBot="1" x14ac:dyDescent="0.3">
      <c r="A3" s="3" t="s">
        <v>12</v>
      </c>
      <c r="B3" s="4" t="s">
        <v>1035</v>
      </c>
      <c r="C3" s="4" t="s">
        <v>1054</v>
      </c>
      <c r="D3" s="4" t="s">
        <v>1091</v>
      </c>
      <c r="E3" s="4" t="s">
        <v>1579</v>
      </c>
      <c r="F3" s="4" t="s">
        <v>1579</v>
      </c>
      <c r="G3" s="4" t="s">
        <v>2777</v>
      </c>
      <c r="I3" s="27" t="s">
        <v>866</v>
      </c>
      <c r="J3" s="45">
        <v>5850</v>
      </c>
      <c r="K3" s="27"/>
      <c r="L3" s="45">
        <v>6600</v>
      </c>
      <c r="M3" s="27"/>
      <c r="N3" s="45">
        <v>6750</v>
      </c>
      <c r="O3" s="8"/>
      <c r="P3" s="45">
        <v>5175</v>
      </c>
      <c r="Q3" s="8"/>
      <c r="R3" s="45">
        <v>7925</v>
      </c>
      <c r="S3" s="8"/>
      <c r="T3" s="45">
        <v>7625</v>
      </c>
      <c r="U3" s="28"/>
      <c r="Z3" s="391">
        <v>1</v>
      </c>
      <c r="AA3" s="410" t="s">
        <v>866</v>
      </c>
      <c r="AB3" s="45">
        <v>5850</v>
      </c>
      <c r="AC3" s="27"/>
      <c r="AD3" s="391"/>
      <c r="AE3" s="45">
        <v>6600</v>
      </c>
      <c r="AF3" s="27"/>
      <c r="AG3" s="391"/>
    </row>
    <row r="4" spans="1:33" ht="16.5" thickBot="1" x14ac:dyDescent="0.3">
      <c r="A4" s="3" t="s">
        <v>18</v>
      </c>
      <c r="B4" s="4" t="s">
        <v>1102</v>
      </c>
      <c r="C4" s="4" t="s">
        <v>1087</v>
      </c>
      <c r="D4" s="4" t="s">
        <v>1026</v>
      </c>
      <c r="E4" s="4" t="s">
        <v>1035</v>
      </c>
      <c r="F4" s="4" t="s">
        <v>1035</v>
      </c>
      <c r="G4" s="4" t="s">
        <v>2778</v>
      </c>
      <c r="I4" s="29" t="s">
        <v>867</v>
      </c>
      <c r="J4" s="45">
        <v>6050</v>
      </c>
      <c r="K4" s="27"/>
      <c r="L4" s="45">
        <v>6975</v>
      </c>
      <c r="M4" s="27"/>
      <c r="N4" s="45">
        <v>7550</v>
      </c>
      <c r="O4" s="8"/>
      <c r="P4" s="45">
        <v>6200</v>
      </c>
      <c r="Q4" s="8"/>
      <c r="R4" s="45">
        <v>7925</v>
      </c>
      <c r="S4" s="8"/>
      <c r="T4" s="45">
        <v>7750</v>
      </c>
      <c r="U4" s="8"/>
      <c r="Z4" s="391">
        <v>2</v>
      </c>
      <c r="AA4" s="69" t="s">
        <v>867</v>
      </c>
      <c r="AB4" s="45">
        <v>6050</v>
      </c>
      <c r="AC4" s="27"/>
      <c r="AD4" s="392">
        <v>3.4188034188034191E-2</v>
      </c>
      <c r="AE4" s="45">
        <v>6975</v>
      </c>
      <c r="AF4" s="27"/>
      <c r="AG4" s="392">
        <v>5.6818181818181816E-2</v>
      </c>
    </row>
    <row r="5" spans="1:33" ht="16.5" thickBot="1" x14ac:dyDescent="0.3">
      <c r="A5" s="3" t="s">
        <v>24</v>
      </c>
      <c r="B5" s="4" t="s">
        <v>1098</v>
      </c>
      <c r="C5" s="4" t="s">
        <v>1294</v>
      </c>
      <c r="D5" s="4" t="s">
        <v>1035</v>
      </c>
      <c r="E5" s="4" t="s">
        <v>1102</v>
      </c>
      <c r="F5" s="4" t="s">
        <v>1102</v>
      </c>
      <c r="G5" s="4" t="s">
        <v>2779</v>
      </c>
      <c r="I5" s="29" t="s">
        <v>868</v>
      </c>
      <c r="J5" s="45">
        <v>7300</v>
      </c>
      <c r="K5" s="27"/>
      <c r="L5" s="45">
        <v>7175</v>
      </c>
      <c r="M5" s="27"/>
      <c r="N5" s="45">
        <v>7400</v>
      </c>
      <c r="O5" s="8"/>
      <c r="P5" s="45">
        <v>7050</v>
      </c>
      <c r="Q5" s="8"/>
      <c r="R5" s="45">
        <v>8125</v>
      </c>
      <c r="S5" s="8"/>
      <c r="T5" s="45">
        <v>7575</v>
      </c>
      <c r="U5" s="8"/>
      <c r="Z5" s="391">
        <v>3</v>
      </c>
      <c r="AA5" s="69" t="s">
        <v>868</v>
      </c>
      <c r="AB5" s="45">
        <v>7300</v>
      </c>
      <c r="AC5" s="27"/>
      <c r="AD5" s="392">
        <v>0.20661157024793389</v>
      </c>
      <c r="AE5" s="45">
        <v>7175</v>
      </c>
      <c r="AF5" s="27"/>
      <c r="AG5" s="392">
        <v>2.8673835125448029E-2</v>
      </c>
    </row>
    <row r="6" spans="1:33" ht="16.5" thickBot="1" x14ac:dyDescent="0.3">
      <c r="A6" s="3" t="s">
        <v>30</v>
      </c>
      <c r="B6" s="4" t="s">
        <v>1088</v>
      </c>
      <c r="C6" s="4" t="s">
        <v>1048</v>
      </c>
      <c r="D6" s="4" t="s">
        <v>1140</v>
      </c>
      <c r="E6" s="4" t="s">
        <v>1098</v>
      </c>
      <c r="F6" s="4" t="s">
        <v>1098</v>
      </c>
      <c r="G6" s="4" t="s">
        <v>2780</v>
      </c>
      <c r="I6" s="29" t="s">
        <v>869</v>
      </c>
      <c r="J6" s="45">
        <v>7450</v>
      </c>
      <c r="K6" s="30"/>
      <c r="L6" s="45">
        <v>7300</v>
      </c>
      <c r="M6" s="30"/>
      <c r="N6" s="45">
        <v>7450</v>
      </c>
      <c r="O6" s="78"/>
      <c r="P6" s="45">
        <v>7225</v>
      </c>
      <c r="Q6" s="8"/>
      <c r="R6" s="45">
        <v>8000</v>
      </c>
      <c r="S6" s="8"/>
      <c r="T6" s="45">
        <v>7200</v>
      </c>
      <c r="U6" s="8"/>
      <c r="Z6" s="391">
        <v>4</v>
      </c>
      <c r="AA6" s="69" t="s">
        <v>869</v>
      </c>
      <c r="AB6" s="45">
        <v>7450</v>
      </c>
      <c r="AC6" s="30"/>
      <c r="AD6" s="392">
        <v>2.0547945205479451E-2</v>
      </c>
      <c r="AE6" s="45">
        <v>7300</v>
      </c>
      <c r="AF6" s="30"/>
      <c r="AG6" s="392">
        <v>1.7421602787456445E-2</v>
      </c>
    </row>
    <row r="7" spans="1:33" ht="16.5" thickBot="1" x14ac:dyDescent="0.3">
      <c r="A7" s="3" t="s">
        <v>36</v>
      </c>
      <c r="B7" s="4" t="s">
        <v>1294</v>
      </c>
      <c r="C7" s="4" t="s">
        <v>1136</v>
      </c>
      <c r="D7" s="4" t="s">
        <v>1054</v>
      </c>
      <c r="E7" s="4" t="s">
        <v>1088</v>
      </c>
      <c r="F7" s="4" t="s">
        <v>1088</v>
      </c>
      <c r="G7" s="4" t="s">
        <v>2781</v>
      </c>
      <c r="I7" s="29" t="s">
        <v>870</v>
      </c>
      <c r="J7" s="45">
        <v>7350</v>
      </c>
      <c r="K7" s="30"/>
      <c r="L7" s="45">
        <v>7050</v>
      </c>
      <c r="M7" s="27"/>
      <c r="N7" s="45">
        <v>6750</v>
      </c>
      <c r="O7" s="8"/>
      <c r="P7" s="45">
        <v>7125</v>
      </c>
      <c r="Q7" s="8"/>
      <c r="R7" s="45">
        <v>8375</v>
      </c>
      <c r="S7" s="8"/>
      <c r="T7" s="45">
        <v>6975</v>
      </c>
      <c r="U7" s="8"/>
      <c r="Z7" s="391">
        <v>5</v>
      </c>
      <c r="AA7" s="69" t="s">
        <v>870</v>
      </c>
      <c r="AB7" s="45">
        <v>7350</v>
      </c>
      <c r="AC7" s="30"/>
      <c r="AD7" s="392">
        <v>-1.3422818791946308E-2</v>
      </c>
      <c r="AE7" s="45">
        <v>7050</v>
      </c>
      <c r="AF7" s="27"/>
      <c r="AG7" s="392">
        <v>-3.4246575342465752E-2</v>
      </c>
    </row>
    <row r="8" spans="1:33" ht="16.5" thickBot="1" x14ac:dyDescent="0.3">
      <c r="A8" s="3" t="s">
        <v>42</v>
      </c>
      <c r="B8" s="4" t="s">
        <v>1293</v>
      </c>
      <c r="C8" s="4" t="s">
        <v>1324</v>
      </c>
      <c r="D8" s="4" t="s">
        <v>1088</v>
      </c>
      <c r="E8" s="4" t="s">
        <v>1435</v>
      </c>
      <c r="F8" s="4" t="s">
        <v>1435</v>
      </c>
      <c r="G8" s="4" t="s">
        <v>2782</v>
      </c>
      <c r="I8" s="29" t="s">
        <v>871</v>
      </c>
      <c r="J8" s="45">
        <v>7350</v>
      </c>
      <c r="K8" s="27"/>
      <c r="L8" s="45">
        <v>6825</v>
      </c>
      <c r="M8" s="27"/>
      <c r="N8" s="45">
        <v>7300</v>
      </c>
      <c r="O8" s="8">
        <v>220</v>
      </c>
      <c r="P8" s="45">
        <v>6925</v>
      </c>
      <c r="Q8" s="8"/>
      <c r="R8" s="45">
        <v>8750</v>
      </c>
      <c r="S8" s="8"/>
      <c r="T8" s="45">
        <v>7075</v>
      </c>
      <c r="U8" s="28"/>
      <c r="Z8" s="391">
        <v>6</v>
      </c>
      <c r="AA8" s="69" t="s">
        <v>871</v>
      </c>
      <c r="AB8" s="45">
        <v>7350</v>
      </c>
      <c r="AC8" s="27"/>
      <c r="AD8" s="392">
        <v>0</v>
      </c>
      <c r="AE8" s="45">
        <v>6825</v>
      </c>
      <c r="AF8" s="27"/>
      <c r="AG8" s="392">
        <v>-3.1914893617021274E-2</v>
      </c>
    </row>
    <row r="9" spans="1:33" ht="16.5" thickBot="1" x14ac:dyDescent="0.3">
      <c r="A9" s="3" t="s">
        <v>49</v>
      </c>
      <c r="B9" s="4" t="s">
        <v>1441</v>
      </c>
      <c r="C9" s="4" t="s">
        <v>1954</v>
      </c>
      <c r="D9" s="4" t="s">
        <v>1370</v>
      </c>
      <c r="E9" s="4" t="s">
        <v>1293</v>
      </c>
      <c r="F9" s="4" t="s">
        <v>1293</v>
      </c>
      <c r="G9" s="4" t="s">
        <v>2783</v>
      </c>
      <c r="I9" s="29" t="s">
        <v>872</v>
      </c>
      <c r="J9" s="45">
        <v>7350</v>
      </c>
      <c r="K9" s="27"/>
      <c r="L9" s="45">
        <v>6700</v>
      </c>
      <c r="M9" s="27"/>
      <c r="N9" s="45">
        <v>6575</v>
      </c>
      <c r="O9" s="8"/>
      <c r="P9" s="45">
        <v>7250</v>
      </c>
      <c r="Q9" s="8">
        <v>168</v>
      </c>
      <c r="R9" s="45">
        <v>8600</v>
      </c>
      <c r="S9" s="8">
        <v>235</v>
      </c>
      <c r="T9" s="45">
        <v>6650</v>
      </c>
      <c r="U9" s="28" t="s">
        <v>5116</v>
      </c>
      <c r="Z9" s="391">
        <v>7</v>
      </c>
      <c r="AA9" s="69" t="s">
        <v>872</v>
      </c>
      <c r="AB9" s="45">
        <v>7350</v>
      </c>
      <c r="AC9" s="27"/>
      <c r="AD9" s="392">
        <v>0</v>
      </c>
      <c r="AE9" s="45">
        <v>6700</v>
      </c>
      <c r="AF9" s="27"/>
      <c r="AG9" s="392">
        <v>-1.8315018315018316E-2</v>
      </c>
    </row>
    <row r="10" spans="1:33" ht="16.5" thickBot="1" x14ac:dyDescent="0.3">
      <c r="A10" s="3" t="s">
        <v>55</v>
      </c>
      <c r="B10" s="4" t="s">
        <v>1329</v>
      </c>
      <c r="C10" s="4" t="s">
        <v>2784</v>
      </c>
      <c r="D10" s="4" t="s">
        <v>1370</v>
      </c>
      <c r="E10" s="4" t="s">
        <v>1441</v>
      </c>
      <c r="F10" s="4" t="s">
        <v>1441</v>
      </c>
      <c r="G10" s="4" t="s">
        <v>2785</v>
      </c>
      <c r="I10" s="29" t="s">
        <v>873</v>
      </c>
      <c r="J10" s="45">
        <v>6500</v>
      </c>
      <c r="K10" s="27">
        <v>185</v>
      </c>
      <c r="L10" s="45">
        <v>7075</v>
      </c>
      <c r="M10" s="27">
        <v>142</v>
      </c>
      <c r="N10" s="45">
        <v>6100</v>
      </c>
      <c r="O10" s="8"/>
      <c r="P10" s="45">
        <v>8325</v>
      </c>
      <c r="Q10" s="8"/>
      <c r="R10" s="45">
        <v>8375</v>
      </c>
      <c r="S10" s="8"/>
      <c r="T10" s="45">
        <v>6350</v>
      </c>
      <c r="U10" s="28"/>
      <c r="Z10" s="391">
        <v>8</v>
      </c>
      <c r="AA10" s="69" t="s">
        <v>873</v>
      </c>
      <c r="AB10" s="45">
        <v>6500</v>
      </c>
      <c r="AC10" s="27">
        <v>185</v>
      </c>
      <c r="AD10" s="392">
        <v>-9.0476190476190474E-2</v>
      </c>
      <c r="AE10" s="45">
        <v>7075</v>
      </c>
      <c r="AF10" s="27">
        <v>142</v>
      </c>
      <c r="AG10" s="392">
        <v>7.7164179104477607E-2</v>
      </c>
    </row>
    <row r="11" spans="1:33" ht="16.5" thickBot="1" x14ac:dyDescent="0.3">
      <c r="A11" s="3" t="s">
        <v>61</v>
      </c>
      <c r="B11" s="4" t="s">
        <v>1365</v>
      </c>
      <c r="C11" s="4" t="s">
        <v>1130</v>
      </c>
      <c r="D11" s="4" t="s">
        <v>1055</v>
      </c>
      <c r="E11" s="4" t="s">
        <v>1329</v>
      </c>
      <c r="F11" s="4" t="s">
        <v>1329</v>
      </c>
      <c r="G11" s="4" t="s">
        <v>2786</v>
      </c>
      <c r="I11" s="29" t="s">
        <v>874</v>
      </c>
      <c r="J11" s="45">
        <v>6500</v>
      </c>
      <c r="K11" s="27"/>
      <c r="L11" s="45">
        <v>6875</v>
      </c>
      <c r="M11" s="27"/>
      <c r="N11" s="45">
        <v>5125</v>
      </c>
      <c r="O11" s="8"/>
      <c r="P11" s="45">
        <v>7925</v>
      </c>
      <c r="Q11" s="8"/>
      <c r="R11" s="45">
        <v>8375</v>
      </c>
      <c r="S11" s="8"/>
      <c r="T11" s="79">
        <v>6375</v>
      </c>
      <c r="U11" s="28"/>
      <c r="Z11" s="391">
        <v>9</v>
      </c>
      <c r="AA11" s="69" t="s">
        <v>874</v>
      </c>
      <c r="AB11" s="45">
        <v>6500</v>
      </c>
      <c r="AC11" s="27"/>
      <c r="AD11" s="392">
        <v>0</v>
      </c>
      <c r="AE11" s="45">
        <v>6875</v>
      </c>
      <c r="AF11" s="27"/>
      <c r="AG11" s="392">
        <v>-2.8268551236749116E-2</v>
      </c>
    </row>
    <row r="12" spans="1:33" ht="16.5" thickBot="1" x14ac:dyDescent="0.3">
      <c r="A12" s="3" t="s">
        <v>68</v>
      </c>
      <c r="B12" s="4" t="s">
        <v>1362</v>
      </c>
      <c r="C12" s="4" t="s">
        <v>1346</v>
      </c>
      <c r="D12" s="4" t="s">
        <v>1365</v>
      </c>
      <c r="E12" s="4" t="s">
        <v>1365</v>
      </c>
      <c r="F12" s="4" t="s">
        <v>1365</v>
      </c>
      <c r="G12" s="4" t="s">
        <v>2787</v>
      </c>
      <c r="I12" s="29" t="s">
        <v>875</v>
      </c>
      <c r="J12" s="45">
        <v>7050</v>
      </c>
      <c r="K12" s="27"/>
      <c r="L12" s="45">
        <v>7000</v>
      </c>
      <c r="M12" s="27"/>
      <c r="N12" s="45">
        <v>5500</v>
      </c>
      <c r="O12" s="8"/>
      <c r="P12" s="45">
        <v>8700</v>
      </c>
      <c r="Q12" s="8"/>
      <c r="R12" s="45">
        <v>8425</v>
      </c>
      <c r="S12" s="8"/>
      <c r="T12" s="79">
        <v>5900</v>
      </c>
      <c r="U12" s="31"/>
      <c r="Z12" s="391">
        <v>10</v>
      </c>
      <c r="AA12" s="69" t="s">
        <v>875</v>
      </c>
      <c r="AB12" s="45">
        <v>7050</v>
      </c>
      <c r="AC12" s="27"/>
      <c r="AD12" s="392">
        <v>8.461538461538462E-2</v>
      </c>
      <c r="AE12" s="45">
        <v>7000</v>
      </c>
      <c r="AF12" s="27"/>
      <c r="AG12" s="392">
        <v>1.8181818181818181E-2</v>
      </c>
    </row>
    <row r="13" spans="1:33" ht="16.5" thickBot="1" x14ac:dyDescent="0.3">
      <c r="A13" s="3" t="s">
        <v>73</v>
      </c>
      <c r="B13" s="4" t="s">
        <v>332</v>
      </c>
      <c r="C13" s="4" t="s">
        <v>1556</v>
      </c>
      <c r="D13" s="4" t="s">
        <v>371</v>
      </c>
      <c r="E13" s="4" t="s">
        <v>1307</v>
      </c>
      <c r="F13" s="4" t="s">
        <v>1307</v>
      </c>
      <c r="G13" s="4" t="s">
        <v>2788</v>
      </c>
      <c r="I13" s="29" t="s">
        <v>876</v>
      </c>
      <c r="J13" s="45">
        <v>6650</v>
      </c>
      <c r="K13" s="27"/>
      <c r="L13" s="45">
        <v>6825</v>
      </c>
      <c r="M13" s="27"/>
      <c r="N13" s="45">
        <v>5525</v>
      </c>
      <c r="O13" s="8"/>
      <c r="P13" s="45">
        <v>8500</v>
      </c>
      <c r="Q13" s="8"/>
      <c r="R13" s="45">
        <v>8200</v>
      </c>
      <c r="S13" s="8"/>
      <c r="T13" s="79">
        <v>5975</v>
      </c>
      <c r="U13" s="28"/>
      <c r="Z13" s="391">
        <v>11</v>
      </c>
      <c r="AA13" s="69" t="s">
        <v>876</v>
      </c>
      <c r="AB13" s="45">
        <v>6650</v>
      </c>
      <c r="AC13" s="27"/>
      <c r="AD13" s="392">
        <v>-5.6737588652482268E-2</v>
      </c>
      <c r="AE13" s="45">
        <v>6825</v>
      </c>
      <c r="AF13" s="27"/>
      <c r="AG13" s="392">
        <v>-2.5000000000000001E-2</v>
      </c>
    </row>
    <row r="14" spans="1:33" ht="16.5" thickBot="1" x14ac:dyDescent="0.3">
      <c r="A14" s="3" t="s">
        <v>80</v>
      </c>
      <c r="B14" s="4" t="s">
        <v>2789</v>
      </c>
      <c r="C14" s="4" t="s">
        <v>366</v>
      </c>
      <c r="D14" s="4" t="s">
        <v>1362</v>
      </c>
      <c r="E14" s="4" t="s">
        <v>1358</v>
      </c>
      <c r="F14" s="4" t="s">
        <v>1358</v>
      </c>
      <c r="G14" s="4" t="s">
        <v>2790</v>
      </c>
      <c r="I14" s="29" t="s">
        <v>877</v>
      </c>
      <c r="J14" s="45">
        <v>6650</v>
      </c>
      <c r="K14" s="27"/>
      <c r="L14" s="45">
        <v>6700</v>
      </c>
      <c r="M14" s="27"/>
      <c r="N14" s="45">
        <v>4875</v>
      </c>
      <c r="O14" s="8"/>
      <c r="P14" s="45">
        <v>7575</v>
      </c>
      <c r="Q14" s="8"/>
      <c r="R14" s="45">
        <v>7325</v>
      </c>
      <c r="S14" s="8"/>
      <c r="T14" s="79">
        <v>6600</v>
      </c>
      <c r="U14" s="28" t="s">
        <v>5115</v>
      </c>
      <c r="Z14" s="391">
        <v>12</v>
      </c>
      <c r="AA14" s="69" t="s">
        <v>877</v>
      </c>
      <c r="AB14" s="45">
        <v>6650</v>
      </c>
      <c r="AC14" s="27"/>
      <c r="AD14" s="392">
        <v>0</v>
      </c>
      <c r="AE14" s="45">
        <v>6700</v>
      </c>
      <c r="AF14" s="27"/>
      <c r="AG14" s="392">
        <v>-1.8315018315018316E-2</v>
      </c>
    </row>
    <row r="15" spans="1:33" ht="16.5" thickBot="1" x14ac:dyDescent="0.3">
      <c r="A15" s="3" t="s">
        <v>87</v>
      </c>
      <c r="B15" s="4" t="s">
        <v>1369</v>
      </c>
      <c r="C15" s="4" t="s">
        <v>1349</v>
      </c>
      <c r="D15" s="4" t="s">
        <v>371</v>
      </c>
      <c r="E15" s="4" t="s">
        <v>2789</v>
      </c>
      <c r="F15" s="4" t="s">
        <v>2789</v>
      </c>
      <c r="G15" s="4" t="s">
        <v>2791</v>
      </c>
      <c r="I15" s="29" t="s">
        <v>866</v>
      </c>
      <c r="J15" s="45">
        <v>6600</v>
      </c>
      <c r="K15" s="27"/>
      <c r="L15" s="45">
        <v>6750</v>
      </c>
      <c r="M15" s="27"/>
      <c r="N15" s="45">
        <v>5175</v>
      </c>
      <c r="O15" s="8"/>
      <c r="P15" s="45">
        <v>7925</v>
      </c>
      <c r="Q15" s="8"/>
      <c r="R15" s="45">
        <v>7625</v>
      </c>
      <c r="S15" s="8"/>
      <c r="T15" s="79">
        <v>7450</v>
      </c>
      <c r="U15" s="28"/>
      <c r="Z15" s="391">
        <v>13</v>
      </c>
      <c r="AA15" s="69" t="s">
        <v>866</v>
      </c>
      <c r="AB15" s="45">
        <v>6600</v>
      </c>
      <c r="AC15" s="27"/>
      <c r="AD15" s="392">
        <v>-7.5187969924812026E-3</v>
      </c>
      <c r="AE15" s="45">
        <v>6750</v>
      </c>
      <c r="AF15" s="27"/>
      <c r="AG15" s="392">
        <v>7.462686567164179E-3</v>
      </c>
    </row>
    <row r="16" spans="1:33" ht="15.75" thickBot="1" x14ac:dyDescent="0.3">
      <c r="A16" s="3" t="s">
        <v>93</v>
      </c>
      <c r="B16" s="4" t="s">
        <v>1341</v>
      </c>
      <c r="C16" s="4" t="s">
        <v>372</v>
      </c>
      <c r="D16" s="4" t="s">
        <v>1368</v>
      </c>
      <c r="E16" s="4" t="s">
        <v>2789</v>
      </c>
      <c r="F16" s="4" t="s">
        <v>2789</v>
      </c>
      <c r="G16" s="4" t="s">
        <v>2792</v>
      </c>
      <c r="I16" s="32"/>
      <c r="J16" s="32"/>
      <c r="K16" s="32"/>
      <c r="L16" s="32"/>
      <c r="M16" s="32"/>
      <c r="N16" s="32"/>
      <c r="O16" s="32"/>
      <c r="Z16" s="662" t="s">
        <v>5160</v>
      </c>
      <c r="AA16" s="662"/>
      <c r="AB16" s="662"/>
      <c r="AC16" s="662"/>
      <c r="AD16" s="392">
        <v>0.17780753934373195</v>
      </c>
      <c r="AE16" s="662" t="s">
        <v>5160</v>
      </c>
      <c r="AF16" s="662"/>
      <c r="AG16" s="392">
        <v>4.9662246758273486E-2</v>
      </c>
    </row>
    <row r="17" spans="1:33" ht="15.75" thickBot="1" x14ac:dyDescent="0.3">
      <c r="A17" s="3" t="s">
        <v>100</v>
      </c>
      <c r="B17" s="4" t="s">
        <v>366</v>
      </c>
      <c r="C17" s="4" t="s">
        <v>1336</v>
      </c>
      <c r="D17" s="4" t="s">
        <v>369</v>
      </c>
      <c r="E17" s="4" t="s">
        <v>1320</v>
      </c>
      <c r="F17" s="4" t="s">
        <v>1320</v>
      </c>
      <c r="G17" s="4" t="s">
        <v>2793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80" t="s">
        <v>881</v>
      </c>
      <c r="AA17" s="682"/>
      <c r="AB17" s="682"/>
      <c r="AC17" s="681"/>
      <c r="AD17" s="392">
        <v>1.4817294945310996E-2</v>
      </c>
      <c r="AE17" s="680" t="s">
        <v>881</v>
      </c>
      <c r="AF17" s="681"/>
      <c r="AG17" s="392">
        <v>4.1385205631894574E-3</v>
      </c>
    </row>
    <row r="18" spans="1:33" ht="15.75" thickBot="1" x14ac:dyDescent="0.3">
      <c r="A18" s="3" t="s">
        <v>106</v>
      </c>
      <c r="B18" s="4" t="s">
        <v>2789</v>
      </c>
      <c r="C18" s="4" t="s">
        <v>1551</v>
      </c>
      <c r="D18" s="4" t="s">
        <v>369</v>
      </c>
      <c r="E18" s="4" t="s">
        <v>366</v>
      </c>
      <c r="F18" s="4" t="s">
        <v>366</v>
      </c>
      <c r="G18" s="4" t="s">
        <v>2794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78" t="s">
        <v>716</v>
      </c>
      <c r="AA18" s="610" t="s">
        <v>5142</v>
      </c>
      <c r="AB18" s="610"/>
      <c r="AC18" s="610"/>
      <c r="AD18" s="610"/>
      <c r="AE18" s="610" t="s">
        <v>5143</v>
      </c>
      <c r="AF18" s="610"/>
      <c r="AG18" s="610"/>
    </row>
    <row r="19" spans="1:33" ht="15.75" thickBot="1" x14ac:dyDescent="0.3">
      <c r="A19" s="3" t="s">
        <v>114</v>
      </c>
      <c r="B19" s="4" t="s">
        <v>1328</v>
      </c>
      <c r="C19" s="4" t="s">
        <v>1311</v>
      </c>
      <c r="D19" s="4" t="s">
        <v>1954</v>
      </c>
      <c r="E19" s="4" t="s">
        <v>2789</v>
      </c>
      <c r="F19" s="4" t="s">
        <v>2789</v>
      </c>
      <c r="G19" s="4" t="s">
        <v>2795</v>
      </c>
      <c r="I19" s="33" t="s">
        <v>867</v>
      </c>
      <c r="J19" s="34">
        <f>(J4-J3+K4)/J3</f>
        <v>3.4188034188034191E-2</v>
      </c>
      <c r="K19" s="34">
        <f>(J19-J32)^2</f>
        <v>3.752255388095763E-4</v>
      </c>
      <c r="L19" s="34">
        <f>(L4-L3+M4)/L3</f>
        <v>5.6818181818181816E-2</v>
      </c>
      <c r="M19" s="34">
        <f>(L19-L32)^2</f>
        <v>2.7751467099407429E-3</v>
      </c>
      <c r="N19" s="34">
        <f>(N4-N3+O4)/N3</f>
        <v>0.11851851851851852</v>
      </c>
      <c r="O19" s="35">
        <f>(N19-N32)^2</f>
        <v>1.7922226572016274E-2</v>
      </c>
      <c r="P19" s="34">
        <f>(P4-P3+Q4)/P3</f>
        <v>0.19806763285024154</v>
      </c>
      <c r="Q19" s="35">
        <f>(P19-P32)^2</f>
        <v>2.4417499205328024E-2</v>
      </c>
      <c r="R19" s="34">
        <f>(R4-R3+S4)/R3</f>
        <v>0</v>
      </c>
      <c r="S19" s="35">
        <f>(R19-R32)^2</f>
        <v>1.4263838986904594E-8</v>
      </c>
      <c r="T19" s="34">
        <f>(T4-T3+U4)/T3</f>
        <v>1.6393442622950821E-2</v>
      </c>
      <c r="U19" s="35">
        <f>(T19-T32)^2</f>
        <v>1.6598811172766572E-4</v>
      </c>
      <c r="Z19" s="679"/>
      <c r="AA19" s="414" t="s">
        <v>885</v>
      </c>
      <c r="AB19" s="414" t="s">
        <v>5161</v>
      </c>
      <c r="AC19" s="414" t="s">
        <v>5162</v>
      </c>
      <c r="AD19" s="367" t="s">
        <v>878</v>
      </c>
      <c r="AE19" s="414" t="s">
        <v>5161</v>
      </c>
      <c r="AF19" s="414" t="s">
        <v>5162</v>
      </c>
      <c r="AG19" s="367" t="s">
        <v>878</v>
      </c>
    </row>
    <row r="20" spans="1:33" ht="16.5" thickBot="1" x14ac:dyDescent="0.3">
      <c r="A20" s="3" t="s">
        <v>118</v>
      </c>
      <c r="B20" s="4" t="s">
        <v>371</v>
      </c>
      <c r="C20" s="4" t="s">
        <v>1311</v>
      </c>
      <c r="D20" s="4" t="s">
        <v>1327</v>
      </c>
      <c r="E20" s="4" t="s">
        <v>1312</v>
      </c>
      <c r="F20" s="4" t="s">
        <v>1312</v>
      </c>
      <c r="G20" s="4" t="s">
        <v>2796</v>
      </c>
      <c r="I20" s="33" t="s">
        <v>868</v>
      </c>
      <c r="J20" s="34">
        <f t="shared" ref="J20:J30" si="0">(J5-J4+K5)/J4</f>
        <v>0.20661157024793389</v>
      </c>
      <c r="K20" s="34">
        <f>(J20-J32)^2</f>
        <v>3.6785044038858301E-2</v>
      </c>
      <c r="L20" s="34">
        <f t="shared" ref="L20:L30" si="1">(L5-L4+M5)/L4</f>
        <v>2.8673835125448029E-2</v>
      </c>
      <c r="M20" s="34">
        <f>(L20-L32)^2</f>
        <v>6.0198166066897756E-4</v>
      </c>
      <c r="N20" s="34">
        <f t="shared" ref="N20:N30" si="2">(N5-N4+O5)/N4</f>
        <v>-1.9867549668874173E-2</v>
      </c>
      <c r="O20" s="35">
        <f>(N20-N32)^2</f>
        <v>2.035947736033381E-5</v>
      </c>
      <c r="P20" s="34">
        <f t="shared" ref="P20:P30" si="3">(P5-P4+Q5)/P4</f>
        <v>0.13709677419354838</v>
      </c>
      <c r="Q20" s="35">
        <f>(P20-P32)^2</f>
        <v>9.0802104788378322E-3</v>
      </c>
      <c r="R20" s="34">
        <f t="shared" ref="R20:R30" si="4">(R5-R4+S5)/R4</f>
        <v>2.5236593059936908E-2</v>
      </c>
      <c r="S20" s="35">
        <f>(R20-R32)^2</f>
        <v>6.4292797209905615E-4</v>
      </c>
      <c r="T20" s="34">
        <f t="shared" ref="T20:T30" si="5">(T5-T4+U5)/T4</f>
        <v>-2.2580645161290321E-2</v>
      </c>
      <c r="U20" s="35">
        <f>(T20-T32)^2</f>
        <v>6.8071160312982828E-4</v>
      </c>
      <c r="Z20" s="391">
        <v>1</v>
      </c>
      <c r="AA20" s="410" t="s">
        <v>866</v>
      </c>
      <c r="AB20" s="45">
        <v>6750</v>
      </c>
      <c r="AC20" s="413"/>
      <c r="AD20" s="391"/>
      <c r="AE20" s="45">
        <v>5175</v>
      </c>
      <c r="AF20" s="413"/>
      <c r="AG20" s="391"/>
    </row>
    <row r="21" spans="1:33" ht="16.5" thickBot="1" x14ac:dyDescent="0.3">
      <c r="A21" s="3" t="s">
        <v>124</v>
      </c>
      <c r="B21" s="4" t="s">
        <v>1303</v>
      </c>
      <c r="C21" s="4" t="s">
        <v>1307</v>
      </c>
      <c r="D21" s="4" t="s">
        <v>1327</v>
      </c>
      <c r="E21" s="4" t="s">
        <v>2784</v>
      </c>
      <c r="F21" s="4" t="s">
        <v>2784</v>
      </c>
      <c r="G21" s="4" t="s">
        <v>2797</v>
      </c>
      <c r="I21" s="33" t="s">
        <v>869</v>
      </c>
      <c r="J21" s="34">
        <f t="shared" si="0"/>
        <v>2.0547945205479451E-2</v>
      </c>
      <c r="K21" s="34">
        <f>(J21-J32)^2</f>
        <v>3.2840352404368779E-5</v>
      </c>
      <c r="L21" s="34">
        <f t="shared" si="1"/>
        <v>1.7421602787456445E-2</v>
      </c>
      <c r="M21" s="34">
        <f>(L21-L32)^2</f>
        <v>1.7644027337663764E-4</v>
      </c>
      <c r="N21" s="34">
        <f t="shared" si="2"/>
        <v>6.7567567567567571E-3</v>
      </c>
      <c r="O21" s="35">
        <f>(N21-N32)^2</f>
        <v>4.8894756108798705E-4</v>
      </c>
      <c r="P21" s="34">
        <f t="shared" si="3"/>
        <v>2.4822695035460994E-2</v>
      </c>
      <c r="Q21" s="35">
        <f>(P21-P32)^2</f>
        <v>2.8845424322031748E-4</v>
      </c>
      <c r="R21" s="34">
        <f t="shared" si="4"/>
        <v>-1.5384615384615385E-2</v>
      </c>
      <c r="S21" s="35">
        <f>(R21-R32)^2</f>
        <v>2.3302584468124919E-4</v>
      </c>
      <c r="T21" s="34">
        <f t="shared" si="5"/>
        <v>-4.9504950495049507E-2</v>
      </c>
      <c r="U21" s="35">
        <f>(T21-T32)^2</f>
        <v>2.8105643276538053E-3</v>
      </c>
      <c r="Z21" s="391">
        <v>2</v>
      </c>
      <c r="AA21" s="69" t="s">
        <v>867</v>
      </c>
      <c r="AB21" s="45">
        <v>7550</v>
      </c>
      <c r="AC21" s="413"/>
      <c r="AD21" s="392">
        <v>0.11851851851851852</v>
      </c>
      <c r="AE21" s="45">
        <v>6200</v>
      </c>
      <c r="AF21" s="413"/>
      <c r="AG21" s="392">
        <v>0.19806763285024154</v>
      </c>
    </row>
    <row r="22" spans="1:33" ht="16.5" thickBot="1" x14ac:dyDescent="0.3">
      <c r="A22" s="3" t="s">
        <v>130</v>
      </c>
      <c r="B22" s="4" t="s">
        <v>1954</v>
      </c>
      <c r="C22" s="4" t="s">
        <v>371</v>
      </c>
      <c r="D22" s="4" t="s">
        <v>1045</v>
      </c>
      <c r="E22" s="4" t="s">
        <v>1954</v>
      </c>
      <c r="F22" s="4" t="s">
        <v>1954</v>
      </c>
      <c r="G22" s="4" t="s">
        <v>2798</v>
      </c>
      <c r="I22" s="33" t="s">
        <v>870</v>
      </c>
      <c r="J22" s="34">
        <f t="shared" si="0"/>
        <v>-1.3422818791946308E-2</v>
      </c>
      <c r="K22" s="46">
        <f>(J22-J32)^2</f>
        <v>7.9750402389322874E-4</v>
      </c>
      <c r="L22" s="34">
        <f t="shared" si="1"/>
        <v>-3.4246575342465752E-2</v>
      </c>
      <c r="M22" s="34">
        <f>(L22-L32)^2</f>
        <v>1.4734155876863484E-3</v>
      </c>
      <c r="N22" s="34">
        <f t="shared" si="2"/>
        <v>-9.3959731543624164E-2</v>
      </c>
      <c r="O22" s="47">
        <f>(N22-N32)^2</f>
        <v>6.1786406364967902E-3</v>
      </c>
      <c r="P22" s="34">
        <f t="shared" si="3"/>
        <v>-1.384083044982699E-2</v>
      </c>
      <c r="Q22" s="47">
        <f>(P22-P32)^2</f>
        <v>3.0966404978203942E-3</v>
      </c>
      <c r="R22" s="34">
        <f t="shared" si="4"/>
        <v>4.6875E-2</v>
      </c>
      <c r="S22" s="47">
        <f>(R22-R32)^2</f>
        <v>2.2084765746140651E-3</v>
      </c>
      <c r="T22" s="34">
        <f t="shared" si="5"/>
        <v>-3.125E-2</v>
      </c>
      <c r="U22" s="47">
        <f>(T22-T32)^2</f>
        <v>1.2082440616385424E-3</v>
      </c>
      <c r="Z22" s="391">
        <v>3</v>
      </c>
      <c r="AA22" s="69" t="s">
        <v>868</v>
      </c>
      <c r="AB22" s="45">
        <v>7400</v>
      </c>
      <c r="AC22" s="413"/>
      <c r="AD22" s="392">
        <v>-1.9867549668874173E-2</v>
      </c>
      <c r="AE22" s="45">
        <v>7050</v>
      </c>
      <c r="AF22" s="413"/>
      <c r="AG22" s="392">
        <v>0.13709677419354838</v>
      </c>
    </row>
    <row r="23" spans="1:33" ht="16.5" thickBot="1" x14ac:dyDescent="0.3">
      <c r="A23" s="3" t="s">
        <v>135</v>
      </c>
      <c r="B23" s="4" t="s">
        <v>1329</v>
      </c>
      <c r="C23" s="4" t="s">
        <v>2784</v>
      </c>
      <c r="D23" s="4" t="s">
        <v>1435</v>
      </c>
      <c r="E23" s="4" t="s">
        <v>1954</v>
      </c>
      <c r="F23" s="4" t="s">
        <v>1954</v>
      </c>
      <c r="G23" s="4" t="s">
        <v>2799</v>
      </c>
      <c r="I23" s="33" t="s">
        <v>871</v>
      </c>
      <c r="J23" s="34">
        <f t="shared" si="0"/>
        <v>0</v>
      </c>
      <c r="K23" s="34">
        <f>(J23-J32)^2</f>
        <v>2.1955222949633879E-4</v>
      </c>
      <c r="L23" s="34">
        <f t="shared" si="1"/>
        <v>-3.1914893617021274E-2</v>
      </c>
      <c r="M23" s="34">
        <f>(L23-L32)^2</f>
        <v>1.2998486740498204E-3</v>
      </c>
      <c r="N23" s="34">
        <f t="shared" si="2"/>
        <v>0.11407407407407408</v>
      </c>
      <c r="O23" s="47">
        <f>(N23-N32)^2</f>
        <v>1.6751989254589966E-2</v>
      </c>
      <c r="P23" s="34">
        <f t="shared" si="3"/>
        <v>-2.8070175438596492E-2</v>
      </c>
      <c r="Q23" s="47">
        <f>(P23-P32)^2</f>
        <v>4.8827687461053138E-3</v>
      </c>
      <c r="R23" s="34">
        <f t="shared" si="4"/>
        <v>4.4776119402985072E-2</v>
      </c>
      <c r="S23" s="47">
        <f>(R23-R32)^2</f>
        <v>2.0156104742652592E-3</v>
      </c>
      <c r="T23" s="34">
        <f t="shared" si="5"/>
        <v>1.4336917562724014E-2</v>
      </c>
      <c r="U23" s="47">
        <f>(T23-T32)^2</f>
        <v>1.1722636083902854E-4</v>
      </c>
      <c r="Z23" s="391">
        <v>4</v>
      </c>
      <c r="AA23" s="69" t="s">
        <v>869</v>
      </c>
      <c r="AB23" s="45">
        <v>7450</v>
      </c>
      <c r="AC23" s="78"/>
      <c r="AD23" s="392">
        <v>6.7567567567567571E-3</v>
      </c>
      <c r="AE23" s="45">
        <v>7225</v>
      </c>
      <c r="AF23" s="413"/>
      <c r="AG23" s="392">
        <v>2.4822695035460994E-2</v>
      </c>
    </row>
    <row r="24" spans="1:33" ht="16.5" thickBot="1" x14ac:dyDescent="0.3">
      <c r="A24" s="3" t="s">
        <v>141</v>
      </c>
      <c r="B24" s="4" t="s">
        <v>1311</v>
      </c>
      <c r="C24" s="4" t="s">
        <v>1311</v>
      </c>
      <c r="D24" s="4" t="s">
        <v>1448</v>
      </c>
      <c r="E24" s="4" t="s">
        <v>1293</v>
      </c>
      <c r="F24" s="4" t="s">
        <v>1293</v>
      </c>
      <c r="G24" s="4" t="s">
        <v>2800</v>
      </c>
      <c r="I24" s="33" t="s">
        <v>872</v>
      </c>
      <c r="J24" s="34">
        <f t="shared" si="0"/>
        <v>0</v>
      </c>
      <c r="K24" s="34">
        <f>(J24-J32)^2</f>
        <v>2.1955222949633879E-4</v>
      </c>
      <c r="L24" s="34">
        <f t="shared" si="1"/>
        <v>-1.8315018315018316E-2</v>
      </c>
      <c r="M24" s="34">
        <f>(L24-L32)^2</f>
        <v>5.0416140815518797E-4</v>
      </c>
      <c r="N24" s="34">
        <f t="shared" si="2"/>
        <v>-9.9315068493150679E-2</v>
      </c>
      <c r="O24" s="47">
        <f>(N24-N32)^2</f>
        <v>7.0492256120545712E-3</v>
      </c>
      <c r="P24" s="34">
        <f t="shared" si="3"/>
        <v>7.1191335740072206E-2</v>
      </c>
      <c r="Q24" s="47">
        <f>(P24-P32)^2</f>
        <v>8.6346059173255838E-4</v>
      </c>
      <c r="R24" s="34">
        <f t="shared" si="4"/>
        <v>9.7142857142857135E-3</v>
      </c>
      <c r="S24" s="47">
        <f>(R24-R32)^2</f>
        <v>9.6701990610769108E-5</v>
      </c>
      <c r="T24" s="34">
        <f t="shared" si="5"/>
        <v>-2.6572438162544169E-2</v>
      </c>
      <c r="U24" s="47">
        <f>(T24-T32)^2</f>
        <v>9.0494136926865714E-4</v>
      </c>
      <c r="Z24" s="391">
        <v>5</v>
      </c>
      <c r="AA24" s="69" t="s">
        <v>870</v>
      </c>
      <c r="AB24" s="45">
        <v>6750</v>
      </c>
      <c r="AC24" s="413"/>
      <c r="AD24" s="392">
        <v>-9.3959731543624164E-2</v>
      </c>
      <c r="AE24" s="45">
        <v>7125</v>
      </c>
      <c r="AF24" s="413"/>
      <c r="AG24" s="392">
        <v>-1.384083044982699E-2</v>
      </c>
    </row>
    <row r="25" spans="1:33" ht="16.5" thickBot="1" x14ac:dyDescent="0.3">
      <c r="A25" s="3" t="s">
        <v>145</v>
      </c>
      <c r="B25" s="4" t="s">
        <v>2671</v>
      </c>
      <c r="C25" s="4" t="s">
        <v>359</v>
      </c>
      <c r="D25" s="4" t="s">
        <v>1369</v>
      </c>
      <c r="E25" s="4" t="s">
        <v>337</v>
      </c>
      <c r="F25" s="4" t="s">
        <v>337</v>
      </c>
      <c r="G25" s="4" t="s">
        <v>2801</v>
      </c>
      <c r="I25" s="33" t="s">
        <v>873</v>
      </c>
      <c r="J25" s="34">
        <f t="shared" si="0"/>
        <v>-9.0476190476190474E-2</v>
      </c>
      <c r="K25" s="34">
        <f>(J25-J32)^2</f>
        <v>1.1086718072207942E-2</v>
      </c>
      <c r="L25" s="34">
        <f t="shared" si="1"/>
        <v>7.7164179104477607E-2</v>
      </c>
      <c r="M25" s="34">
        <f>(L25-L32)^2</f>
        <v>5.3327468053888105E-3</v>
      </c>
      <c r="N25" s="34">
        <f t="shared" si="2"/>
        <v>-7.2243346007604556E-2</v>
      </c>
      <c r="O25" s="47">
        <f>(N25-N32)^2</f>
        <v>3.2362381831783898E-3</v>
      </c>
      <c r="P25" s="34">
        <f t="shared" si="3"/>
        <v>0.14827586206896551</v>
      </c>
      <c r="Q25" s="47">
        <f>(P25-P32)^2</f>
        <v>1.1335696146531418E-2</v>
      </c>
      <c r="R25" s="34">
        <f t="shared" si="4"/>
        <v>-2.616279069767442E-2</v>
      </c>
      <c r="S25" s="47">
        <f>(R25-R32)^2</f>
        <v>6.7825656793856469E-4</v>
      </c>
      <c r="T25" s="34">
        <f t="shared" si="5"/>
        <v>-4.5112781954887216E-2</v>
      </c>
      <c r="U25" s="47">
        <f>(T25-T32)^2</f>
        <v>2.3641559873649881E-3</v>
      </c>
      <c r="Z25" s="391">
        <v>6</v>
      </c>
      <c r="AA25" s="69" t="s">
        <v>871</v>
      </c>
      <c r="AB25" s="45">
        <v>7300</v>
      </c>
      <c r="AC25" s="413">
        <v>220</v>
      </c>
      <c r="AD25" s="392">
        <v>0.11407407407407408</v>
      </c>
      <c r="AE25" s="45">
        <v>6925</v>
      </c>
      <c r="AF25" s="413"/>
      <c r="AG25" s="392">
        <v>-2.8070175438596492E-2</v>
      </c>
    </row>
    <row r="26" spans="1:33" ht="16.5" thickBot="1" x14ac:dyDescent="0.3">
      <c r="A26" s="3" t="s">
        <v>150</v>
      </c>
      <c r="B26" s="4" t="s">
        <v>1312</v>
      </c>
      <c r="C26" s="4" t="s">
        <v>359</v>
      </c>
      <c r="D26" s="4" t="s">
        <v>1328</v>
      </c>
      <c r="E26" s="4" t="s">
        <v>1349</v>
      </c>
      <c r="F26" s="4" t="s">
        <v>1349</v>
      </c>
      <c r="G26" s="4" t="s">
        <v>2802</v>
      </c>
      <c r="I26" s="33" t="s">
        <v>874</v>
      </c>
      <c r="J26" s="34">
        <f t="shared" si="0"/>
        <v>0</v>
      </c>
      <c r="K26" s="34">
        <f>(J26-J32)^2</f>
        <v>2.1955222949633879E-4</v>
      </c>
      <c r="L26" s="34">
        <f t="shared" si="1"/>
        <v>-2.8268551236749116E-2</v>
      </c>
      <c r="M26" s="34">
        <f>(L26-L32)^2</f>
        <v>1.0502183026463742E-3</v>
      </c>
      <c r="N26" s="34">
        <f t="shared" si="2"/>
        <v>-0.1598360655737705</v>
      </c>
      <c r="O26" s="47">
        <f>(N26-N32)^2</f>
        <v>2.0874662171520272E-2</v>
      </c>
      <c r="P26" s="34">
        <f t="shared" si="3"/>
        <v>-4.8048048048048048E-2</v>
      </c>
      <c r="Q26" s="47">
        <f>(P26-P32)^2</f>
        <v>8.073864205871837E-3</v>
      </c>
      <c r="R26" s="34">
        <f t="shared" si="4"/>
        <v>0</v>
      </c>
      <c r="S26" s="47">
        <f>(R26-R32)^2</f>
        <v>1.4263838986904594E-8</v>
      </c>
      <c r="T26" s="34">
        <f t="shared" si="5"/>
        <v>3.937007874015748E-3</v>
      </c>
      <c r="U26" s="47">
        <f>(T26-T32)^2</f>
        <v>1.8250207433850079E-7</v>
      </c>
      <c r="Z26" s="391">
        <v>7</v>
      </c>
      <c r="AA26" s="69" t="s">
        <v>872</v>
      </c>
      <c r="AB26" s="45">
        <v>6575</v>
      </c>
      <c r="AC26" s="413"/>
      <c r="AD26" s="392">
        <v>-9.9315068493150679E-2</v>
      </c>
      <c r="AE26" s="45">
        <v>7250</v>
      </c>
      <c r="AF26" s="413">
        <v>168</v>
      </c>
      <c r="AG26" s="392">
        <v>7.1191335740072206E-2</v>
      </c>
    </row>
    <row r="27" spans="1:33" ht="16.5" thickBot="1" x14ac:dyDescent="0.3">
      <c r="A27" s="3" t="s">
        <v>155</v>
      </c>
      <c r="B27" s="4" t="s">
        <v>1346</v>
      </c>
      <c r="C27" s="4" t="s">
        <v>337</v>
      </c>
      <c r="D27" s="4" t="s">
        <v>1441</v>
      </c>
      <c r="E27" s="4" t="s">
        <v>1954</v>
      </c>
      <c r="F27" s="4" t="s">
        <v>1954</v>
      </c>
      <c r="G27" s="4" t="s">
        <v>2803</v>
      </c>
      <c r="I27" s="33" t="s">
        <v>875</v>
      </c>
      <c r="J27" s="34">
        <f t="shared" si="0"/>
        <v>8.461538461538462E-2</v>
      </c>
      <c r="K27" s="34">
        <f>(J27-J32)^2</f>
        <v>4.871773321591639E-3</v>
      </c>
      <c r="L27" s="34">
        <f t="shared" si="1"/>
        <v>1.8181818181818181E-2</v>
      </c>
      <c r="M27" s="46">
        <f>(L27-L32)^2</f>
        <v>1.9721420800538321E-4</v>
      </c>
      <c r="N27" s="34">
        <f t="shared" si="2"/>
        <v>7.3170731707317069E-2</v>
      </c>
      <c r="O27" s="47">
        <f>(N27-N32)^2</f>
        <v>7.8368763339683647E-3</v>
      </c>
      <c r="P27" s="34">
        <f t="shared" si="3"/>
        <v>9.7791798107255523E-2</v>
      </c>
      <c r="Q27" s="47">
        <f>(P27-P32)^2</f>
        <v>3.1343384007883664E-3</v>
      </c>
      <c r="R27" s="34">
        <f t="shared" si="4"/>
        <v>5.9701492537313433E-3</v>
      </c>
      <c r="S27" s="47">
        <f>(R27-R32)^2</f>
        <v>3.7082991502268582E-5</v>
      </c>
      <c r="T27" s="34">
        <f t="shared" si="5"/>
        <v>-7.4509803921568626E-2</v>
      </c>
      <c r="U27" s="47">
        <f>(T27-T32)^2</f>
        <v>6.0870594166773069E-3</v>
      </c>
      <c r="Z27" s="391">
        <v>8</v>
      </c>
      <c r="AA27" s="69" t="s">
        <v>873</v>
      </c>
      <c r="AB27" s="45">
        <v>6100</v>
      </c>
      <c r="AC27" s="413"/>
      <c r="AD27" s="392">
        <v>-7.2243346007604556E-2</v>
      </c>
      <c r="AE27" s="45">
        <v>8325</v>
      </c>
      <c r="AF27" s="413"/>
      <c r="AG27" s="392">
        <v>0.14827586206896551</v>
      </c>
    </row>
    <row r="28" spans="1:33" ht="16.5" thickBot="1" x14ac:dyDescent="0.3">
      <c r="A28" s="3" t="s">
        <v>159</v>
      </c>
      <c r="B28" s="4" t="s">
        <v>1055</v>
      </c>
      <c r="C28" s="4" t="s">
        <v>1550</v>
      </c>
      <c r="D28" s="4" t="s">
        <v>1088</v>
      </c>
      <c r="E28" s="4" t="s">
        <v>1346</v>
      </c>
      <c r="F28" s="4" t="s">
        <v>1346</v>
      </c>
      <c r="G28" s="4" t="s">
        <v>2804</v>
      </c>
      <c r="I28" s="33" t="s">
        <v>876</v>
      </c>
      <c r="J28" s="34">
        <f t="shared" si="0"/>
        <v>-5.6737588652482268E-2</v>
      </c>
      <c r="K28" s="34">
        <f>(J28-J32)^2</f>
        <v>5.1201013666937424E-3</v>
      </c>
      <c r="L28" s="34">
        <f t="shared" si="1"/>
        <v>-2.5000000000000001E-2</v>
      </c>
      <c r="M28" s="34">
        <f>(L28-L32)^2</f>
        <v>8.4905338061141489E-4</v>
      </c>
      <c r="N28" s="34">
        <f t="shared" si="2"/>
        <v>4.5454545454545452E-3</v>
      </c>
      <c r="O28" s="47">
        <f>(N28-N32)^2</f>
        <v>3.9604408782635114E-4</v>
      </c>
      <c r="P28" s="34">
        <f t="shared" si="3"/>
        <v>-2.2988505747126436E-2</v>
      </c>
      <c r="Q28" s="47">
        <f>(P28-P32)^2</f>
        <v>4.1984103655443991E-3</v>
      </c>
      <c r="R28" s="34">
        <f t="shared" si="4"/>
        <v>-2.6706231454005934E-2</v>
      </c>
      <c r="S28" s="47">
        <f>(R28-R32)^2</f>
        <v>7.0685794163494642E-4</v>
      </c>
      <c r="T28" s="34">
        <f t="shared" si="5"/>
        <v>1.2711864406779662E-2</v>
      </c>
      <c r="U28" s="47">
        <f>(T28-T32)^2</f>
        <v>8.4677892560575325E-5</v>
      </c>
      <c r="Z28" s="391">
        <v>9</v>
      </c>
      <c r="AA28" s="69" t="s">
        <v>874</v>
      </c>
      <c r="AB28" s="45">
        <v>5125</v>
      </c>
      <c r="AC28" s="413"/>
      <c r="AD28" s="392">
        <v>-0.1598360655737705</v>
      </c>
      <c r="AE28" s="45">
        <v>7925</v>
      </c>
      <c r="AF28" s="413"/>
      <c r="AG28" s="392">
        <v>-4.8048048048048048E-2</v>
      </c>
    </row>
    <row r="29" spans="1:33" ht="16.5" thickBot="1" x14ac:dyDescent="0.3">
      <c r="A29" s="3" t="s">
        <v>165</v>
      </c>
      <c r="B29" s="4" t="s">
        <v>1112</v>
      </c>
      <c r="C29" s="4" t="s">
        <v>1044</v>
      </c>
      <c r="D29" s="4" t="s">
        <v>1092</v>
      </c>
      <c r="E29" s="4" t="s">
        <v>1294</v>
      </c>
      <c r="F29" s="4" t="s">
        <v>1294</v>
      </c>
      <c r="G29" s="4" t="s">
        <v>2805</v>
      </c>
      <c r="I29" s="33" t="s">
        <v>877</v>
      </c>
      <c r="J29" s="34">
        <f t="shared" si="0"/>
        <v>0</v>
      </c>
      <c r="K29" s="34">
        <f>(J29-J32)^2</f>
        <v>2.1955222949633879E-4</v>
      </c>
      <c r="L29" s="34">
        <f t="shared" si="1"/>
        <v>-1.8315018315018316E-2</v>
      </c>
      <c r="M29" s="34">
        <f>(L29-L32)^2</f>
        <v>5.0416140815518797E-4</v>
      </c>
      <c r="N29" s="34">
        <f t="shared" si="2"/>
        <v>-0.11764705882352941</v>
      </c>
      <c r="O29" s="47">
        <f>(N29-N32)^2</f>
        <v>1.0463583073263274E-2</v>
      </c>
      <c r="P29" s="34">
        <f t="shared" si="3"/>
        <v>-0.10882352941176471</v>
      </c>
      <c r="Q29" s="47">
        <f>(P29-P32)^2</f>
        <v>2.2689446665754245E-2</v>
      </c>
      <c r="R29" s="34">
        <f t="shared" si="4"/>
        <v>-0.10670731707317073</v>
      </c>
      <c r="S29" s="47">
        <f>(R29-R32)^2</f>
        <v>1.1360977390410889E-2</v>
      </c>
      <c r="T29" s="34">
        <f t="shared" si="5"/>
        <v>0.11548117154811716</v>
      </c>
      <c r="U29" s="47">
        <f>(T29-T32)^2</f>
        <v>1.2537586868667946E-2</v>
      </c>
      <c r="Z29" s="391">
        <v>10</v>
      </c>
      <c r="AA29" s="69" t="s">
        <v>875</v>
      </c>
      <c r="AB29" s="45">
        <v>5500</v>
      </c>
      <c r="AC29" s="413"/>
      <c r="AD29" s="392">
        <v>7.3170731707317069E-2</v>
      </c>
      <c r="AE29" s="45">
        <v>8700</v>
      </c>
      <c r="AF29" s="413"/>
      <c r="AG29" s="392">
        <v>9.7791798107255523E-2</v>
      </c>
    </row>
    <row r="30" spans="1:33" ht="16.5" thickBot="1" x14ac:dyDescent="0.3">
      <c r="A30" s="3" t="s">
        <v>171</v>
      </c>
      <c r="B30" s="4" t="s">
        <v>1057</v>
      </c>
      <c r="C30" s="4" t="s">
        <v>1448</v>
      </c>
      <c r="D30" s="4" t="s">
        <v>1076</v>
      </c>
      <c r="E30" s="4" t="s">
        <v>1112</v>
      </c>
      <c r="F30" s="4" t="s">
        <v>1112</v>
      </c>
      <c r="G30" s="4" t="s">
        <v>2806</v>
      </c>
      <c r="I30" s="33" t="s">
        <v>866</v>
      </c>
      <c r="J30" s="34">
        <f t="shared" si="0"/>
        <v>-7.5187969924812026E-3</v>
      </c>
      <c r="K30" s="34">
        <f>(J30-J32)^2</f>
        <v>4.9890100305350574E-4</v>
      </c>
      <c r="L30" s="34">
        <f t="shared" si="1"/>
        <v>7.462686567164179E-3</v>
      </c>
      <c r="M30" s="34">
        <f>(L30-L32)^2</f>
        <v>1.1050079621981269E-5</v>
      </c>
      <c r="N30" s="34">
        <f t="shared" si="2"/>
        <v>6.1538461538461542E-2</v>
      </c>
      <c r="O30" s="35">
        <f>(N30-N32)^2</f>
        <v>5.9126662366710599E-3</v>
      </c>
      <c r="P30" s="34">
        <f t="shared" si="3"/>
        <v>4.6204620462046202E-2</v>
      </c>
      <c r="Q30" s="35">
        <f>(P30-P32)^2</f>
        <v>1.9342269261880268E-5</v>
      </c>
      <c r="R30" s="34">
        <f t="shared" si="4"/>
        <v>4.0955631399317405E-2</v>
      </c>
      <c r="S30" s="35">
        <f>(R30-R32)^2</f>
        <v>1.6871607769796996E-3</v>
      </c>
      <c r="T30" s="34">
        <f t="shared" si="5"/>
        <v>0.12878787878787878</v>
      </c>
      <c r="U30" s="47">
        <f>(T30-T32)^2</f>
        <v>1.5694595707125402E-2</v>
      </c>
      <c r="Z30" s="391">
        <v>11</v>
      </c>
      <c r="AA30" s="69" t="s">
        <v>876</v>
      </c>
      <c r="AB30" s="45">
        <v>5525</v>
      </c>
      <c r="AC30" s="413"/>
      <c r="AD30" s="392">
        <v>4.5454545454545452E-3</v>
      </c>
      <c r="AE30" s="45">
        <v>8500</v>
      </c>
      <c r="AF30" s="413"/>
      <c r="AG30" s="392">
        <v>-2.2988505747126436E-2</v>
      </c>
    </row>
    <row r="31" spans="1:33" ht="16.5" thickBot="1" x14ac:dyDescent="0.3">
      <c r="A31" s="3" t="s">
        <v>178</v>
      </c>
      <c r="B31" s="4" t="s">
        <v>1448</v>
      </c>
      <c r="C31" s="4" t="s">
        <v>1139</v>
      </c>
      <c r="D31" s="4" t="s">
        <v>1388</v>
      </c>
      <c r="E31" s="4" t="s">
        <v>1127</v>
      </c>
      <c r="F31" s="4" t="s">
        <v>1127</v>
      </c>
      <c r="G31" s="4" t="s">
        <v>2807</v>
      </c>
      <c r="I31" s="33" t="s">
        <v>880</v>
      </c>
      <c r="J31" s="89">
        <f>SUM(J19:J30)</f>
        <v>0.17780753934373195</v>
      </c>
      <c r="K31" s="89"/>
      <c r="L31" s="89">
        <f>SUM(L19:L30)</f>
        <v>4.9662246758273486E-2</v>
      </c>
      <c r="M31" s="89"/>
      <c r="N31" s="36">
        <f>SUM(N19:N30)</f>
        <v>-0.18426482296997099</v>
      </c>
      <c r="O31" s="90"/>
      <c r="P31" s="89">
        <f>SUM(P19:P30)</f>
        <v>0.50167962936222754</v>
      </c>
      <c r="Q31" s="90"/>
      <c r="R31" s="36">
        <f>SUM(R19:R30)</f>
        <v>-1.4331757792100247E-3</v>
      </c>
      <c r="S31" s="90"/>
      <c r="T31" s="46">
        <f>SUM(T19:T30)</f>
        <v>4.2117663107126307E-2</v>
      </c>
      <c r="U31" s="35"/>
      <c r="Z31" s="391">
        <v>12</v>
      </c>
      <c r="AA31" s="69" t="s">
        <v>877</v>
      </c>
      <c r="AB31" s="45">
        <v>4875</v>
      </c>
      <c r="AC31" s="413"/>
      <c r="AD31" s="392">
        <v>-0.11764705882352941</v>
      </c>
      <c r="AE31" s="45">
        <v>7575</v>
      </c>
      <c r="AF31" s="413"/>
      <c r="AG31" s="392">
        <v>-0.10882352941176471</v>
      </c>
    </row>
    <row r="32" spans="1:33" ht="16.5" thickBot="1" x14ac:dyDescent="0.3">
      <c r="A32" s="3" t="s">
        <v>182</v>
      </c>
      <c r="B32" s="4" t="s">
        <v>1062</v>
      </c>
      <c r="C32" s="4" t="s">
        <v>1293</v>
      </c>
      <c r="D32" s="4" t="s">
        <v>1388</v>
      </c>
      <c r="E32" s="4" t="s">
        <v>1448</v>
      </c>
      <c r="F32" s="4" t="s">
        <v>1448</v>
      </c>
      <c r="G32" s="4" t="s">
        <v>2808</v>
      </c>
      <c r="I32" s="33" t="s">
        <v>881</v>
      </c>
      <c r="J32" s="89">
        <f>J31/12</f>
        <v>1.4817294945310996E-2</v>
      </c>
      <c r="K32" s="89"/>
      <c r="L32" s="91">
        <f>L31/12</f>
        <v>4.1385205631894574E-3</v>
      </c>
      <c r="M32" s="89"/>
      <c r="N32" s="91">
        <f>N31/12</f>
        <v>-1.5355401914164249E-2</v>
      </c>
      <c r="O32" s="90"/>
      <c r="P32" s="91">
        <f>P31/12</f>
        <v>4.1806635780185626E-2</v>
      </c>
      <c r="Q32" s="90"/>
      <c r="R32" s="91">
        <f>R31/12</f>
        <v>-1.1943131493416873E-4</v>
      </c>
      <c r="S32" s="90"/>
      <c r="T32" s="91">
        <f>T31/12</f>
        <v>3.5098052589271921E-3</v>
      </c>
      <c r="U32" s="35"/>
      <c r="Z32" s="391">
        <v>13</v>
      </c>
      <c r="AA32" s="69" t="s">
        <v>866</v>
      </c>
      <c r="AB32" s="45">
        <v>5175</v>
      </c>
      <c r="AC32" s="413"/>
      <c r="AD32" s="392">
        <v>6.1538461538461542E-2</v>
      </c>
      <c r="AE32" s="45">
        <v>7925</v>
      </c>
      <c r="AF32" s="413"/>
      <c r="AG32" s="392">
        <v>4.6204620462046202E-2</v>
      </c>
    </row>
    <row r="33" spans="1:33" ht="15.75" thickBot="1" x14ac:dyDescent="0.3">
      <c r="A33" s="3" t="s">
        <v>186</v>
      </c>
      <c r="B33" s="4" t="s">
        <v>1030</v>
      </c>
      <c r="C33" s="4" t="s">
        <v>1294</v>
      </c>
      <c r="D33" s="4" t="s">
        <v>1084</v>
      </c>
      <c r="E33" s="4" t="s">
        <v>1308</v>
      </c>
      <c r="F33" s="4" t="s">
        <v>1308</v>
      </c>
      <c r="G33" s="4" t="s">
        <v>2809</v>
      </c>
      <c r="I33" s="88" t="s">
        <v>882</v>
      </c>
      <c r="J33" s="34"/>
      <c r="K33" s="34">
        <f>SUM(K19:K30)/12</f>
        <v>5.0371930529581376E-3</v>
      </c>
      <c r="L33" s="34"/>
      <c r="M33" s="34">
        <f>SUM(M19:M30)/12</f>
        <v>1.2312865415255723E-3</v>
      </c>
      <c r="N33" s="34"/>
      <c r="O33" s="47">
        <f>SUM(O19:O30)/12</f>
        <v>8.0942882666694676E-3</v>
      </c>
      <c r="P33" s="34"/>
      <c r="Q33" s="47">
        <f>SUM(Q19:Q30)/12</f>
        <v>7.6733443180663817E-3</v>
      </c>
      <c r="R33" s="34"/>
      <c r="S33" s="47">
        <f>SUM(S19:S30)/12</f>
        <v>1.6389255877012282E-3</v>
      </c>
      <c r="T33" s="34"/>
      <c r="U33" s="47">
        <f>SUM(U19:U30)/7</f>
        <v>6.0937048869611548E-3</v>
      </c>
      <c r="Z33" s="680" t="s">
        <v>5160</v>
      </c>
      <c r="AA33" s="682"/>
      <c r="AB33" s="682"/>
      <c r="AC33" s="681"/>
      <c r="AD33" s="392">
        <v>-0.18426482296997099</v>
      </c>
      <c r="AE33" s="662" t="s">
        <v>5160</v>
      </c>
      <c r="AF33" s="662"/>
      <c r="AG33" s="392">
        <v>0.50167962936222754</v>
      </c>
    </row>
    <row r="34" spans="1:33" ht="15.75" thickBot="1" x14ac:dyDescent="0.3">
      <c r="A34" s="3" t="s">
        <v>189</v>
      </c>
      <c r="B34" s="4" t="s">
        <v>1170</v>
      </c>
      <c r="C34" s="4" t="s">
        <v>1077</v>
      </c>
      <c r="D34" s="4" t="s">
        <v>1170</v>
      </c>
      <c r="E34" s="4" t="s">
        <v>1077</v>
      </c>
      <c r="F34" s="4" t="s">
        <v>1077</v>
      </c>
      <c r="G34" s="4" t="s">
        <v>2810</v>
      </c>
      <c r="I34" s="38" t="s">
        <v>883</v>
      </c>
      <c r="J34" s="34"/>
      <c r="K34" s="34">
        <f>SQRT(K33)</f>
        <v>7.0973185450268025E-2</v>
      </c>
      <c r="L34" s="34"/>
      <c r="M34" s="34">
        <f>SQRT(M33)</f>
        <v>3.5089692810362026E-2</v>
      </c>
      <c r="N34" s="34"/>
      <c r="O34" s="35">
        <f>SQRT(O33)</f>
        <v>8.9968262552243758E-2</v>
      </c>
      <c r="P34" s="34"/>
      <c r="Q34" s="35">
        <f>SQRT(Q33)</f>
        <v>8.7597627354092086E-2</v>
      </c>
      <c r="R34" s="34"/>
      <c r="S34" s="35">
        <f>SQRT(S33)</f>
        <v>4.0483645928957881E-2</v>
      </c>
      <c r="T34" s="34"/>
      <c r="U34" s="35">
        <f>SQRT(U33)</f>
        <v>7.8062186024740271E-2</v>
      </c>
      <c r="Z34" s="680" t="s">
        <v>881</v>
      </c>
      <c r="AA34" s="682"/>
      <c r="AB34" s="682"/>
      <c r="AC34" s="681"/>
      <c r="AD34" s="392">
        <v>-1.5355401914164249E-2</v>
      </c>
      <c r="AE34" s="680" t="s">
        <v>881</v>
      </c>
      <c r="AF34" s="681"/>
      <c r="AG34" s="392">
        <v>4.1806635780185626E-2</v>
      </c>
    </row>
    <row r="35" spans="1:33" ht="15.75" thickBot="1" x14ac:dyDescent="0.3">
      <c r="A35" s="3" t="s">
        <v>193</v>
      </c>
      <c r="B35" s="4" t="s">
        <v>1167</v>
      </c>
      <c r="C35" s="4" t="s">
        <v>1270</v>
      </c>
      <c r="D35" s="4" t="s">
        <v>2811</v>
      </c>
      <c r="E35" s="4" t="s">
        <v>1170</v>
      </c>
      <c r="F35" s="4" t="s">
        <v>1170</v>
      </c>
      <c r="G35" s="4" t="s">
        <v>2812</v>
      </c>
      <c r="I35" s="32"/>
      <c r="J35" s="32"/>
      <c r="K35" s="32"/>
      <c r="L35" s="32"/>
      <c r="M35" s="32"/>
      <c r="N35" s="32"/>
      <c r="O35" s="32"/>
      <c r="P35" s="32"/>
      <c r="Q35" s="32"/>
      <c r="Z35" s="678" t="s">
        <v>716</v>
      </c>
      <c r="AA35" s="610" t="s">
        <v>5144</v>
      </c>
      <c r="AB35" s="610"/>
      <c r="AC35" s="610"/>
      <c r="AD35" s="610"/>
      <c r="AE35" s="610" t="s">
        <v>5145</v>
      </c>
      <c r="AF35" s="610"/>
      <c r="AG35" s="610"/>
    </row>
    <row r="36" spans="1:33" ht="15.75" thickBot="1" x14ac:dyDescent="0.3">
      <c r="A36" s="3" t="s">
        <v>199</v>
      </c>
      <c r="B36" s="4" t="s">
        <v>1206</v>
      </c>
      <c r="C36" s="4" t="s">
        <v>1025</v>
      </c>
      <c r="D36" s="4" t="s">
        <v>1228</v>
      </c>
      <c r="E36" s="4" t="s">
        <v>1228</v>
      </c>
      <c r="F36" s="4" t="s">
        <v>1228</v>
      </c>
      <c r="G36" s="4" t="s">
        <v>2813</v>
      </c>
      <c r="I36" s="601" t="s">
        <v>741</v>
      </c>
      <c r="J36" s="602"/>
      <c r="K36" s="602"/>
      <c r="L36" s="602"/>
      <c r="M36" s="602"/>
      <c r="N36" s="602"/>
      <c r="O36" s="603"/>
      <c r="Q36" s="610" t="s">
        <v>741</v>
      </c>
      <c r="R36" s="610"/>
      <c r="S36" s="610"/>
      <c r="T36" s="610"/>
      <c r="U36" s="610"/>
      <c r="V36" s="610"/>
      <c r="W36" s="610"/>
      <c r="X36" s="610"/>
      <c r="Z36" s="679"/>
      <c r="AA36" s="414" t="s">
        <v>885</v>
      </c>
      <c r="AB36" s="414" t="s">
        <v>5161</v>
      </c>
      <c r="AC36" s="414" t="s">
        <v>5162</v>
      </c>
      <c r="AD36" s="416" t="s">
        <v>878</v>
      </c>
      <c r="AE36" s="414" t="s">
        <v>5161</v>
      </c>
      <c r="AF36" s="414" t="s">
        <v>5162</v>
      </c>
      <c r="AG36" s="416" t="s">
        <v>878</v>
      </c>
    </row>
    <row r="37" spans="1:33" ht="18" thickBot="1" x14ac:dyDescent="0.3">
      <c r="A37" s="3" t="s">
        <v>204</v>
      </c>
      <c r="B37" s="4" t="s">
        <v>1591</v>
      </c>
      <c r="C37" s="4" t="s">
        <v>1115</v>
      </c>
      <c r="D37" s="4" t="s">
        <v>1611</v>
      </c>
      <c r="E37" s="4" t="s">
        <v>1591</v>
      </c>
      <c r="F37" s="4" t="s">
        <v>1591</v>
      </c>
      <c r="G37" s="4" t="s">
        <v>2814</v>
      </c>
      <c r="I37" s="39" t="s">
        <v>884</v>
      </c>
      <c r="J37" s="40" t="s">
        <v>885</v>
      </c>
      <c r="K37" s="40" t="s">
        <v>886</v>
      </c>
      <c r="L37" s="40" t="s">
        <v>887</v>
      </c>
      <c r="M37" s="40" t="s">
        <v>888</v>
      </c>
      <c r="N37" s="40" t="s">
        <v>889</v>
      </c>
      <c r="O37" s="40" t="s">
        <v>890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17">
        <v>1</v>
      </c>
      <c r="AA37" s="410" t="s">
        <v>866</v>
      </c>
      <c r="AB37" s="45">
        <v>7925</v>
      </c>
      <c r="AC37" s="413"/>
      <c r="AD37" s="417"/>
      <c r="AE37" s="45">
        <v>7625</v>
      </c>
      <c r="AF37" s="28"/>
      <c r="AG37" s="417"/>
    </row>
    <row r="38" spans="1:33" ht="16.5" thickBot="1" x14ac:dyDescent="0.3">
      <c r="A38" s="3" t="s">
        <v>210</v>
      </c>
      <c r="B38" s="4" t="s">
        <v>1270</v>
      </c>
      <c r="C38" s="4" t="s">
        <v>1600</v>
      </c>
      <c r="D38" s="4" t="s">
        <v>2815</v>
      </c>
      <c r="E38" s="4" t="s">
        <v>1027</v>
      </c>
      <c r="F38" s="4" t="s">
        <v>1027</v>
      </c>
      <c r="G38" s="4" t="s">
        <v>2816</v>
      </c>
      <c r="I38" s="590">
        <v>2013</v>
      </c>
      <c r="J38" s="41" t="s">
        <v>867</v>
      </c>
      <c r="K38" s="74">
        <v>3.4188034188034191E-2</v>
      </c>
      <c r="L38" s="75">
        <v>1.2719789276376755E-2</v>
      </c>
      <c r="M38" s="74">
        <v>3.56715280801045E-2</v>
      </c>
      <c r="N38" s="74">
        <v>-1.5438184632049362E-3</v>
      </c>
      <c r="O38" s="44">
        <f>((K38-L38)*(M38-N38))</f>
        <v>7.9894817406397087E-4</v>
      </c>
      <c r="Q38" s="599">
        <v>2013</v>
      </c>
      <c r="R38" s="140" t="s">
        <v>867</v>
      </c>
      <c r="S38" s="521">
        <v>3.4188034188034191E-2</v>
      </c>
      <c r="T38" s="521">
        <v>3.5671528080104521E-2</v>
      </c>
      <c r="U38" s="521">
        <v>1.3872933055616137E-2</v>
      </c>
      <c r="V38" s="521">
        <v>0.74694260155787884</v>
      </c>
      <c r="W38" s="521">
        <f>S38-U38-(V38*T38)</f>
        <v>-6.3294828532801453E-3</v>
      </c>
      <c r="X38" s="363">
        <f>W38^2</f>
        <v>4.0062353189967368E-5</v>
      </c>
      <c r="Z38" s="417">
        <v>2</v>
      </c>
      <c r="AA38" s="69" t="s">
        <v>867</v>
      </c>
      <c r="AB38" s="45">
        <v>7925</v>
      </c>
      <c r="AC38" s="413"/>
      <c r="AD38" s="64">
        <v>0</v>
      </c>
      <c r="AE38" s="45">
        <v>7750</v>
      </c>
      <c r="AF38" s="413"/>
      <c r="AG38" s="64">
        <v>1.6393442622950821E-2</v>
      </c>
    </row>
    <row r="39" spans="1:33" ht="16.5" thickBot="1" x14ac:dyDescent="0.3">
      <c r="A39" s="3" t="s">
        <v>215</v>
      </c>
      <c r="B39" s="4" t="s">
        <v>1091</v>
      </c>
      <c r="C39" s="4" t="s">
        <v>1046</v>
      </c>
      <c r="D39" s="4" t="s">
        <v>1238</v>
      </c>
      <c r="E39" s="4" t="s">
        <v>1270</v>
      </c>
      <c r="F39" s="4" t="s">
        <v>1270</v>
      </c>
      <c r="G39" s="4" t="s">
        <v>2817</v>
      </c>
      <c r="I39" s="591"/>
      <c r="J39" s="41" t="s">
        <v>868</v>
      </c>
      <c r="K39" s="74">
        <v>0.20661157024793389</v>
      </c>
      <c r="L39" s="75">
        <v>1.2719789276376755E-2</v>
      </c>
      <c r="M39" s="74">
        <v>8.3388067151827255E-2</v>
      </c>
      <c r="N39" s="74">
        <v>-1.5438184632049362E-3</v>
      </c>
      <c r="O39" s="44">
        <f t="shared" ref="O39:O49" si="6">((K39-L39)*(M39-N39))</f>
        <v>1.6467594563171165E-2</v>
      </c>
      <c r="Q39" s="599"/>
      <c r="R39" s="140" t="s">
        <v>868</v>
      </c>
      <c r="S39" s="521">
        <v>0.20661157024793389</v>
      </c>
      <c r="T39" s="521">
        <v>8.3388067151827255E-2</v>
      </c>
      <c r="U39" s="521">
        <v>1.3872933055616137E-2</v>
      </c>
      <c r="V39" s="521">
        <v>0.74694260155787884</v>
      </c>
      <c r="W39" s="521">
        <f t="shared" ref="W39:W49" si="7">S39-U39-(V39*T39)</f>
        <v>0.1304525373750488</v>
      </c>
      <c r="X39" s="363">
        <f t="shared" ref="X39:X49" si="8">W39^2</f>
        <v>1.7017864507588507E-2</v>
      </c>
      <c r="Z39" s="417">
        <v>3</v>
      </c>
      <c r="AA39" s="69" t="s">
        <v>868</v>
      </c>
      <c r="AB39" s="45">
        <v>8125</v>
      </c>
      <c r="AC39" s="413"/>
      <c r="AD39" s="64">
        <v>2.5236593059936908E-2</v>
      </c>
      <c r="AE39" s="45">
        <v>7575</v>
      </c>
      <c r="AF39" s="413"/>
      <c r="AG39" s="64">
        <v>-2.2580645161290321E-2</v>
      </c>
    </row>
    <row r="40" spans="1:33" ht="16.5" thickBot="1" x14ac:dyDescent="0.3">
      <c r="A40" s="3" t="s">
        <v>220</v>
      </c>
      <c r="B40" s="4" t="s">
        <v>1072</v>
      </c>
      <c r="C40" s="4" t="s">
        <v>1070</v>
      </c>
      <c r="D40" s="4" t="s">
        <v>1144</v>
      </c>
      <c r="E40" s="4" t="s">
        <v>1025</v>
      </c>
      <c r="F40" s="4" t="s">
        <v>1025</v>
      </c>
      <c r="G40" s="4" t="s">
        <v>2818</v>
      </c>
      <c r="I40" s="591"/>
      <c r="J40" s="41" t="s">
        <v>869</v>
      </c>
      <c r="K40" s="74">
        <v>2.0547945205479451E-2</v>
      </c>
      <c r="L40" s="75">
        <v>1.2719789276376755E-2</v>
      </c>
      <c r="M40" s="74">
        <v>1.4707665446079972E-2</v>
      </c>
      <c r="N40" s="74">
        <v>-1.5438184632049362E-3</v>
      </c>
      <c r="O40" s="44">
        <f t="shared" si="6"/>
        <v>1.2721915012118572E-4</v>
      </c>
      <c r="Q40" s="599"/>
      <c r="R40" s="140" t="s">
        <v>869</v>
      </c>
      <c r="S40" s="521">
        <v>2.0547945205479451E-2</v>
      </c>
      <c r="T40" s="521">
        <v>1.4707665446079972E-2</v>
      </c>
      <c r="U40" s="521">
        <v>1.3872933055616137E-2</v>
      </c>
      <c r="V40" s="521">
        <v>0.74694260155787884</v>
      </c>
      <c r="W40" s="521">
        <f t="shared" si="7"/>
        <v>-4.3107697412745807E-3</v>
      </c>
      <c r="X40" s="363">
        <f t="shared" si="8"/>
        <v>1.8582735762288514E-5</v>
      </c>
      <c r="Z40" s="417">
        <v>4</v>
      </c>
      <c r="AA40" s="69" t="s">
        <v>869</v>
      </c>
      <c r="AB40" s="45">
        <v>8000</v>
      </c>
      <c r="AC40" s="413"/>
      <c r="AD40" s="64">
        <v>-1.5384615384615385E-2</v>
      </c>
      <c r="AE40" s="45">
        <v>7200</v>
      </c>
      <c r="AF40" s="413"/>
      <c r="AG40" s="64">
        <v>-4.9504950495049507E-2</v>
      </c>
    </row>
    <row r="41" spans="1:33" ht="16.5" thickBot="1" x14ac:dyDescent="0.3">
      <c r="A41" s="3" t="s">
        <v>224</v>
      </c>
      <c r="B41" s="4" t="s">
        <v>1048</v>
      </c>
      <c r="C41" s="4" t="s">
        <v>1294</v>
      </c>
      <c r="D41" s="4" t="s">
        <v>1115</v>
      </c>
      <c r="E41" s="4" t="s">
        <v>1036</v>
      </c>
      <c r="F41" s="4" t="s">
        <v>1036</v>
      </c>
      <c r="G41" s="4" t="s">
        <v>2819</v>
      </c>
      <c r="I41" s="591"/>
      <c r="J41" s="41" t="s">
        <v>870</v>
      </c>
      <c r="K41" s="74">
        <v>-1.3422818791946308E-2</v>
      </c>
      <c r="L41" s="75">
        <v>1.2719789276376755E-2</v>
      </c>
      <c r="M41" s="74">
        <v>1.3813376032119618E-2</v>
      </c>
      <c r="N41" s="74">
        <v>-1.5438184632049362E-3</v>
      </c>
      <c r="O41" s="44">
        <f t="shared" si="6"/>
        <v>-4.0147711672027826E-4</v>
      </c>
      <c r="Q41" s="599"/>
      <c r="R41" s="140" t="s">
        <v>870</v>
      </c>
      <c r="S41" s="521">
        <v>-1.3422818791946308E-2</v>
      </c>
      <c r="T41" s="521">
        <v>1.3813376032119618E-2</v>
      </c>
      <c r="U41" s="521">
        <v>1.3872933055616137E-2</v>
      </c>
      <c r="V41" s="521">
        <v>0.74694260155787884</v>
      </c>
      <c r="W41" s="521">
        <f t="shared" si="7"/>
        <v>-3.7613550877291124E-2</v>
      </c>
      <c r="X41" s="363">
        <f t="shared" si="8"/>
        <v>1.414779209598568E-3</v>
      </c>
      <c r="Z41" s="417">
        <v>5</v>
      </c>
      <c r="AA41" s="69" t="s">
        <v>870</v>
      </c>
      <c r="AB41" s="45">
        <v>8375</v>
      </c>
      <c r="AC41" s="413"/>
      <c r="AD41" s="64">
        <v>4.6875E-2</v>
      </c>
      <c r="AE41" s="45">
        <v>6975</v>
      </c>
      <c r="AF41" s="413"/>
      <c r="AG41" s="64">
        <v>-3.125E-2</v>
      </c>
    </row>
    <row r="42" spans="1:33" ht="16.5" thickBot="1" x14ac:dyDescent="0.3">
      <c r="A42" s="3" t="s">
        <v>228</v>
      </c>
      <c r="B42" s="4" t="s">
        <v>1070</v>
      </c>
      <c r="C42" s="4" t="s">
        <v>1044</v>
      </c>
      <c r="D42" s="4" t="s">
        <v>1066</v>
      </c>
      <c r="E42" s="4" t="s">
        <v>1139</v>
      </c>
      <c r="F42" s="4" t="s">
        <v>1139</v>
      </c>
      <c r="G42" s="4" t="s">
        <v>2820</v>
      </c>
      <c r="I42" s="591"/>
      <c r="J42" s="41" t="s">
        <v>871</v>
      </c>
      <c r="K42" s="74">
        <v>0</v>
      </c>
      <c r="L42" s="75">
        <v>1.2719789276376755E-2</v>
      </c>
      <c r="M42" s="74">
        <v>-1.0560682672701252E-2</v>
      </c>
      <c r="N42" s="74">
        <v>-1.5438184632049362E-3</v>
      </c>
      <c r="O42" s="44">
        <f t="shared" si="6"/>
        <v>1.1469261267849661E-4</v>
      </c>
      <c r="Q42" s="599"/>
      <c r="R42" s="140" t="s">
        <v>871</v>
      </c>
      <c r="S42" s="521">
        <v>0</v>
      </c>
      <c r="T42" s="521">
        <v>-1.0560682672701252E-2</v>
      </c>
      <c r="U42" s="521">
        <v>1.3872933055616137E-2</v>
      </c>
      <c r="V42" s="521">
        <v>0.74694260155787884</v>
      </c>
      <c r="W42" s="521">
        <f t="shared" si="7"/>
        <v>-5.9847092658414508E-3</v>
      </c>
      <c r="X42" s="363">
        <f t="shared" si="8"/>
        <v>3.5816744996648516E-5</v>
      </c>
      <c r="Z42" s="417">
        <v>6</v>
      </c>
      <c r="AA42" s="69" t="s">
        <v>871</v>
      </c>
      <c r="AB42" s="45">
        <v>8750</v>
      </c>
      <c r="AC42" s="413"/>
      <c r="AD42" s="64">
        <v>4.4776119402985072E-2</v>
      </c>
      <c r="AE42" s="45">
        <v>7075</v>
      </c>
      <c r="AF42" s="28"/>
      <c r="AG42" s="64">
        <v>1.4336917562724014E-2</v>
      </c>
    </row>
    <row r="43" spans="1:33" ht="16.5" thickBot="1" x14ac:dyDescent="0.3">
      <c r="A43" s="3" t="s">
        <v>234</v>
      </c>
      <c r="B43" s="4" t="s">
        <v>1454</v>
      </c>
      <c r="C43" s="4" t="s">
        <v>1454</v>
      </c>
      <c r="D43" s="4" t="s">
        <v>1040</v>
      </c>
      <c r="E43" s="4" t="s">
        <v>1070</v>
      </c>
      <c r="F43" s="4" t="s">
        <v>1070</v>
      </c>
      <c r="G43" s="4" t="s">
        <v>2821</v>
      </c>
      <c r="I43" s="591"/>
      <c r="J43" s="41" t="s">
        <v>872</v>
      </c>
      <c r="K43" s="74">
        <v>0</v>
      </c>
      <c r="L43" s="75">
        <v>1.2719789276376755E-2</v>
      </c>
      <c r="M43" s="74">
        <v>-4.225285001250792E-2</v>
      </c>
      <c r="N43" s="74">
        <v>-1.5438184632049362E-3</v>
      </c>
      <c r="O43" s="44">
        <f t="shared" si="6"/>
        <v>5.1781030295250711E-4</v>
      </c>
      <c r="Q43" s="599"/>
      <c r="R43" s="140" t="s">
        <v>872</v>
      </c>
      <c r="S43" s="521">
        <v>0</v>
      </c>
      <c r="T43" s="521">
        <v>-4.225285001250792E-2</v>
      </c>
      <c r="U43" s="521">
        <v>1.3872933055616137E-2</v>
      </c>
      <c r="V43" s="521">
        <v>0.74694260155787884</v>
      </c>
      <c r="W43" s="521">
        <f t="shared" si="7"/>
        <v>1.7687520655961384E-2</v>
      </c>
      <c r="X43" s="363">
        <f t="shared" si="8"/>
        <v>3.1284838695506062E-4</v>
      </c>
      <c r="Z43" s="417">
        <v>7</v>
      </c>
      <c r="AA43" s="69" t="s">
        <v>872</v>
      </c>
      <c r="AB43" s="45">
        <v>8600</v>
      </c>
      <c r="AC43" s="413">
        <v>235</v>
      </c>
      <c r="AD43" s="64">
        <v>9.7142857142857135E-3</v>
      </c>
      <c r="AE43" s="45">
        <v>6650</v>
      </c>
      <c r="AF43" s="28" t="s">
        <v>5116</v>
      </c>
      <c r="AG43" s="64">
        <v>-2.6572438162544169E-2</v>
      </c>
    </row>
    <row r="44" spans="1:33" ht="16.5" thickBot="1" x14ac:dyDescent="0.3">
      <c r="A44" s="3" t="s">
        <v>238</v>
      </c>
      <c r="B44" s="4" t="s">
        <v>1457</v>
      </c>
      <c r="C44" s="4" t="s">
        <v>1370</v>
      </c>
      <c r="D44" s="4" t="s">
        <v>1139</v>
      </c>
      <c r="E44" s="4" t="s">
        <v>1051</v>
      </c>
      <c r="F44" s="4" t="s">
        <v>1051</v>
      </c>
      <c r="G44" s="4" t="s">
        <v>2822</v>
      </c>
      <c r="I44" s="591"/>
      <c r="J44" s="41" t="s">
        <v>873</v>
      </c>
      <c r="K44" s="74">
        <v>-0.11564625850340136</v>
      </c>
      <c r="L44" s="75">
        <v>1.2719789276376755E-2</v>
      </c>
      <c r="M44" s="74">
        <v>-3.9925373134328389E-2</v>
      </c>
      <c r="N44" s="74">
        <v>-1.5438184632049362E-3</v>
      </c>
      <c r="O44" s="44">
        <f t="shared" si="6"/>
        <v>4.9268884807755989E-3</v>
      </c>
      <c r="Q44" s="599"/>
      <c r="R44" s="140" t="s">
        <v>873</v>
      </c>
      <c r="S44" s="521">
        <v>-0.11564625850340136</v>
      </c>
      <c r="T44" s="521">
        <v>-3.9925373134328389E-2</v>
      </c>
      <c r="U44" s="521">
        <v>1.3872933055616137E-2</v>
      </c>
      <c r="V44" s="521">
        <v>0.74694260155787884</v>
      </c>
      <c r="W44" s="521">
        <f t="shared" si="7"/>
        <v>-9.9697229481893218E-2</v>
      </c>
      <c r="X44" s="363">
        <f t="shared" si="8"/>
        <v>9.9395375663652776E-3</v>
      </c>
      <c r="Z44" s="417">
        <v>8</v>
      </c>
      <c r="AA44" s="69" t="s">
        <v>873</v>
      </c>
      <c r="AB44" s="45">
        <v>8375</v>
      </c>
      <c r="AC44" s="413"/>
      <c r="AD44" s="64">
        <v>-2.616279069767442E-2</v>
      </c>
      <c r="AE44" s="45">
        <v>6350</v>
      </c>
      <c r="AF44" s="28"/>
      <c r="AG44" s="64">
        <v>-4.5112781954887216E-2</v>
      </c>
    </row>
    <row r="45" spans="1:33" ht="16.5" thickBot="1" x14ac:dyDescent="0.3">
      <c r="A45" s="3" t="s">
        <v>243</v>
      </c>
      <c r="B45" s="4" t="s">
        <v>1051</v>
      </c>
      <c r="C45" s="4" t="s">
        <v>1391</v>
      </c>
      <c r="D45" s="4" t="s">
        <v>1294</v>
      </c>
      <c r="E45" s="4" t="s">
        <v>1044</v>
      </c>
      <c r="F45" s="4" t="s">
        <v>1044</v>
      </c>
      <c r="G45" s="4" t="s">
        <v>2823</v>
      </c>
      <c r="I45" s="591"/>
      <c r="J45" s="41" t="s">
        <v>874</v>
      </c>
      <c r="K45" s="74">
        <v>0</v>
      </c>
      <c r="L45" s="75">
        <v>1.2719789276376755E-2</v>
      </c>
      <c r="M45" s="74">
        <v>-9.1760590750097071E-2</v>
      </c>
      <c r="N45" s="74">
        <v>-1.5438184632049362E-3</v>
      </c>
      <c r="O45" s="44">
        <f t="shared" si="6"/>
        <v>1.1475383326841342E-3</v>
      </c>
      <c r="Q45" s="599"/>
      <c r="R45" s="140" t="s">
        <v>874</v>
      </c>
      <c r="S45" s="521">
        <v>0</v>
      </c>
      <c r="T45" s="521">
        <v>-9.1760590750097071E-2</v>
      </c>
      <c r="U45" s="521">
        <v>1.3872933055616137E-2</v>
      </c>
      <c r="V45" s="521">
        <v>0.74694260155787884</v>
      </c>
      <c r="W45" s="521">
        <f t="shared" si="7"/>
        <v>5.4666961319749199E-2</v>
      </c>
      <c r="X45" s="363">
        <f t="shared" si="8"/>
        <v>2.9884766599349551E-3</v>
      </c>
      <c r="Z45" s="417">
        <v>9</v>
      </c>
      <c r="AA45" s="69" t="s">
        <v>874</v>
      </c>
      <c r="AB45" s="45">
        <v>8375</v>
      </c>
      <c r="AC45" s="413"/>
      <c r="AD45" s="64">
        <v>0</v>
      </c>
      <c r="AE45" s="79">
        <v>6375</v>
      </c>
      <c r="AF45" s="28"/>
      <c r="AG45" s="64">
        <v>3.937007874015748E-3</v>
      </c>
    </row>
    <row r="46" spans="1:33" ht="16.5" thickBot="1" x14ac:dyDescent="0.3">
      <c r="A46" s="3" t="s">
        <v>249</v>
      </c>
      <c r="B46" s="4" t="s">
        <v>1070</v>
      </c>
      <c r="C46" s="4" t="s">
        <v>1382</v>
      </c>
      <c r="D46" s="4" t="s">
        <v>1070</v>
      </c>
      <c r="E46" s="4" t="s">
        <v>1370</v>
      </c>
      <c r="F46" s="4" t="s">
        <v>1370</v>
      </c>
      <c r="G46" s="4" t="s">
        <v>2824</v>
      </c>
      <c r="I46" s="591"/>
      <c r="J46" s="41" t="s">
        <v>875</v>
      </c>
      <c r="K46" s="74">
        <v>8.461538461538462E-2</v>
      </c>
      <c r="L46" s="75">
        <v>1.2719789276376755E-2</v>
      </c>
      <c r="M46" s="74">
        <v>1.6874206569957247E-2</v>
      </c>
      <c r="N46" s="74">
        <v>-1.5438184632049362E-3</v>
      </c>
      <c r="O46" s="44">
        <f t="shared" si="6"/>
        <v>1.3241748747279453E-3</v>
      </c>
      <c r="Q46" s="599"/>
      <c r="R46" s="140" t="s">
        <v>875</v>
      </c>
      <c r="S46" s="521">
        <v>8.461538461538462E-2</v>
      </c>
      <c r="T46" s="521">
        <v>1.6874206569957247E-2</v>
      </c>
      <c r="U46" s="521">
        <v>1.3872933055616137E-2</v>
      </c>
      <c r="V46" s="521">
        <v>0.74694260155787884</v>
      </c>
      <c r="W46" s="521">
        <f t="shared" si="7"/>
        <v>5.8138387805179562E-2</v>
      </c>
      <c r="X46" s="363">
        <f t="shared" si="8"/>
        <v>3.3800721365854517E-3</v>
      </c>
      <c r="Z46" s="417">
        <v>10</v>
      </c>
      <c r="AA46" s="69" t="s">
        <v>875</v>
      </c>
      <c r="AB46" s="45">
        <v>8425</v>
      </c>
      <c r="AC46" s="413"/>
      <c r="AD46" s="64">
        <v>5.9701492537313433E-3</v>
      </c>
      <c r="AE46" s="79">
        <v>5900</v>
      </c>
      <c r="AF46" s="31"/>
      <c r="AG46" s="64">
        <v>-7.4509803921568626E-2</v>
      </c>
    </row>
    <row r="47" spans="1:33" ht="16.5" thickBot="1" x14ac:dyDescent="0.3">
      <c r="A47" s="3" t="s">
        <v>255</v>
      </c>
      <c r="B47" s="4" t="s">
        <v>1135</v>
      </c>
      <c r="C47" s="4" t="s">
        <v>1054</v>
      </c>
      <c r="D47" s="4" t="s">
        <v>1046</v>
      </c>
      <c r="E47" s="4" t="s">
        <v>1070</v>
      </c>
      <c r="F47" s="4" t="s">
        <v>1070</v>
      </c>
      <c r="G47" s="4" t="s">
        <v>2825</v>
      </c>
      <c r="I47" s="591"/>
      <c r="J47" s="41" t="s">
        <v>876</v>
      </c>
      <c r="K47" s="74">
        <v>-5.6737588652482268E-2</v>
      </c>
      <c r="L47" s="75">
        <v>1.2719789276376755E-2</v>
      </c>
      <c r="M47" s="74">
        <v>5.8788048814700476E-2</v>
      </c>
      <c r="N47" s="74">
        <v>-1.5438184632049362E-3</v>
      </c>
      <c r="O47" s="44">
        <f t="shared" si="6"/>
        <v>-4.190493306675239E-3</v>
      </c>
      <c r="Q47" s="599"/>
      <c r="R47" s="140" t="s">
        <v>876</v>
      </c>
      <c r="S47" s="521">
        <v>-5.6737588652482268E-2</v>
      </c>
      <c r="T47" s="521">
        <v>5.8788048814700476E-2</v>
      </c>
      <c r="U47" s="521">
        <v>1.3872933055616137E-2</v>
      </c>
      <c r="V47" s="521">
        <v>0.74694260155787884</v>
      </c>
      <c r="W47" s="521">
        <f t="shared" si="7"/>
        <v>-0.11452181983026236</v>
      </c>
      <c r="X47" s="363">
        <f t="shared" si="8"/>
        <v>1.3115247217235072E-2</v>
      </c>
      <c r="Z47" s="417">
        <v>11</v>
      </c>
      <c r="AA47" s="69" t="s">
        <v>876</v>
      </c>
      <c r="AB47" s="45">
        <v>8200</v>
      </c>
      <c r="AC47" s="413"/>
      <c r="AD47" s="64">
        <v>-2.6706231454005934E-2</v>
      </c>
      <c r="AE47" s="79">
        <v>5975</v>
      </c>
      <c r="AF47" s="28"/>
      <c r="AG47" s="64">
        <v>1.2711864406779662E-2</v>
      </c>
    </row>
    <row r="48" spans="1:33" ht="16.5" thickBot="1" x14ac:dyDescent="0.3">
      <c r="A48" s="3" t="s">
        <v>258</v>
      </c>
      <c r="B48" s="4" t="s">
        <v>1050</v>
      </c>
      <c r="C48" s="4" t="s">
        <v>1061</v>
      </c>
      <c r="D48" s="4" t="s">
        <v>1083</v>
      </c>
      <c r="E48" s="4" t="s">
        <v>1135</v>
      </c>
      <c r="F48" s="4" t="s">
        <v>1135</v>
      </c>
      <c r="G48" s="4" t="s">
        <v>2826</v>
      </c>
      <c r="I48" s="591"/>
      <c r="J48" s="41" t="s">
        <v>877</v>
      </c>
      <c r="K48" s="74">
        <v>0</v>
      </c>
      <c r="L48" s="75">
        <v>1.2719789276376755E-2</v>
      </c>
      <c r="M48" s="74">
        <v>-6.6135848756640692E-2</v>
      </c>
      <c r="N48" s="74">
        <v>-1.5438184632049362E-3</v>
      </c>
      <c r="O48" s="44">
        <f t="shared" si="6"/>
        <v>8.2159701426584662E-4</v>
      </c>
      <c r="Q48" s="599"/>
      <c r="R48" s="140" t="s">
        <v>877</v>
      </c>
      <c r="S48" s="521">
        <v>0</v>
      </c>
      <c r="T48" s="521">
        <v>-6.6135848756640692E-2</v>
      </c>
      <c r="U48" s="521">
        <v>1.3872933055616137E-2</v>
      </c>
      <c r="V48" s="521">
        <v>0.74694260155787884</v>
      </c>
      <c r="W48" s="521">
        <f t="shared" si="7"/>
        <v>3.5526749870907467E-2</v>
      </c>
      <c r="X48" s="363">
        <f t="shared" si="8"/>
        <v>1.2621499563900238E-3</v>
      </c>
      <c r="Z48" s="417">
        <v>12</v>
      </c>
      <c r="AA48" s="69" t="s">
        <v>877</v>
      </c>
      <c r="AB48" s="45">
        <v>7325</v>
      </c>
      <c r="AC48" s="413"/>
      <c r="AD48" s="64">
        <v>-0.10670731707317073</v>
      </c>
      <c r="AE48" s="79">
        <v>6600</v>
      </c>
      <c r="AF48" s="28" t="s">
        <v>5115</v>
      </c>
      <c r="AG48" s="64">
        <v>0.11548117154811716</v>
      </c>
    </row>
    <row r="49" spans="1:33" ht="16.5" thickBot="1" x14ac:dyDescent="0.3">
      <c r="A49" s="3" t="s">
        <v>263</v>
      </c>
      <c r="B49" s="4" t="s">
        <v>1088</v>
      </c>
      <c r="C49" s="4" t="s">
        <v>2827</v>
      </c>
      <c r="D49" s="4" t="s">
        <v>1579</v>
      </c>
      <c r="E49" s="4" t="s">
        <v>1076</v>
      </c>
      <c r="F49" s="4" t="s">
        <v>1076</v>
      </c>
      <c r="G49" s="4" t="s">
        <v>2828</v>
      </c>
      <c r="I49" s="592"/>
      <c r="J49" s="41" t="s">
        <v>866</v>
      </c>
      <c r="K49" s="74">
        <v>-7.5187969924812026E-3</v>
      </c>
      <c r="L49" s="75">
        <v>1.2719789276376755E-2</v>
      </c>
      <c r="M49" s="74">
        <v>8.8666316730269968E-3</v>
      </c>
      <c r="N49" s="74">
        <v>-1.5438184632049362E-3</v>
      </c>
      <c r="O49" s="44">
        <f t="shared" si="6"/>
        <v>-2.1069279317977409E-4</v>
      </c>
      <c r="Q49" s="599"/>
      <c r="R49" s="140" t="s">
        <v>866</v>
      </c>
      <c r="S49" s="521">
        <v>-7.5187969924812026E-3</v>
      </c>
      <c r="T49" s="521">
        <v>8.8666316730269968E-3</v>
      </c>
      <c r="U49" s="521">
        <v>1.3872933055616137E-2</v>
      </c>
      <c r="V49" s="521">
        <v>0.74694260155787884</v>
      </c>
      <c r="W49" s="521">
        <f t="shared" si="7"/>
        <v>-2.8014594977003614E-2</v>
      </c>
      <c r="X49" s="363">
        <f t="shared" si="8"/>
        <v>7.848175317255561E-4</v>
      </c>
      <c r="Z49" s="417">
        <v>13</v>
      </c>
      <c r="AA49" s="69" t="s">
        <v>866</v>
      </c>
      <c r="AB49" s="45">
        <v>7625</v>
      </c>
      <c r="AC49" s="413"/>
      <c r="AD49" s="64">
        <v>4.0955631399317405E-2</v>
      </c>
      <c r="AE49" s="79">
        <v>7450</v>
      </c>
      <c r="AF49" s="28"/>
      <c r="AG49" s="64">
        <v>0.12878787878787878</v>
      </c>
    </row>
    <row r="50" spans="1:33" ht="16.5" thickBot="1" x14ac:dyDescent="0.3">
      <c r="A50" s="3" t="s">
        <v>267</v>
      </c>
      <c r="B50" s="4" t="s">
        <v>2827</v>
      </c>
      <c r="C50" s="4" t="s">
        <v>1127</v>
      </c>
      <c r="D50" s="4" t="s">
        <v>1076</v>
      </c>
      <c r="E50" s="4" t="s">
        <v>1062</v>
      </c>
      <c r="F50" s="4" t="s">
        <v>1062</v>
      </c>
      <c r="G50" s="4" t="s">
        <v>2829</v>
      </c>
      <c r="I50" s="593" t="s">
        <v>891</v>
      </c>
      <c r="J50" s="594"/>
      <c r="K50" s="594"/>
      <c r="L50" s="594"/>
      <c r="M50" s="594"/>
      <c r="N50" s="595"/>
      <c r="O50" s="44">
        <f>SUM(O38:O49)</f>
        <v>2.1443800288865559E-2</v>
      </c>
      <c r="Q50" s="599" t="s">
        <v>891</v>
      </c>
      <c r="R50" s="599"/>
      <c r="S50" s="599"/>
      <c r="T50" s="599"/>
      <c r="U50" s="599"/>
      <c r="V50" s="599"/>
      <c r="W50" s="599"/>
      <c r="X50" s="363">
        <f>SUM(X38:X49)</f>
        <v>5.0310255006327381E-2</v>
      </c>
      <c r="Z50" s="680" t="s">
        <v>5160</v>
      </c>
      <c r="AA50" s="682"/>
      <c r="AB50" s="682"/>
      <c r="AC50" s="681"/>
      <c r="AD50" s="64">
        <v>-1.4331757792100247E-3</v>
      </c>
      <c r="AE50" s="662" t="s">
        <v>5160</v>
      </c>
      <c r="AF50" s="662"/>
      <c r="AG50" s="64">
        <v>4.2117663107126307E-2</v>
      </c>
    </row>
    <row r="51" spans="1:33" ht="17.25" thickBot="1" x14ac:dyDescent="0.3">
      <c r="A51" s="3" t="s">
        <v>271</v>
      </c>
      <c r="B51" s="4" t="s">
        <v>1098</v>
      </c>
      <c r="C51" s="4" t="s">
        <v>1435</v>
      </c>
      <c r="D51" s="4" t="s">
        <v>1092</v>
      </c>
      <c r="E51" s="4" t="s">
        <v>1092</v>
      </c>
      <c r="F51" s="4" t="s">
        <v>1092</v>
      </c>
      <c r="G51" s="4" t="s">
        <v>2830</v>
      </c>
      <c r="I51" s="606" t="s">
        <v>892</v>
      </c>
      <c r="J51" s="607"/>
      <c r="K51" s="607"/>
      <c r="L51" s="607"/>
      <c r="M51" s="607"/>
      <c r="N51" s="609"/>
      <c r="O51" s="44">
        <f>O50/12</f>
        <v>1.7869833574054633E-3</v>
      </c>
      <c r="Q51" s="600" t="s">
        <v>5070</v>
      </c>
      <c r="R51" s="600"/>
      <c r="S51" s="600"/>
      <c r="T51" s="600"/>
      <c r="U51" s="600"/>
      <c r="V51" s="600"/>
      <c r="W51" s="600"/>
      <c r="X51" s="363">
        <f>X50/12</f>
        <v>4.1925212505272815E-3</v>
      </c>
      <c r="Z51" s="680" t="s">
        <v>881</v>
      </c>
      <c r="AA51" s="682"/>
      <c r="AB51" s="682"/>
      <c r="AC51" s="681"/>
      <c r="AD51" s="392">
        <v>-1.1943131493416873E-4</v>
      </c>
      <c r="AE51" s="680" t="s">
        <v>881</v>
      </c>
      <c r="AF51" s="681"/>
      <c r="AG51" s="392">
        <v>3.5098052589271921E-3</v>
      </c>
    </row>
    <row r="52" spans="1:33" ht="18" thickBot="1" x14ac:dyDescent="0.3">
      <c r="A52" s="3" t="s">
        <v>277</v>
      </c>
      <c r="B52" s="4" t="s">
        <v>1070</v>
      </c>
      <c r="C52" s="4" t="s">
        <v>1048</v>
      </c>
      <c r="D52" s="4" t="s">
        <v>1135</v>
      </c>
      <c r="E52" s="4" t="s">
        <v>1098</v>
      </c>
      <c r="F52" s="4" t="s">
        <v>1098</v>
      </c>
      <c r="G52" s="4" t="s">
        <v>2831</v>
      </c>
      <c r="I52" s="39" t="s">
        <v>884</v>
      </c>
      <c r="J52" s="40" t="s">
        <v>885</v>
      </c>
      <c r="K52" s="40" t="s">
        <v>886</v>
      </c>
      <c r="L52" s="40" t="s">
        <v>887</v>
      </c>
      <c r="M52" s="40" t="s">
        <v>888</v>
      </c>
      <c r="N52" s="40" t="s">
        <v>889</v>
      </c>
      <c r="O52" s="40" t="s">
        <v>890</v>
      </c>
      <c r="Q52" s="161" t="s">
        <v>884</v>
      </c>
      <c r="R52" s="161" t="s">
        <v>885</v>
      </c>
      <c r="S52" s="161" t="s">
        <v>886</v>
      </c>
      <c r="T52" s="161" t="s">
        <v>888</v>
      </c>
      <c r="U52" s="161" t="s">
        <v>5071</v>
      </c>
      <c r="V52" s="161" t="s">
        <v>5072</v>
      </c>
      <c r="W52" s="161" t="s">
        <v>5073</v>
      </c>
      <c r="X52" s="161" t="s">
        <v>5074</v>
      </c>
    </row>
    <row r="53" spans="1:33" ht="16.5" thickBot="1" x14ac:dyDescent="0.3">
      <c r="A53" s="3" t="s">
        <v>281</v>
      </c>
      <c r="B53" s="4" t="s">
        <v>1092</v>
      </c>
      <c r="C53" s="4" t="s">
        <v>1103</v>
      </c>
      <c r="D53" s="4" t="s">
        <v>1135</v>
      </c>
      <c r="E53" s="4" t="s">
        <v>1135</v>
      </c>
      <c r="F53" s="4" t="s">
        <v>1135</v>
      </c>
      <c r="G53" s="4" t="s">
        <v>2832</v>
      </c>
      <c r="I53" s="590">
        <v>2014</v>
      </c>
      <c r="J53" s="41" t="s">
        <v>867</v>
      </c>
      <c r="K53" s="42">
        <v>5.6818181818181816E-2</v>
      </c>
      <c r="L53" s="42">
        <v>2.372351408960601E-3</v>
      </c>
      <c r="M53" s="42">
        <v>4.3057625783952537E-2</v>
      </c>
      <c r="N53" s="42">
        <v>1.9868817943784263E-2</v>
      </c>
      <c r="O53" s="44">
        <f>((K53-L53)*(M53-N53))</f>
        <v>1.2625338990578212E-3</v>
      </c>
      <c r="Q53" s="599">
        <v>2014</v>
      </c>
      <c r="R53" s="140" t="s">
        <v>867</v>
      </c>
      <c r="S53" s="42">
        <v>5.6818181818181816E-2</v>
      </c>
      <c r="T53" s="42">
        <v>4.3057625783952537E-2</v>
      </c>
      <c r="U53" s="141">
        <v>-2.3197588789534481E-2</v>
      </c>
      <c r="V53" s="141">
        <v>1.2869381696908824</v>
      </c>
      <c r="W53" s="142">
        <f>S53-U53-(V53*T53)</f>
        <v>2.4603268490081473E-2</v>
      </c>
      <c r="X53" s="143">
        <f>W53^2</f>
        <v>6.0532082039503588E-4</v>
      </c>
    </row>
    <row r="54" spans="1:33" ht="16.5" thickBot="1" x14ac:dyDescent="0.3">
      <c r="A54" s="3" t="s">
        <v>286</v>
      </c>
      <c r="B54" s="4" t="s">
        <v>1308</v>
      </c>
      <c r="C54" s="4" t="s">
        <v>1048</v>
      </c>
      <c r="D54" s="4" t="s">
        <v>1135</v>
      </c>
      <c r="E54" s="4" t="s">
        <v>1076</v>
      </c>
      <c r="F54" s="4" t="s">
        <v>1076</v>
      </c>
      <c r="G54" s="4" t="s">
        <v>2833</v>
      </c>
      <c r="I54" s="591"/>
      <c r="J54" s="41" t="s">
        <v>868</v>
      </c>
      <c r="K54" s="42">
        <v>2.8673835125448029E-2</v>
      </c>
      <c r="L54" s="42">
        <v>2.372351408960601E-3</v>
      </c>
      <c r="M54" s="42">
        <v>4.7090703192407331E-2</v>
      </c>
      <c r="N54" s="42">
        <v>1.9868817943784263E-2</v>
      </c>
      <c r="O54" s="44">
        <f t="shared" ref="O54:O64" si="9">((K54-L54)*(M54-N54))</f>
        <v>7.1597597159874893E-4</v>
      </c>
      <c r="Q54" s="599"/>
      <c r="R54" s="140" t="s">
        <v>868</v>
      </c>
      <c r="S54" s="42">
        <v>2.8673835125448029E-2</v>
      </c>
      <c r="T54" s="42">
        <v>4.7090703192407331E-2</v>
      </c>
      <c r="U54" s="141">
        <v>-2.3197588789534481E-2</v>
      </c>
      <c r="V54" s="141">
        <v>1.2869381696908824</v>
      </c>
      <c r="W54" s="142">
        <f t="shared" ref="W54:W64" si="10">S54-U54-(V54*T54)</f>
        <v>-8.7313994609107756E-3</v>
      </c>
      <c r="X54" s="143">
        <f t="shared" ref="X54:X64" si="11">W54^2</f>
        <v>7.6237336545992987E-5</v>
      </c>
    </row>
    <row r="55" spans="1:33" ht="16.5" thickBot="1" x14ac:dyDescent="0.3">
      <c r="A55" s="3" t="s">
        <v>292</v>
      </c>
      <c r="B55" s="4" t="s">
        <v>1136</v>
      </c>
      <c r="C55" s="4" t="s">
        <v>1432</v>
      </c>
      <c r="D55" s="4" t="s">
        <v>1061</v>
      </c>
      <c r="E55" s="4" t="s">
        <v>1308</v>
      </c>
      <c r="F55" s="4" t="s">
        <v>1308</v>
      </c>
      <c r="G55" s="4" t="s">
        <v>2834</v>
      </c>
      <c r="I55" s="591"/>
      <c r="J55" s="41" t="s">
        <v>869</v>
      </c>
      <c r="K55" s="42">
        <v>1.7421602787456445E-2</v>
      </c>
      <c r="L55" s="42">
        <v>2.372351408960601E-3</v>
      </c>
      <c r="M55" s="42">
        <v>2.9381091555189243E-2</v>
      </c>
      <c r="N55" s="42">
        <v>1.9868817943784263E-2</v>
      </c>
      <c r="O55" s="44">
        <f t="shared" si="9"/>
        <v>1.4315259675906603E-4</v>
      </c>
      <c r="Q55" s="599"/>
      <c r="R55" s="140" t="s">
        <v>869</v>
      </c>
      <c r="S55" s="42">
        <v>1.7421602787456445E-2</v>
      </c>
      <c r="T55" s="42">
        <v>2.9381091555189243E-2</v>
      </c>
      <c r="U55" s="141">
        <v>-2.3197588789534481E-2</v>
      </c>
      <c r="V55" s="141">
        <v>1.2869381696908824</v>
      </c>
      <c r="W55" s="142">
        <f t="shared" si="10"/>
        <v>2.8075433874354405E-3</v>
      </c>
      <c r="X55" s="143">
        <f t="shared" si="11"/>
        <v>7.8822998723324675E-6</v>
      </c>
    </row>
    <row r="56" spans="1:33" ht="16.5" thickBot="1" x14ac:dyDescent="0.3">
      <c r="A56" s="3" t="s">
        <v>296</v>
      </c>
      <c r="B56" s="4" t="s">
        <v>1057</v>
      </c>
      <c r="C56" s="4" t="s">
        <v>1324</v>
      </c>
      <c r="D56" s="4" t="s">
        <v>1061</v>
      </c>
      <c r="E56" s="4" t="s">
        <v>1139</v>
      </c>
      <c r="F56" s="4" t="s">
        <v>1139</v>
      </c>
      <c r="G56" s="4" t="s">
        <v>2835</v>
      </c>
      <c r="I56" s="591"/>
      <c r="J56" s="41" t="s">
        <v>870</v>
      </c>
      <c r="K56" s="42">
        <v>-3.4246575342465752E-2</v>
      </c>
      <c r="L56" s="42">
        <v>2.372351408960601E-3</v>
      </c>
      <c r="M56" s="42">
        <v>1.9324336155895544E-2</v>
      </c>
      <c r="N56" s="42">
        <v>1.9868817943784263E-2</v>
      </c>
      <c r="O56" s="44">
        <f t="shared" si="9"/>
        <v>1.9938338708182661E-5</v>
      </c>
      <c r="Q56" s="599"/>
      <c r="R56" s="140" t="s">
        <v>870</v>
      </c>
      <c r="S56" s="42">
        <v>-3.4246575342465752E-2</v>
      </c>
      <c r="T56" s="42">
        <v>1.9324336155895544E-2</v>
      </c>
      <c r="U56" s="141">
        <v>-2.3197588789534481E-2</v>
      </c>
      <c r="V56" s="141">
        <v>1.2869381696908824</v>
      </c>
      <c r="W56" s="142">
        <f t="shared" si="10"/>
        <v>-3.5918212355890822E-2</v>
      </c>
      <c r="X56" s="143">
        <f t="shared" si="11"/>
        <v>1.290117978842868E-3</v>
      </c>
    </row>
    <row r="57" spans="1:33" ht="16.5" thickBot="1" x14ac:dyDescent="0.3">
      <c r="A57" s="3" t="s">
        <v>302</v>
      </c>
      <c r="B57" s="4" t="s">
        <v>1088</v>
      </c>
      <c r="C57" s="4" t="s">
        <v>1133</v>
      </c>
      <c r="D57" s="4" t="s">
        <v>1076</v>
      </c>
      <c r="E57" s="4" t="s">
        <v>1133</v>
      </c>
      <c r="F57" s="4" t="s">
        <v>1133</v>
      </c>
      <c r="G57" s="4" t="s">
        <v>2836</v>
      </c>
      <c r="I57" s="591"/>
      <c r="J57" s="41" t="s">
        <v>871</v>
      </c>
      <c r="K57" s="42">
        <v>-3.1914893617021274E-2</v>
      </c>
      <c r="L57" s="42">
        <v>2.372351408960601E-3</v>
      </c>
      <c r="M57" s="42">
        <v>1.1767448709138997E-2</v>
      </c>
      <c r="N57" s="42">
        <v>1.9868817943784263E-2</v>
      </c>
      <c r="O57" s="44">
        <f t="shared" si="9"/>
        <v>2.7777363199423352E-4</v>
      </c>
      <c r="Q57" s="599"/>
      <c r="R57" s="140" t="s">
        <v>871</v>
      </c>
      <c r="S57" s="42">
        <v>-3.1914893617021274E-2</v>
      </c>
      <c r="T57" s="42">
        <v>1.1767448709138997E-2</v>
      </c>
      <c r="U57" s="141">
        <v>-2.3197588789534481E-2</v>
      </c>
      <c r="V57" s="141">
        <v>1.2869381696908824</v>
      </c>
      <c r="W57" s="142">
        <f t="shared" si="10"/>
        <v>-2.3861283731157472E-2</v>
      </c>
      <c r="X57" s="143">
        <f t="shared" si="11"/>
        <v>5.6936086129880028E-4</v>
      </c>
    </row>
    <row r="58" spans="1:33" ht="16.5" thickBot="1" x14ac:dyDescent="0.3">
      <c r="A58" s="3" t="s">
        <v>308</v>
      </c>
      <c r="B58" s="4" t="s">
        <v>1066</v>
      </c>
      <c r="C58" s="4" t="s">
        <v>1136</v>
      </c>
      <c r="D58" s="4" t="s">
        <v>1109</v>
      </c>
      <c r="E58" s="4" t="s">
        <v>1088</v>
      </c>
      <c r="F58" s="4" t="s">
        <v>1088</v>
      </c>
      <c r="G58" s="4" t="s">
        <v>2837</v>
      </c>
      <c r="I58" s="591"/>
      <c r="J58" s="41" t="s">
        <v>872</v>
      </c>
      <c r="K58" s="42">
        <v>-1.8315018315018316E-2</v>
      </c>
      <c r="L58" s="42">
        <v>2.372351408960601E-3</v>
      </c>
      <c r="M58" s="42">
        <v>-2.2800315323509741E-3</v>
      </c>
      <c r="N58" s="42">
        <v>1.9868817943784263E-2</v>
      </c>
      <c r="O58" s="44">
        <f t="shared" si="9"/>
        <v>4.5820143807356639E-4</v>
      </c>
      <c r="Q58" s="599"/>
      <c r="R58" s="140" t="s">
        <v>872</v>
      </c>
      <c r="S58" s="42">
        <v>-1.8315018315018316E-2</v>
      </c>
      <c r="T58" s="42">
        <v>-2.2800315323509741E-3</v>
      </c>
      <c r="U58" s="141">
        <v>-2.3197588789534481E-2</v>
      </c>
      <c r="V58" s="141">
        <v>1.2869381696908824</v>
      </c>
      <c r="W58" s="142">
        <f t="shared" si="10"/>
        <v>7.8168300815974253E-3</v>
      </c>
      <c r="X58" s="143">
        <f t="shared" si="11"/>
        <v>6.1102832524566415E-5</v>
      </c>
    </row>
    <row r="59" spans="1:33" ht="16.5" thickBot="1" x14ac:dyDescent="0.3">
      <c r="A59" s="3" t="s">
        <v>314</v>
      </c>
      <c r="B59" s="4" t="s">
        <v>1135</v>
      </c>
      <c r="C59" s="4" t="s">
        <v>1050</v>
      </c>
      <c r="D59" s="4" t="s">
        <v>1030</v>
      </c>
      <c r="E59" s="4" t="s">
        <v>1066</v>
      </c>
      <c r="F59" s="4" t="s">
        <v>1066</v>
      </c>
      <c r="G59" s="4" t="s">
        <v>2838</v>
      </c>
      <c r="I59" s="591"/>
      <c r="J59" s="41" t="s">
        <v>873</v>
      </c>
      <c r="K59" s="42">
        <v>5.5970149253731345E-2</v>
      </c>
      <c r="L59" s="42">
        <v>2.372351408960601E-3</v>
      </c>
      <c r="M59" s="42">
        <v>5.5465739603972428E-2</v>
      </c>
      <c r="N59" s="42">
        <v>1.9868817943784263E-2</v>
      </c>
      <c r="O59" s="44">
        <f t="shared" si="9"/>
        <v>1.9079166110389061E-3</v>
      </c>
      <c r="Q59" s="599"/>
      <c r="R59" s="140" t="s">
        <v>873</v>
      </c>
      <c r="S59" s="42">
        <v>5.5970149253731345E-2</v>
      </c>
      <c r="T59" s="42">
        <v>5.5465739603972428E-2</v>
      </c>
      <c r="U59" s="141">
        <v>-2.3197588789534481E-2</v>
      </c>
      <c r="V59" s="141">
        <v>1.2869381696908824</v>
      </c>
      <c r="W59" s="142">
        <f t="shared" si="10"/>
        <v>7.7867606367784531E-3</v>
      </c>
      <c r="X59" s="143">
        <f t="shared" si="11"/>
        <v>6.0633641214482383E-5</v>
      </c>
    </row>
    <row r="60" spans="1:33" ht="16.5" thickBot="1" x14ac:dyDescent="0.3">
      <c r="A60" s="3" t="s">
        <v>320</v>
      </c>
      <c r="B60" s="4" t="s">
        <v>1066</v>
      </c>
      <c r="C60" s="4" t="s">
        <v>1050</v>
      </c>
      <c r="D60" s="4" t="s">
        <v>1077</v>
      </c>
      <c r="E60" s="4" t="s">
        <v>1102</v>
      </c>
      <c r="F60" s="4" t="s">
        <v>1102</v>
      </c>
      <c r="G60" s="4" t="s">
        <v>2839</v>
      </c>
      <c r="I60" s="591"/>
      <c r="J60" s="41" t="s">
        <v>874</v>
      </c>
      <c r="K60" s="42">
        <v>-2.8268551236749116E-2</v>
      </c>
      <c r="L60" s="42">
        <v>2.372351408960601E-3</v>
      </c>
      <c r="M60" s="42">
        <v>1.0365081193137061E-3</v>
      </c>
      <c r="N60" s="42">
        <v>1.9868817943784263E-2</v>
      </c>
      <c r="O60" s="44">
        <f t="shared" si="9"/>
        <v>5.7703897192544495E-4</v>
      </c>
      <c r="Q60" s="599"/>
      <c r="R60" s="140" t="s">
        <v>874</v>
      </c>
      <c r="S60" s="42">
        <v>-2.8268551236749116E-2</v>
      </c>
      <c r="T60" s="42">
        <v>1.0365081193137061E-3</v>
      </c>
      <c r="U60" s="141">
        <v>-2.3197588789534481E-2</v>
      </c>
      <c r="V60" s="141">
        <v>1.2869381696908824</v>
      </c>
      <c r="W60" s="142">
        <f t="shared" si="10"/>
        <v>-6.4048843091539546E-3</v>
      </c>
      <c r="X60" s="143">
        <f t="shared" si="11"/>
        <v>4.1022543013646527E-5</v>
      </c>
    </row>
    <row r="61" spans="1:33" ht="16.5" thickBot="1" x14ac:dyDescent="0.3">
      <c r="A61" s="3" t="s">
        <v>325</v>
      </c>
      <c r="B61" s="4" t="s">
        <v>1062</v>
      </c>
      <c r="C61" s="4" t="s">
        <v>1051</v>
      </c>
      <c r="D61" s="4" t="s">
        <v>1066</v>
      </c>
      <c r="E61" s="4" t="s">
        <v>1102</v>
      </c>
      <c r="F61" s="4" t="s">
        <v>1102</v>
      </c>
      <c r="G61" s="4" t="s">
        <v>2840</v>
      </c>
      <c r="I61" s="591"/>
      <c r="J61" s="41" t="s">
        <v>875</v>
      </c>
      <c r="K61" s="42">
        <v>1.8181818181818181E-2</v>
      </c>
      <c r="L61" s="42">
        <v>2.372351408960601E-3</v>
      </c>
      <c r="M61" s="42">
        <v>4.4638748274275141E-3</v>
      </c>
      <c r="N61" s="42">
        <v>1.9868817943784263E-2</v>
      </c>
      <c r="O61" s="44">
        <f t="shared" si="9"/>
        <v>-2.4354393633580312E-4</v>
      </c>
      <c r="Q61" s="599"/>
      <c r="R61" s="140" t="s">
        <v>875</v>
      </c>
      <c r="S61" s="42">
        <v>1.8181818181818181E-2</v>
      </c>
      <c r="T61" s="42">
        <v>4.4638748274275141E-3</v>
      </c>
      <c r="U61" s="141">
        <v>-2.3197588789534481E-2</v>
      </c>
      <c r="V61" s="141">
        <v>1.2869381696908824</v>
      </c>
      <c r="W61" s="142">
        <f t="shared" si="10"/>
        <v>3.5634676071213893E-2</v>
      </c>
      <c r="X61" s="143">
        <f t="shared" si="11"/>
        <v>1.269830138700344E-3</v>
      </c>
    </row>
    <row r="62" spans="1:33" ht="16.5" thickBot="1" x14ac:dyDescent="0.3">
      <c r="A62" s="3" t="s">
        <v>330</v>
      </c>
      <c r="B62" s="4" t="s">
        <v>1104</v>
      </c>
      <c r="C62" s="4" t="s">
        <v>1435</v>
      </c>
      <c r="D62" s="4" t="s">
        <v>1154</v>
      </c>
      <c r="E62" s="4" t="s">
        <v>1308</v>
      </c>
      <c r="F62" s="4" t="s">
        <v>1308</v>
      </c>
      <c r="G62" s="4" t="s">
        <v>2841</v>
      </c>
      <c r="I62" s="591"/>
      <c r="J62" s="41" t="s">
        <v>876</v>
      </c>
      <c r="K62" s="42">
        <v>-2.5000000000000001E-2</v>
      </c>
      <c r="L62" s="42">
        <v>2.372351408960601E-3</v>
      </c>
      <c r="M62" s="42">
        <v>-5.7612131763413272E-3</v>
      </c>
      <c r="N62" s="42">
        <v>1.9868817943784263E-2</v>
      </c>
      <c r="O62" s="44">
        <f t="shared" si="9"/>
        <v>7.0155421844267374E-4</v>
      </c>
      <c r="Q62" s="599"/>
      <c r="R62" s="140" t="s">
        <v>876</v>
      </c>
      <c r="S62" s="42">
        <v>-2.5000000000000001E-2</v>
      </c>
      <c r="T62" s="42">
        <v>-5.7612131763413272E-3</v>
      </c>
      <c r="U62" s="141">
        <v>-2.3197588789534481E-2</v>
      </c>
      <c r="V62" s="141">
        <v>1.2869381696908824</v>
      </c>
      <c r="W62" s="142">
        <f t="shared" si="10"/>
        <v>5.6119139298941821E-3</v>
      </c>
      <c r="X62" s="143">
        <f t="shared" si="11"/>
        <v>3.1493577956540365E-5</v>
      </c>
    </row>
    <row r="63" spans="1:33" ht="16.5" thickBot="1" x14ac:dyDescent="0.3">
      <c r="A63" s="3" t="s">
        <v>335</v>
      </c>
      <c r="B63" s="4" t="s">
        <v>1135</v>
      </c>
      <c r="C63" s="4" t="s">
        <v>1308</v>
      </c>
      <c r="D63" s="4" t="s">
        <v>1198</v>
      </c>
      <c r="E63" s="4" t="s">
        <v>1063</v>
      </c>
      <c r="F63" s="4" t="s">
        <v>1063</v>
      </c>
      <c r="G63" s="4" t="s">
        <v>2842</v>
      </c>
      <c r="I63" s="591"/>
      <c r="J63" s="41" t="s">
        <v>877</v>
      </c>
      <c r="K63" s="42">
        <v>-1.8315018315018316E-2</v>
      </c>
      <c r="L63" s="42">
        <v>2.372351408960601E-3</v>
      </c>
      <c r="M63" s="42">
        <v>2.1058694775646664E-2</v>
      </c>
      <c r="N63" s="42">
        <v>1.9868817943784263E-2</v>
      </c>
      <c r="O63" s="44">
        <f t="shared" si="9"/>
        <v>-2.4615421946734193E-5</v>
      </c>
      <c r="Q63" s="599"/>
      <c r="R63" s="140" t="s">
        <v>877</v>
      </c>
      <c r="S63" s="42">
        <v>-1.8315018315018316E-2</v>
      </c>
      <c r="T63" s="42">
        <v>2.1058694775646664E-2</v>
      </c>
      <c r="U63" s="141">
        <v>-2.3197588789534481E-2</v>
      </c>
      <c r="V63" s="141">
        <v>1.2869381696908824</v>
      </c>
      <c r="W63" s="142">
        <f t="shared" si="10"/>
        <v>-2.2218667636133501E-2</v>
      </c>
      <c r="X63" s="143">
        <f t="shared" si="11"/>
        <v>4.9366919152496621E-4</v>
      </c>
    </row>
    <row r="64" spans="1:33" ht="16.5" thickBot="1" x14ac:dyDescent="0.3">
      <c r="A64" s="3" t="s">
        <v>340</v>
      </c>
      <c r="B64" s="4" t="s">
        <v>1136</v>
      </c>
      <c r="C64" s="4" t="s">
        <v>1044</v>
      </c>
      <c r="D64" s="4" t="s">
        <v>1104</v>
      </c>
      <c r="E64" s="4" t="s">
        <v>1063</v>
      </c>
      <c r="F64" s="4" t="s">
        <v>1063</v>
      </c>
      <c r="G64" s="4" t="s">
        <v>2843</v>
      </c>
      <c r="I64" s="592"/>
      <c r="J64" s="41" t="s">
        <v>866</v>
      </c>
      <c r="K64" s="42">
        <v>7.462686567164179E-3</v>
      </c>
      <c r="L64" s="42">
        <v>2.372351408960601E-3</v>
      </c>
      <c r="M64" s="42">
        <v>1.3821037311159501E-2</v>
      </c>
      <c r="N64" s="42">
        <v>1.9868817943784263E-2</v>
      </c>
      <c r="O64" s="44">
        <f t="shared" si="9"/>
        <v>-3.0785230383352509E-5</v>
      </c>
      <c r="Q64" s="599"/>
      <c r="R64" s="140" t="s">
        <v>866</v>
      </c>
      <c r="S64" s="42">
        <v>7.462686567164179E-3</v>
      </c>
      <c r="T64" s="42">
        <v>1.3821037311159501E-2</v>
      </c>
      <c r="U64" s="141">
        <v>-2.3197588789534481E-2</v>
      </c>
      <c r="V64" s="141">
        <v>1.2869381696908824</v>
      </c>
      <c r="W64" s="142">
        <f t="shared" si="10"/>
        <v>1.287345489624566E-2</v>
      </c>
      <c r="X64" s="143">
        <f t="shared" si="11"/>
        <v>1.6572584096567137E-4</v>
      </c>
    </row>
    <row r="65" spans="1:24" ht="15.75" thickBot="1" x14ac:dyDescent="0.3">
      <c r="A65" s="3" t="s">
        <v>343</v>
      </c>
      <c r="B65" s="4" t="s">
        <v>1435</v>
      </c>
      <c r="C65" s="4" t="s">
        <v>1051</v>
      </c>
      <c r="D65" s="4" t="s">
        <v>1026</v>
      </c>
      <c r="E65" s="4" t="s">
        <v>1136</v>
      </c>
      <c r="F65" s="4" t="s">
        <v>1136</v>
      </c>
      <c r="G65" s="4" t="s">
        <v>2844</v>
      </c>
      <c r="I65" s="593" t="s">
        <v>891</v>
      </c>
      <c r="J65" s="594"/>
      <c r="K65" s="594"/>
      <c r="L65" s="594"/>
      <c r="M65" s="594"/>
      <c r="N65" s="605"/>
      <c r="O65" s="44">
        <f>SUM(O53:O64)</f>
        <v>5.7651410889327541E-3</v>
      </c>
      <c r="Q65" s="599" t="s">
        <v>891</v>
      </c>
      <c r="R65" s="599"/>
      <c r="S65" s="599"/>
      <c r="T65" s="599"/>
      <c r="U65" s="599"/>
      <c r="V65" s="599"/>
      <c r="W65" s="599"/>
      <c r="X65" s="143">
        <f>SUM(X53:X64)</f>
        <v>4.6723970628552479E-3</v>
      </c>
    </row>
    <row r="66" spans="1:24" ht="17.25" thickBot="1" x14ac:dyDescent="0.3">
      <c r="A66" s="3" t="s">
        <v>348</v>
      </c>
      <c r="B66" s="4" t="s">
        <v>1139</v>
      </c>
      <c r="C66" s="4" t="s">
        <v>1359</v>
      </c>
      <c r="D66" s="4" t="s">
        <v>1062</v>
      </c>
      <c r="E66" s="4" t="s">
        <v>1136</v>
      </c>
      <c r="F66" s="4" t="s">
        <v>1136</v>
      </c>
      <c r="G66" s="4" t="s">
        <v>2845</v>
      </c>
      <c r="I66" s="606" t="s">
        <v>892</v>
      </c>
      <c r="J66" s="607"/>
      <c r="K66" s="607"/>
      <c r="L66" s="607"/>
      <c r="M66" s="607"/>
      <c r="N66" s="608"/>
      <c r="O66" s="44">
        <f>O65/12</f>
        <v>4.804284240777295E-4</v>
      </c>
      <c r="Q66" s="600" t="s">
        <v>5070</v>
      </c>
      <c r="R66" s="600"/>
      <c r="S66" s="600"/>
      <c r="T66" s="600"/>
      <c r="U66" s="600"/>
      <c r="V66" s="600"/>
      <c r="W66" s="600"/>
      <c r="X66" s="143">
        <f>X65/12</f>
        <v>3.8936642190460401E-4</v>
      </c>
    </row>
    <row r="67" spans="1:24" ht="18" thickBot="1" x14ac:dyDescent="0.3">
      <c r="A67" s="3" t="s">
        <v>350</v>
      </c>
      <c r="B67" s="4" t="s">
        <v>1044</v>
      </c>
      <c r="C67" s="4" t="s">
        <v>1296</v>
      </c>
      <c r="D67" s="4" t="s">
        <v>1435</v>
      </c>
      <c r="E67" s="4" t="s">
        <v>1136</v>
      </c>
      <c r="F67" s="4" t="s">
        <v>1136</v>
      </c>
      <c r="G67" s="4" t="s">
        <v>2846</v>
      </c>
      <c r="I67" s="39" t="s">
        <v>884</v>
      </c>
      <c r="J67" s="40" t="s">
        <v>885</v>
      </c>
      <c r="K67" s="40" t="s">
        <v>886</v>
      </c>
      <c r="L67" s="40" t="s">
        <v>887</v>
      </c>
      <c r="M67" s="40" t="s">
        <v>888</v>
      </c>
      <c r="N67" s="40" t="s">
        <v>889</v>
      </c>
      <c r="O67" s="40" t="s">
        <v>890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3" t="s">
        <v>353</v>
      </c>
      <c r="B68" s="4" t="s">
        <v>1044</v>
      </c>
      <c r="C68" s="4" t="s">
        <v>1312</v>
      </c>
      <c r="D68" s="4" t="s">
        <v>1057</v>
      </c>
      <c r="E68" s="4" t="s">
        <v>1051</v>
      </c>
      <c r="F68" s="4" t="s">
        <v>1051</v>
      </c>
      <c r="G68" s="4" t="s">
        <v>2847</v>
      </c>
      <c r="I68" s="590">
        <v>2015</v>
      </c>
      <c r="J68" s="41" t="s">
        <v>867</v>
      </c>
      <c r="K68" s="42">
        <v>0.11851851851851852</v>
      </c>
      <c r="L68" s="42">
        <v>-1.8071451296880297E-2</v>
      </c>
      <c r="M68" s="42">
        <v>1.4990318057379324E-2</v>
      </c>
      <c r="N68" s="42">
        <v>-8.9212734082430127E-3</v>
      </c>
      <c r="O68" s="44">
        <f>((K68-L68)*(M68-N68))</f>
        <v>3.2660835565275024E-3</v>
      </c>
      <c r="Q68" s="599">
        <v>2015</v>
      </c>
      <c r="R68" s="140" t="s">
        <v>867</v>
      </c>
      <c r="S68" s="42">
        <v>0.11851851851851852</v>
      </c>
      <c r="T68" s="42">
        <v>1.4990318057379324E-2</v>
      </c>
      <c r="U68" s="141">
        <v>-1.1466635485834396E-2</v>
      </c>
      <c r="V68" s="141">
        <v>0.74034451235887833</v>
      </c>
      <c r="W68" s="142">
        <f>S68-U68-(V68*T68)</f>
        <v>0.11888715429205794</v>
      </c>
      <c r="X68" s="143">
        <f>W68^2</f>
        <v>1.4134155455663591E-2</v>
      </c>
    </row>
    <row r="69" spans="1:24" ht="16.5" thickBot="1" x14ac:dyDescent="0.3">
      <c r="A69" s="3" t="s">
        <v>356</v>
      </c>
      <c r="B69" s="4" t="s">
        <v>1672</v>
      </c>
      <c r="C69" s="4" t="s">
        <v>1139</v>
      </c>
      <c r="D69" s="4" t="s">
        <v>1672</v>
      </c>
      <c r="E69" s="4" t="s">
        <v>1139</v>
      </c>
      <c r="F69" s="4" t="s">
        <v>1139</v>
      </c>
      <c r="G69" s="4" t="s">
        <v>2848</v>
      </c>
      <c r="I69" s="591"/>
      <c r="J69" s="41" t="s">
        <v>868</v>
      </c>
      <c r="K69" s="42">
        <v>-1.9867549668874173E-2</v>
      </c>
      <c r="L69" s="42">
        <v>-1.8071451296880297E-2</v>
      </c>
      <c r="M69" s="42">
        <v>3.8188695795186717E-2</v>
      </c>
      <c r="N69" s="42">
        <v>-8.9212734082430127E-3</v>
      </c>
      <c r="O69" s="44">
        <f t="shared" ref="O69:O79" si="12">((K69-L69)*(M69-N69))</f>
        <v>-8.4614138990961779E-5</v>
      </c>
      <c r="Q69" s="599"/>
      <c r="R69" s="140" t="s">
        <v>868</v>
      </c>
      <c r="S69" s="42">
        <v>-1.9867549668874173E-2</v>
      </c>
      <c r="T69" s="42">
        <v>3.8188695795186717E-2</v>
      </c>
      <c r="U69" s="141">
        <v>-1.1466635485834396E-2</v>
      </c>
      <c r="V69" s="141">
        <v>0.74694260155787884</v>
      </c>
      <c r="W69" s="142">
        <f t="shared" ref="W69:W79" si="13">S69-U69-(V69*T69)</f>
        <v>-3.6925677970398973E-2</v>
      </c>
      <c r="X69" s="143">
        <f t="shared" ref="X69:X79" si="14">W69^2</f>
        <v>1.3635056935736082E-3</v>
      </c>
    </row>
    <row r="70" spans="1:24" ht="16.5" thickBot="1" x14ac:dyDescent="0.3">
      <c r="A70" s="3" t="s">
        <v>358</v>
      </c>
      <c r="B70" s="4" t="s">
        <v>1147</v>
      </c>
      <c r="C70" s="4" t="s">
        <v>1077</v>
      </c>
      <c r="D70" s="4" t="s">
        <v>1154</v>
      </c>
      <c r="E70" s="4" t="s">
        <v>1084</v>
      </c>
      <c r="F70" s="4" t="s">
        <v>1084</v>
      </c>
      <c r="G70" s="4" t="s">
        <v>2849</v>
      </c>
      <c r="I70" s="591"/>
      <c r="J70" s="41" t="s">
        <v>869</v>
      </c>
      <c r="K70" s="42">
        <v>6.7567567567567571E-3</v>
      </c>
      <c r="L70" s="42">
        <v>-1.8071451296880297E-2</v>
      </c>
      <c r="M70" s="42">
        <v>1.5904866508955791E-2</v>
      </c>
      <c r="N70" s="42">
        <v>-8.9212734082430127E-3</v>
      </c>
      <c r="O70" s="44">
        <f t="shared" si="12"/>
        <v>6.1638856703291568E-4</v>
      </c>
      <c r="Q70" s="599"/>
      <c r="R70" s="140" t="s">
        <v>869</v>
      </c>
      <c r="S70" s="42">
        <v>6.7567567567567571E-3</v>
      </c>
      <c r="T70" s="42">
        <v>1.5904866508955791E-2</v>
      </c>
      <c r="U70" s="141">
        <v>-1.1466635485834396E-2</v>
      </c>
      <c r="V70" s="141">
        <v>0.74694260155787884</v>
      </c>
      <c r="W70" s="142">
        <f t="shared" si="13"/>
        <v>6.3433698749609368E-3</v>
      </c>
      <c r="X70" s="143">
        <f t="shared" si="14"/>
        <v>4.0238341370561928E-5</v>
      </c>
    </row>
    <row r="71" spans="1:24" ht="16.5" thickBot="1" x14ac:dyDescent="0.3">
      <c r="A71" s="3" t="s">
        <v>364</v>
      </c>
      <c r="B71" s="4" t="s">
        <v>1143</v>
      </c>
      <c r="C71" s="4" t="s">
        <v>1077</v>
      </c>
      <c r="D71" s="4" t="s">
        <v>1206</v>
      </c>
      <c r="E71" s="4" t="s">
        <v>1147</v>
      </c>
      <c r="F71" s="4" t="s">
        <v>1147</v>
      </c>
      <c r="G71" s="4" t="s">
        <v>2850</v>
      </c>
      <c r="I71" s="591"/>
      <c r="J71" s="41" t="s">
        <v>870</v>
      </c>
      <c r="K71" s="42">
        <v>-9.3959731543624164E-2</v>
      </c>
      <c r="L71" s="42">
        <v>-1.8071451296880297E-2</v>
      </c>
      <c r="M71" s="42">
        <v>-9.6159843649292046E-2</v>
      </c>
      <c r="N71" s="42">
        <v>-8.9212734082430127E-3</v>
      </c>
      <c r="O71" s="44">
        <f t="shared" si="12"/>
        <v>6.6203850667779784E-3</v>
      </c>
      <c r="Q71" s="599"/>
      <c r="R71" s="140" t="s">
        <v>870</v>
      </c>
      <c r="S71" s="42">
        <v>-9.3959731543624164E-2</v>
      </c>
      <c r="T71" s="42">
        <v>-9.6159843649292046E-2</v>
      </c>
      <c r="U71" s="141">
        <v>-1.1466635485834396E-2</v>
      </c>
      <c r="V71" s="141">
        <v>0.74694260155787884</v>
      </c>
      <c r="W71" s="142">
        <f t="shared" si="13"/>
        <v>-1.0667212276988691E-2</v>
      </c>
      <c r="X71" s="143">
        <f t="shared" si="14"/>
        <v>1.1378941776233826E-4</v>
      </c>
    </row>
    <row r="72" spans="1:24" ht="16.5" thickBot="1" x14ac:dyDescent="0.3">
      <c r="A72" s="3" t="s">
        <v>368</v>
      </c>
      <c r="B72" s="4" t="s">
        <v>990</v>
      </c>
      <c r="C72" s="4" t="s">
        <v>990</v>
      </c>
      <c r="D72" s="4" t="s">
        <v>990</v>
      </c>
      <c r="E72" s="4" t="s">
        <v>990</v>
      </c>
      <c r="F72" s="4" t="s">
        <v>990</v>
      </c>
      <c r="G72" s="4" t="s">
        <v>990</v>
      </c>
      <c r="I72" s="591"/>
      <c r="J72" s="41" t="s">
        <v>871</v>
      </c>
      <c r="K72" s="42">
        <v>8.1481481481481488E-2</v>
      </c>
      <c r="L72" s="42">
        <v>-1.8071451296880297E-2</v>
      </c>
      <c r="M72" s="42">
        <v>3.9899245491350682E-2</v>
      </c>
      <c r="N72" s="42">
        <v>-8.9212734082430127E-3</v>
      </c>
      <c r="O72" s="44">
        <f t="shared" si="12"/>
        <v>4.8602258362159924E-3</v>
      </c>
      <c r="Q72" s="599"/>
      <c r="R72" s="140" t="s">
        <v>871</v>
      </c>
      <c r="S72" s="42">
        <v>8.1481481481481488E-2</v>
      </c>
      <c r="T72" s="42">
        <v>3.9899245491350682E-2</v>
      </c>
      <c r="U72" s="141">
        <v>-1.1466635485834396E-2</v>
      </c>
      <c r="V72" s="141">
        <v>0.74694260155787884</v>
      </c>
      <c r="W72" s="142">
        <f t="shared" si="13"/>
        <v>6.314567073980995E-2</v>
      </c>
      <c r="X72" s="143">
        <f t="shared" si="14"/>
        <v>3.9873757331804907E-3</v>
      </c>
    </row>
    <row r="73" spans="1:24" ht="16.5" thickBot="1" x14ac:dyDescent="0.3">
      <c r="A73" s="660" t="s">
        <v>1943</v>
      </c>
      <c r="B73" s="660"/>
      <c r="C73" s="660"/>
      <c r="D73" s="660"/>
      <c r="E73" s="660"/>
      <c r="F73" s="660"/>
      <c r="G73" s="660"/>
      <c r="I73" s="591"/>
      <c r="J73" s="41" t="s">
        <v>872</v>
      </c>
      <c r="K73" s="42">
        <v>-9.9315068493150679E-2</v>
      </c>
      <c r="L73" s="42">
        <v>-1.8071451296880297E-2</v>
      </c>
      <c r="M73" s="42">
        <v>-7.1881256014068778E-2</v>
      </c>
      <c r="N73" s="42">
        <v>-8.9212734082430127E-3</v>
      </c>
      <c r="O73" s="44">
        <f t="shared" si="12"/>
        <v>5.1150967255115497E-3</v>
      </c>
      <c r="Q73" s="599"/>
      <c r="R73" s="140" t="s">
        <v>872</v>
      </c>
      <c r="S73" s="42">
        <v>-9.9315068493150679E-2</v>
      </c>
      <c r="T73" s="42">
        <v>-7.1881256014068778E-2</v>
      </c>
      <c r="U73" s="141">
        <v>-1.1466635485834396E-2</v>
      </c>
      <c r="V73" s="141">
        <v>0.74694260155787884</v>
      </c>
      <c r="W73" s="142">
        <f t="shared" si="13"/>
        <v>-3.4157260636919831E-2</v>
      </c>
      <c r="X73" s="143">
        <f t="shared" si="14"/>
        <v>1.1667184542184729E-3</v>
      </c>
    </row>
    <row r="74" spans="1:24" ht="16.5" thickBot="1" x14ac:dyDescent="0.3">
      <c r="I74" s="591"/>
      <c r="J74" s="41" t="s">
        <v>873</v>
      </c>
      <c r="K74" s="42">
        <v>-7.2243346007604556E-2</v>
      </c>
      <c r="L74" s="42">
        <v>-1.8071451296880297E-2</v>
      </c>
      <c r="M74" s="42">
        <v>-3.1031770622303743E-2</v>
      </c>
      <c r="N74" s="42">
        <v>-8.9212734082430127E-3</v>
      </c>
      <c r="O74" s="44">
        <f t="shared" si="12"/>
        <v>1.1977675270818599E-3</v>
      </c>
      <c r="Q74" s="599"/>
      <c r="R74" s="140" t="s">
        <v>873</v>
      </c>
      <c r="S74" s="42">
        <v>-7.2243346007604556E-2</v>
      </c>
      <c r="T74" s="42">
        <v>-3.1031770622303743E-2</v>
      </c>
      <c r="U74" s="141">
        <v>-1.1466635485834396E-2</v>
      </c>
      <c r="V74" s="141">
        <v>0.74694260155787884</v>
      </c>
      <c r="W74" s="142">
        <f t="shared" si="13"/>
        <v>-3.7597759042199246E-2</v>
      </c>
      <c r="X74" s="143">
        <f t="shared" si="14"/>
        <v>1.4135914849952751E-3</v>
      </c>
    </row>
    <row r="75" spans="1:24" ht="16.5" thickBot="1" x14ac:dyDescent="0.3">
      <c r="I75" s="591"/>
      <c r="J75" s="41" t="s">
        <v>874</v>
      </c>
      <c r="K75" s="42">
        <v>-0.1598360655737705</v>
      </c>
      <c r="L75" s="42">
        <v>-1.8071451296880297E-2</v>
      </c>
      <c r="M75" s="42">
        <v>-5.2010822777026289E-2</v>
      </c>
      <c r="N75" s="42">
        <v>-8.9212734082430127E-3</v>
      </c>
      <c r="O75" s="44">
        <f t="shared" si="12"/>
        <v>6.1085733456305788E-3</v>
      </c>
      <c r="Q75" s="599"/>
      <c r="R75" s="140" t="s">
        <v>874</v>
      </c>
      <c r="S75" s="42">
        <v>-0.1598360655737705</v>
      </c>
      <c r="T75" s="42">
        <v>-5.2010822777026289E-2</v>
      </c>
      <c r="U75" s="141">
        <v>-1.1466635485834396E-2</v>
      </c>
      <c r="V75" s="141">
        <v>0.74694260155787884</v>
      </c>
      <c r="W75" s="142">
        <f t="shared" si="13"/>
        <v>-0.1095203308136983</v>
      </c>
      <c r="X75" s="143">
        <f t="shared" si="14"/>
        <v>1.1994702861541914E-2</v>
      </c>
    </row>
    <row r="76" spans="1:24" ht="16.5" thickBot="1" x14ac:dyDescent="0.3">
      <c r="I76" s="591"/>
      <c r="J76" s="41" t="s">
        <v>875</v>
      </c>
      <c r="K76" s="42">
        <v>7.3170731707317069E-2</v>
      </c>
      <c r="L76" s="42">
        <v>-1.8071451296880297E-2</v>
      </c>
      <c r="M76" s="42">
        <v>-8.5403666273141152E-2</v>
      </c>
      <c r="N76" s="42">
        <v>-8.9212734082430127E-3</v>
      </c>
      <c r="O76" s="44">
        <f t="shared" si="12"/>
        <v>-6.9784204863779552E-3</v>
      </c>
      <c r="Q76" s="599"/>
      <c r="R76" s="140" t="s">
        <v>875</v>
      </c>
      <c r="S76" s="42">
        <v>7.3170731707317069E-2</v>
      </c>
      <c r="T76" s="42">
        <v>-8.5403666273141152E-2</v>
      </c>
      <c r="U76" s="141">
        <v>-1.1466635485834396E-2</v>
      </c>
      <c r="V76" s="141">
        <v>0.74694260155787884</v>
      </c>
      <c r="W76" s="142">
        <f t="shared" si="13"/>
        <v>0.14842900386179239</v>
      </c>
      <c r="X76" s="143">
        <f t="shared" si="14"/>
        <v>2.2031169187403981E-2</v>
      </c>
    </row>
    <row r="77" spans="1:24" ht="16.5" thickBot="1" x14ac:dyDescent="0.3">
      <c r="I77" s="591"/>
      <c r="J77" s="41" t="s">
        <v>876</v>
      </c>
      <c r="K77" s="42">
        <v>4.5454545454545452E-3</v>
      </c>
      <c r="L77" s="42">
        <v>-1.8071451296880297E-2</v>
      </c>
      <c r="M77" s="42">
        <v>7.7661777639081955E-2</v>
      </c>
      <c r="N77" s="42">
        <v>-8.9212734082430127E-3</v>
      </c>
      <c r="O77" s="44">
        <f t="shared" si="12"/>
        <v>1.9582407130794197E-3</v>
      </c>
      <c r="Q77" s="599"/>
      <c r="R77" s="140" t="s">
        <v>876</v>
      </c>
      <c r="S77" s="42">
        <v>4.5454545454545452E-3</v>
      </c>
      <c r="T77" s="42">
        <v>7.7661777639081955E-2</v>
      </c>
      <c r="U77" s="141">
        <v>-1.1466635485834396E-2</v>
      </c>
      <c r="V77" s="141">
        <v>0.74694260155787884</v>
      </c>
      <c r="W77" s="142">
        <f t="shared" si="13"/>
        <v>-4.1996800200056431E-2</v>
      </c>
      <c r="X77" s="143">
        <f t="shared" si="14"/>
        <v>1.7637312270434599E-3</v>
      </c>
    </row>
    <row r="78" spans="1:24" ht="16.5" thickBot="1" x14ac:dyDescent="0.3">
      <c r="I78" s="591"/>
      <c r="J78" s="41" t="s">
        <v>877</v>
      </c>
      <c r="K78" s="42">
        <v>-0.11764705882352941</v>
      </c>
      <c r="L78" s="42">
        <v>-1.8071451296880297E-2</v>
      </c>
      <c r="M78" s="42">
        <v>-5.6204177800007653E-3</v>
      </c>
      <c r="N78" s="42">
        <v>-8.9212734082430127E-3</v>
      </c>
      <c r="O78" s="44">
        <f t="shared" si="12"/>
        <v>-3.2868470453998081E-4</v>
      </c>
      <c r="Q78" s="599"/>
      <c r="R78" s="140" t="s">
        <v>877</v>
      </c>
      <c r="S78" s="42">
        <v>-0.11764705882352941</v>
      </c>
      <c r="T78" s="42">
        <v>-5.6204177800007653E-3</v>
      </c>
      <c r="U78" s="141">
        <v>-1.1466635485834396E-2</v>
      </c>
      <c r="V78" s="141">
        <v>0.74694260155787884</v>
      </c>
      <c r="W78" s="142">
        <f t="shared" si="13"/>
        <v>-0.10198229385925908</v>
      </c>
      <c r="X78" s="143">
        <f t="shared" si="14"/>
        <v>1.0400388260796273E-2</v>
      </c>
    </row>
    <row r="79" spans="1:24" ht="16.5" thickBot="1" x14ac:dyDescent="0.3">
      <c r="I79" s="592"/>
      <c r="J79" s="41" t="s">
        <v>866</v>
      </c>
      <c r="K79" s="42">
        <v>6.1538461538461542E-2</v>
      </c>
      <c r="L79" s="42">
        <v>-1.8071451296880297E-2</v>
      </c>
      <c r="M79" s="42">
        <v>4.8407592724962187E-2</v>
      </c>
      <c r="N79" s="42">
        <v>-8.9212734082430127E-3</v>
      </c>
      <c r="O79" s="44">
        <f t="shared" si="12"/>
        <v>4.563946035813447E-3</v>
      </c>
      <c r="Q79" s="599"/>
      <c r="R79" s="140" t="s">
        <v>866</v>
      </c>
      <c r="S79" s="42">
        <v>6.1538461538461542E-2</v>
      </c>
      <c r="T79" s="42">
        <v>4.8407592724962187E-2</v>
      </c>
      <c r="U79" s="141">
        <v>-1.1466635485834396E-2</v>
      </c>
      <c r="V79" s="141">
        <v>0.74694260155787884</v>
      </c>
      <c r="W79" s="142">
        <f t="shared" si="13"/>
        <v>3.684740377915844E-2</v>
      </c>
      <c r="X79" s="143">
        <f t="shared" si="14"/>
        <v>1.3577311652643396E-3</v>
      </c>
    </row>
    <row r="80" spans="1:24" ht="15.75" thickBot="1" x14ac:dyDescent="0.3">
      <c r="I80" s="593" t="s">
        <v>891</v>
      </c>
      <c r="J80" s="594"/>
      <c r="K80" s="594"/>
      <c r="L80" s="594"/>
      <c r="M80" s="594"/>
      <c r="N80" s="605"/>
      <c r="O80" s="44">
        <f>SUM(O68:O79)</f>
        <v>2.6914988043762342E-2</v>
      </c>
      <c r="Q80" s="599" t="s">
        <v>891</v>
      </c>
      <c r="R80" s="599"/>
      <c r="S80" s="599"/>
      <c r="T80" s="599"/>
      <c r="U80" s="599"/>
      <c r="V80" s="599"/>
      <c r="W80" s="599"/>
      <c r="X80" s="143">
        <f>SUM(X68:X79)</f>
        <v>6.97670972828143E-2</v>
      </c>
    </row>
    <row r="81" spans="9:24" ht="17.25" thickBot="1" x14ac:dyDescent="0.3">
      <c r="I81" s="606" t="s">
        <v>892</v>
      </c>
      <c r="J81" s="607"/>
      <c r="K81" s="607"/>
      <c r="L81" s="607"/>
      <c r="M81" s="607"/>
      <c r="N81" s="608"/>
      <c r="O81" s="44">
        <f>O80/12</f>
        <v>2.2429156703135285E-3</v>
      </c>
      <c r="Q81" s="600" t="s">
        <v>5070</v>
      </c>
      <c r="R81" s="600"/>
      <c r="S81" s="600"/>
      <c r="T81" s="600"/>
      <c r="U81" s="600"/>
      <c r="V81" s="600"/>
      <c r="W81" s="600"/>
      <c r="X81" s="143">
        <f>X80/12</f>
        <v>5.813924773567858E-3</v>
      </c>
    </row>
    <row r="82" spans="9:24" ht="18" thickBot="1" x14ac:dyDescent="0.3">
      <c r="I82" s="39" t="s">
        <v>884</v>
      </c>
      <c r="J82" s="40" t="s">
        <v>885</v>
      </c>
      <c r="K82" s="40" t="s">
        <v>886</v>
      </c>
      <c r="L82" s="40" t="s">
        <v>887</v>
      </c>
      <c r="M82" s="40" t="s">
        <v>888</v>
      </c>
      <c r="N82" s="40" t="s">
        <v>889</v>
      </c>
      <c r="O82" s="40" t="s">
        <v>890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161" t="s">
        <v>5074</v>
      </c>
    </row>
    <row r="83" spans="9:24" ht="16.5" thickBot="1" x14ac:dyDescent="0.3">
      <c r="I83" s="590">
        <v>2016</v>
      </c>
      <c r="J83" s="41" t="s">
        <v>867</v>
      </c>
      <c r="K83" s="42">
        <v>0.19806763285024154</v>
      </c>
      <c r="L83" s="43">
        <v>3.9784975130366142E-2</v>
      </c>
      <c r="M83" s="42">
        <v>1.0050124363976159E-2</v>
      </c>
      <c r="N83" s="42">
        <v>9.8098034712319256E-3</v>
      </c>
      <c r="O83" s="44">
        <f>((K83-L83)*(M83-N83))</f>
        <v>3.8038629609170346E-5</v>
      </c>
      <c r="Q83" s="599">
        <v>2016</v>
      </c>
      <c r="R83" s="140" t="s">
        <v>867</v>
      </c>
      <c r="S83" s="74">
        <v>0.19806763285024154</v>
      </c>
      <c r="T83" s="74">
        <v>1.0050124363976159E-2</v>
      </c>
      <c r="U83" s="521">
        <v>2.5248841819034203E-2</v>
      </c>
      <c r="V83" s="521">
        <v>1.4817965878684902</v>
      </c>
      <c r="W83" s="521">
        <f>S83-U83-(V83*T83)</f>
        <v>0.1579265510410135</v>
      </c>
      <c r="X83" s="363">
        <f>W83^2</f>
        <v>2.4940795523709841E-2</v>
      </c>
    </row>
    <row r="84" spans="9:24" ht="16.5" thickBot="1" x14ac:dyDescent="0.3">
      <c r="I84" s="591"/>
      <c r="J84" s="41" t="s">
        <v>868</v>
      </c>
      <c r="K84" s="42">
        <v>0.13709677419354838</v>
      </c>
      <c r="L84" s="43">
        <v>3.9784975130366142E-2</v>
      </c>
      <c r="M84" s="42">
        <v>4.3438042975537196E-2</v>
      </c>
      <c r="N84" s="42">
        <v>9.8098034712319256E-3</v>
      </c>
      <c r="O84" s="44">
        <f t="shared" ref="O84:O94" si="15">((K84-L84)*(M84-N84))</f>
        <v>3.2724244854915215E-3</v>
      </c>
      <c r="Q84" s="599"/>
      <c r="R84" s="140" t="s">
        <v>868</v>
      </c>
      <c r="S84" s="74">
        <v>0.13709677419354838</v>
      </c>
      <c r="T84" s="74">
        <v>4.3438042975537196E-2</v>
      </c>
      <c r="U84" s="521">
        <v>2.5248841819034203E-2</v>
      </c>
      <c r="V84" s="521">
        <v>1.4817965878684902</v>
      </c>
      <c r="W84" s="521">
        <f t="shared" ref="W84:W94" si="16">S84-U84-(V84*T84)</f>
        <v>4.7481588509678319E-2</v>
      </c>
      <c r="X84" s="363">
        <f t="shared" ref="X84:X94" si="17">W84^2</f>
        <v>2.2545012474024162E-3</v>
      </c>
    </row>
    <row r="85" spans="9:24" ht="16.5" thickBot="1" x14ac:dyDescent="0.3">
      <c r="I85" s="591"/>
      <c r="J85" s="41" t="s">
        <v>869</v>
      </c>
      <c r="K85" s="42">
        <v>2.4822695035460994E-2</v>
      </c>
      <c r="L85" s="43">
        <v>3.9784975130366142E-2</v>
      </c>
      <c r="M85" s="42">
        <v>6.7206555334595368E-3</v>
      </c>
      <c r="N85" s="42">
        <v>9.8098034712319256E-3</v>
      </c>
      <c r="O85" s="44">
        <f t="shared" si="15"/>
        <v>4.62206966995491E-5</v>
      </c>
      <c r="Q85" s="599"/>
      <c r="R85" s="140" t="s">
        <v>869</v>
      </c>
      <c r="S85" s="74">
        <v>2.4822695035460994E-2</v>
      </c>
      <c r="T85" s="74">
        <v>6.7206555334595368E-3</v>
      </c>
      <c r="U85" s="521">
        <v>2.5248841819034203E-2</v>
      </c>
      <c r="V85" s="521">
        <v>1.4817965878684902</v>
      </c>
      <c r="W85" s="521">
        <f t="shared" si="16"/>
        <v>-1.0384791221293039E-2</v>
      </c>
      <c r="X85" s="363">
        <f t="shared" si="17"/>
        <v>1.0784388870984496E-4</v>
      </c>
    </row>
    <row r="86" spans="9:24" ht="16.5" thickBot="1" x14ac:dyDescent="0.3">
      <c r="I86" s="591"/>
      <c r="J86" s="41" t="s">
        <v>870</v>
      </c>
      <c r="K86" s="42">
        <v>-1.384083044982699E-2</v>
      </c>
      <c r="L86" s="43">
        <v>3.9784975130366142E-2</v>
      </c>
      <c r="M86" s="42">
        <v>-9.3294460641399797E-3</v>
      </c>
      <c r="N86" s="42">
        <v>9.8098034712319256E-3</v>
      </c>
      <c r="O86" s="44">
        <f t="shared" si="15"/>
        <v>1.0263576745346554E-3</v>
      </c>
      <c r="Q86" s="599"/>
      <c r="R86" s="140" t="s">
        <v>870</v>
      </c>
      <c r="S86" s="74">
        <v>-1.384083044982699E-2</v>
      </c>
      <c r="T86" s="74">
        <v>-9.3294460641399797E-3</v>
      </c>
      <c r="U86" s="521">
        <v>2.5248841819034203E-2</v>
      </c>
      <c r="V86" s="521">
        <v>1.4817965878684902</v>
      </c>
      <c r="W86" s="521">
        <f t="shared" si="16"/>
        <v>-2.5265330924315453E-2</v>
      </c>
      <c r="X86" s="363">
        <f t="shared" si="17"/>
        <v>6.3833694671517076E-4</v>
      </c>
    </row>
    <row r="87" spans="9:24" ht="16.5" thickBot="1" x14ac:dyDescent="0.3">
      <c r="I87" s="591"/>
      <c r="J87" s="41" t="s">
        <v>871</v>
      </c>
      <c r="K87" s="42">
        <v>-2.8070175438596492E-2</v>
      </c>
      <c r="L87" s="43">
        <v>3.9784975130366142E-2</v>
      </c>
      <c r="M87" s="42">
        <v>-1.5014834656640762E-2</v>
      </c>
      <c r="N87" s="42">
        <v>9.8098034712319256E-3</v>
      </c>
      <c r="O87" s="44">
        <f t="shared" si="15"/>
        <v>1.6844795579868117E-3</v>
      </c>
      <c r="Q87" s="599"/>
      <c r="R87" s="140" t="s">
        <v>871</v>
      </c>
      <c r="S87" s="74">
        <v>-2.8070175438596492E-2</v>
      </c>
      <c r="T87" s="74">
        <v>-1.5014834656640762E-2</v>
      </c>
      <c r="U87" s="521">
        <v>2.5248841819034203E-2</v>
      </c>
      <c r="V87" s="521">
        <v>1.4817965878684902</v>
      </c>
      <c r="W87" s="521">
        <f t="shared" si="16"/>
        <v>-3.1070086496010854E-2</v>
      </c>
      <c r="X87" s="363">
        <f t="shared" si="17"/>
        <v>9.6535027486959607E-4</v>
      </c>
    </row>
    <row r="88" spans="9:24" ht="16.5" thickBot="1" x14ac:dyDescent="0.3">
      <c r="I88" s="591"/>
      <c r="J88" s="41" t="s">
        <v>872</v>
      </c>
      <c r="K88" s="42">
        <v>4.6931407942238268E-2</v>
      </c>
      <c r="L88" s="43">
        <v>3.9784975130366142E-2</v>
      </c>
      <c r="M88" s="42">
        <v>4.9645736027609466E-2</v>
      </c>
      <c r="N88" s="42">
        <v>9.8098034712319256E-3</v>
      </c>
      <c r="O88" s="44">
        <f t="shared" si="15"/>
        <v>2.8468481551242154E-4</v>
      </c>
      <c r="Q88" s="599"/>
      <c r="R88" s="140" t="s">
        <v>872</v>
      </c>
      <c r="S88" s="74">
        <v>4.6931407942238268E-2</v>
      </c>
      <c r="T88" s="74">
        <v>4.9645736027609466E-2</v>
      </c>
      <c r="U88" s="521">
        <v>2.5248841819034203E-2</v>
      </c>
      <c r="V88" s="521">
        <v>1.4817965878684902</v>
      </c>
      <c r="W88" s="521">
        <f t="shared" si="16"/>
        <v>-5.1882316124727414E-2</v>
      </c>
      <c r="X88" s="363">
        <f t="shared" si="17"/>
        <v>2.6917747264661503E-3</v>
      </c>
    </row>
    <row r="89" spans="9:24" ht="16.5" thickBot="1" x14ac:dyDescent="0.3">
      <c r="I89" s="591"/>
      <c r="J89" s="41" t="s">
        <v>873</v>
      </c>
      <c r="K89" s="42">
        <v>0.14827586206896551</v>
      </c>
      <c r="L89" s="43">
        <v>3.9784975130366142E-2</v>
      </c>
      <c r="M89" s="42">
        <v>3.7317594571986246E-2</v>
      </c>
      <c r="N89" s="42">
        <v>9.8098034712319256E-3</v>
      </c>
      <c r="O89" s="44">
        <f t="shared" si="15"/>
        <v>2.9843446542425467E-3</v>
      </c>
      <c r="Q89" s="599"/>
      <c r="R89" s="140" t="s">
        <v>873</v>
      </c>
      <c r="S89" s="74">
        <v>0.14827586206896551</v>
      </c>
      <c r="T89" s="74">
        <v>3.7317594571986246E-2</v>
      </c>
      <c r="U89" s="521">
        <v>2.5248841819034203E-2</v>
      </c>
      <c r="V89" s="521">
        <v>1.4817965878684902</v>
      </c>
      <c r="W89" s="521">
        <f t="shared" si="16"/>
        <v>6.7729935945702396E-2</v>
      </c>
      <c r="X89" s="363">
        <f t="shared" si="17"/>
        <v>4.5873442232089497E-3</v>
      </c>
    </row>
    <row r="90" spans="9:24" ht="16.5" thickBot="1" x14ac:dyDescent="0.3">
      <c r="I90" s="591"/>
      <c r="J90" s="41" t="s">
        <v>874</v>
      </c>
      <c r="K90" s="42">
        <v>-4.8048048048048048E-2</v>
      </c>
      <c r="L90" s="43">
        <v>3.9784975130366142E-2</v>
      </c>
      <c r="M90" s="42">
        <v>3.5975090721741862E-2</v>
      </c>
      <c r="N90" s="42">
        <v>9.8098034712319256E-3</v>
      </c>
      <c r="O90" s="44">
        <f t="shared" si="15"/>
        <v>-2.2981762815439044E-3</v>
      </c>
      <c r="Q90" s="599"/>
      <c r="R90" s="140" t="s">
        <v>874</v>
      </c>
      <c r="S90" s="74">
        <v>-4.8048048048048048E-2</v>
      </c>
      <c r="T90" s="74">
        <v>3.5975090721741862E-2</v>
      </c>
      <c r="U90" s="521">
        <v>2.5248841819034203E-2</v>
      </c>
      <c r="V90" s="521">
        <v>1.4817965878684902</v>
      </c>
      <c r="W90" s="521">
        <f t="shared" si="16"/>
        <v>-0.12660465654681871</v>
      </c>
      <c r="X90" s="363">
        <f t="shared" si="17"/>
        <v>1.6028739059337927E-2</v>
      </c>
    </row>
    <row r="91" spans="9:24" ht="16.5" thickBot="1" x14ac:dyDescent="0.3">
      <c r="I91" s="591"/>
      <c r="J91" s="41" t="s">
        <v>875</v>
      </c>
      <c r="K91" s="42">
        <v>9.7791798107255523E-2</v>
      </c>
      <c r="L91" s="43">
        <v>3.9784975130366142E-2</v>
      </c>
      <c r="M91" s="42">
        <v>-2.9839128178515729E-3</v>
      </c>
      <c r="N91" s="42">
        <v>9.8098034712319256E-3</v>
      </c>
      <c r="O91" s="44">
        <f t="shared" si="15"/>
        <v>-7.4212283599741269E-4</v>
      </c>
      <c r="Q91" s="599"/>
      <c r="R91" s="140" t="s">
        <v>875</v>
      </c>
      <c r="S91" s="74">
        <v>9.7791798107255523E-2</v>
      </c>
      <c r="T91" s="74">
        <v>-2.9839128178515729E-3</v>
      </c>
      <c r="U91" s="521">
        <v>2.5248841819034203E-2</v>
      </c>
      <c r="V91" s="521">
        <v>1.4817965878684902</v>
      </c>
      <c r="W91" s="521">
        <f t="shared" si="16"/>
        <v>7.6964508120210842E-2</v>
      </c>
      <c r="X91" s="363">
        <f t="shared" si="17"/>
        <v>5.9235355101860008E-3</v>
      </c>
    </row>
    <row r="92" spans="9:24" ht="16.5" thickBot="1" x14ac:dyDescent="0.3">
      <c r="I92" s="591"/>
      <c r="J92" s="41" t="s">
        <v>876</v>
      </c>
      <c r="K92" s="42">
        <v>-2.2988505747126436E-2</v>
      </c>
      <c r="L92" s="43">
        <v>3.9784975130366142E-2</v>
      </c>
      <c r="M92" s="42">
        <v>5.3133810453263684E-3</v>
      </c>
      <c r="N92" s="42">
        <v>9.8098034712319256E-3</v>
      </c>
      <c r="O92" s="44">
        <f t="shared" si="15"/>
        <v>2.8225608716971127E-4</v>
      </c>
      <c r="Q92" s="599"/>
      <c r="R92" s="140" t="s">
        <v>876</v>
      </c>
      <c r="S92" s="74">
        <v>-2.2988505747126436E-2</v>
      </c>
      <c r="T92" s="74">
        <v>5.3133810453263684E-3</v>
      </c>
      <c r="U92" s="521">
        <v>2.5248841819034203E-2</v>
      </c>
      <c r="V92" s="521">
        <v>1.4817965878684902</v>
      </c>
      <c r="W92" s="521">
        <f t="shared" si="16"/>
        <v>-5.6110697469170363E-2</v>
      </c>
      <c r="X92" s="363">
        <f t="shared" si="17"/>
        <v>3.1484103704767616E-3</v>
      </c>
    </row>
    <row r="93" spans="9:24" ht="16.5" thickBot="1" x14ac:dyDescent="0.3">
      <c r="I93" s="591"/>
      <c r="J93" s="41" t="s">
        <v>877</v>
      </c>
      <c r="K93" s="42">
        <v>-0.10882352941176471</v>
      </c>
      <c r="L93" s="43">
        <v>3.9784975130366142E-2</v>
      </c>
      <c r="M93" s="42">
        <v>-7.5342465753424681E-2</v>
      </c>
      <c r="N93" s="42">
        <v>9.8098034712319256E-3</v>
      </c>
      <c r="O93" s="44">
        <f t="shared" si="15"/>
        <v>1.2654351387845129E-2</v>
      </c>
      <c r="Q93" s="599"/>
      <c r="R93" s="140" t="s">
        <v>877</v>
      </c>
      <c r="S93" s="74">
        <v>-0.10882352941176471</v>
      </c>
      <c r="T93" s="74">
        <v>-7.5342465753424681E-2</v>
      </c>
      <c r="U93" s="521">
        <v>2.5248841819034203E-2</v>
      </c>
      <c r="V93" s="521">
        <v>1.4817965878684902</v>
      </c>
      <c r="W93" s="521">
        <f t="shared" si="16"/>
        <v>-2.2430162555775637E-2</v>
      </c>
      <c r="X93" s="363">
        <f t="shared" si="17"/>
        <v>5.031121922785195E-4</v>
      </c>
    </row>
    <row r="94" spans="9:24" ht="16.5" thickBot="1" x14ac:dyDescent="0.3">
      <c r="I94" s="592"/>
      <c r="J94" s="41" t="s">
        <v>866</v>
      </c>
      <c r="K94" s="42">
        <v>4.6204620462046202E-2</v>
      </c>
      <c r="L94" s="43">
        <v>3.9784975130366142E-2</v>
      </c>
      <c r="M94" s="42">
        <v>3.1927675707203271E-2</v>
      </c>
      <c r="N94" s="42">
        <v>9.8098034712319256E-3</v>
      </c>
      <c r="O94" s="44">
        <f t="shared" si="15"/>
        <v>1.4198889524634945E-4</v>
      </c>
      <c r="Q94" s="599"/>
      <c r="R94" s="140" t="s">
        <v>866</v>
      </c>
      <c r="S94" s="74">
        <v>4.6204620462046202E-2</v>
      </c>
      <c r="T94" s="74">
        <v>3.1927675707203271E-2</v>
      </c>
      <c r="U94" s="521">
        <v>2.5248841819034203E-2</v>
      </c>
      <c r="V94" s="521">
        <v>1.4817965878684902</v>
      </c>
      <c r="W94" s="521">
        <f t="shared" si="16"/>
        <v>-2.6354542278493494E-2</v>
      </c>
      <c r="X94" s="363">
        <f t="shared" si="17"/>
        <v>6.9456189870890103E-4</v>
      </c>
    </row>
    <row r="95" spans="9:24" ht="16.5" thickBot="1" x14ac:dyDescent="0.3">
      <c r="I95" s="593" t="s">
        <v>891</v>
      </c>
      <c r="J95" s="594"/>
      <c r="K95" s="594"/>
      <c r="L95" s="594"/>
      <c r="M95" s="594"/>
      <c r="N95" s="595"/>
      <c r="O95" s="44">
        <f>SUM(O83:O94)</f>
        <v>1.937484776679655E-2</v>
      </c>
      <c r="Q95" s="599" t="s">
        <v>891</v>
      </c>
      <c r="R95" s="599"/>
      <c r="S95" s="599"/>
      <c r="T95" s="599"/>
      <c r="U95" s="599"/>
      <c r="V95" s="599"/>
      <c r="W95" s="599"/>
      <c r="X95" s="363">
        <f>SUM(X83:X94)</f>
        <v>6.2484305862070086E-2</v>
      </c>
    </row>
    <row r="96" spans="9:24" ht="17.25" thickBot="1" x14ac:dyDescent="0.3">
      <c r="I96" s="606" t="s">
        <v>892</v>
      </c>
      <c r="J96" s="607"/>
      <c r="K96" s="607"/>
      <c r="L96" s="607"/>
      <c r="M96" s="607"/>
      <c r="N96" s="609"/>
      <c r="O96" s="44">
        <f>O95/12</f>
        <v>1.6145706472330459E-3</v>
      </c>
      <c r="Q96" s="600" t="s">
        <v>5070</v>
      </c>
      <c r="R96" s="600"/>
      <c r="S96" s="600"/>
      <c r="T96" s="600"/>
      <c r="U96" s="600"/>
      <c r="V96" s="600"/>
      <c r="W96" s="600"/>
      <c r="X96" s="363">
        <f>X95/12</f>
        <v>5.2070254885058405E-3</v>
      </c>
    </row>
    <row r="97" spans="9:24" ht="18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161" t="s">
        <v>884</v>
      </c>
      <c r="R97" s="161" t="s">
        <v>885</v>
      </c>
      <c r="S97" s="161" t="s">
        <v>886</v>
      </c>
      <c r="T97" s="161" t="s">
        <v>888</v>
      </c>
      <c r="U97" s="161" t="s">
        <v>5071</v>
      </c>
      <c r="V97" s="161" t="s">
        <v>5072</v>
      </c>
      <c r="W97" s="161" t="s">
        <v>5073</v>
      </c>
      <c r="X97" s="161" t="s">
        <v>5074</v>
      </c>
    </row>
    <row r="98" spans="9:24" ht="16.5" thickBot="1" x14ac:dyDescent="0.3">
      <c r="I98" s="590">
        <v>2017</v>
      </c>
      <c r="J98" s="41" t="s">
        <v>867</v>
      </c>
      <c r="K98" s="42">
        <v>0</v>
      </c>
      <c r="L98" s="42">
        <v>-2.3575265530294057E-3</v>
      </c>
      <c r="M98" s="42">
        <v>-8.2182179919061092E-3</v>
      </c>
      <c r="N98" s="42">
        <v>1.7002369229728018E-2</v>
      </c>
      <c r="O98" s="44">
        <f>((K98-L98)*(M98-N98))</f>
        <v>-5.945820405799658E-5</v>
      </c>
      <c r="Q98" s="599">
        <v>2017</v>
      </c>
      <c r="R98" s="140" t="s">
        <v>867</v>
      </c>
      <c r="S98" s="42">
        <v>0</v>
      </c>
      <c r="T98" s="42">
        <v>-8.2182179919061092E-3</v>
      </c>
      <c r="U98" s="141">
        <v>-1.4912637815148753E-2</v>
      </c>
      <c r="V98" s="141">
        <v>0.73843304379998975</v>
      </c>
      <c r="W98" s="142">
        <f>S98-U98-(V98*T98)</f>
        <v>2.098124154152382E-2</v>
      </c>
      <c r="X98" s="143">
        <f>W98^2</f>
        <v>4.4021249662376484E-4</v>
      </c>
    </row>
    <row r="99" spans="9:24" ht="16.5" thickBot="1" x14ac:dyDescent="0.3">
      <c r="I99" s="591"/>
      <c r="J99" s="41" t="s">
        <v>868</v>
      </c>
      <c r="K99" s="42">
        <v>2.5236593059936908E-2</v>
      </c>
      <c r="L99" s="42">
        <v>-2.3575265530294057E-3</v>
      </c>
      <c r="M99" s="42">
        <v>1.7495868239585141E-2</v>
      </c>
      <c r="N99" s="42">
        <v>1.7002369229728018E-2</v>
      </c>
      <c r="O99" s="44">
        <f t="shared" ref="O99:O109" si="18">((K99-L99)*(M99-N99))</f>
        <v>1.3617670706877907E-5</v>
      </c>
      <c r="Q99" s="599"/>
      <c r="R99" s="140" t="s">
        <v>868</v>
      </c>
      <c r="S99" s="42">
        <v>2.5236593059936908E-2</v>
      </c>
      <c r="T99" s="42">
        <v>1.7495868239585141E-2</v>
      </c>
      <c r="U99" s="141">
        <v>-1.4912637815148753E-2</v>
      </c>
      <c r="V99" s="141">
        <v>0.73843304379998975</v>
      </c>
      <c r="W99" s="142">
        <f t="shared" ref="W99:W109" si="19">S99-U99-(V99*T99)</f>
        <v>2.7229703637005241E-2</v>
      </c>
      <c r="X99" s="143">
        <f t="shared" ref="X99:X109" si="20">W99^2</f>
        <v>7.4145676015913641E-4</v>
      </c>
    </row>
    <row r="100" spans="9:24" ht="16.5" thickBot="1" x14ac:dyDescent="0.3">
      <c r="I100" s="591"/>
      <c r="J100" s="41" t="s">
        <v>869</v>
      </c>
      <c r="K100" s="42">
        <v>-1.5384615384615385E-2</v>
      </c>
      <c r="L100" s="42">
        <v>-2.3575265530294057E-3</v>
      </c>
      <c r="M100" s="42">
        <v>3.2295283969978633E-2</v>
      </c>
      <c r="N100" s="42">
        <v>1.7002369229728018E-2</v>
      </c>
      <c r="O100" s="44">
        <f t="shared" si="18"/>
        <v>-1.9922215881511539E-4</v>
      </c>
      <c r="Q100" s="599"/>
      <c r="R100" s="140" t="s">
        <v>869</v>
      </c>
      <c r="S100" s="42">
        <v>-1.5384615384615385E-2</v>
      </c>
      <c r="T100" s="42">
        <v>3.2295283969978633E-2</v>
      </c>
      <c r="U100" s="141">
        <v>-1.4912637815148753E-2</v>
      </c>
      <c r="V100" s="141">
        <v>0.73843304379998975</v>
      </c>
      <c r="W100" s="142">
        <f t="shared" si="19"/>
        <v>-2.4319882411802971E-2</v>
      </c>
      <c r="X100" s="143">
        <f t="shared" si="20"/>
        <v>5.9145668052392353E-4</v>
      </c>
    </row>
    <row r="101" spans="9:24" ht="16.5" thickBot="1" x14ac:dyDescent="0.3">
      <c r="I101" s="591"/>
      <c r="J101" s="41" t="s">
        <v>870</v>
      </c>
      <c r="K101" s="42">
        <v>4.6875E-2</v>
      </c>
      <c r="L101" s="42">
        <v>-2.3575265530294057E-3</v>
      </c>
      <c r="M101" s="42">
        <v>2.0867470402482848E-2</v>
      </c>
      <c r="N101" s="42">
        <v>1.7002369229728018E-2</v>
      </c>
      <c r="O101" s="44">
        <f t="shared" si="18"/>
        <v>1.9028869611779729E-4</v>
      </c>
      <c r="Q101" s="599"/>
      <c r="R101" s="140" t="s">
        <v>870</v>
      </c>
      <c r="S101" s="42">
        <v>4.6875E-2</v>
      </c>
      <c r="T101" s="42">
        <v>2.0867470402482848E-2</v>
      </c>
      <c r="U101" s="141">
        <v>-1.4912637815148753E-2</v>
      </c>
      <c r="V101" s="141">
        <v>0.73843304379998975</v>
      </c>
      <c r="W101" s="142">
        <f t="shared" si="19"/>
        <v>4.6378408129437144E-2</v>
      </c>
      <c r="X101" s="143">
        <f t="shared" si="20"/>
        <v>2.1509567406206415E-3</v>
      </c>
    </row>
    <row r="102" spans="9:24" ht="16.5" thickBot="1" x14ac:dyDescent="0.3">
      <c r="I102" s="591"/>
      <c r="J102" s="41" t="s">
        <v>871</v>
      </c>
      <c r="K102" s="42">
        <v>4.4776119402985072E-2</v>
      </c>
      <c r="L102" s="42">
        <v>-2.3575265530294057E-3</v>
      </c>
      <c r="M102" s="42">
        <v>1.8006717972702979E-2</v>
      </c>
      <c r="N102" s="42">
        <v>1.7002369229728018E-2</v>
      </c>
      <c r="O102" s="44">
        <f t="shared" si="18"/>
        <v>4.7338618067750015E-5</v>
      </c>
      <c r="Q102" s="599"/>
      <c r="R102" s="140" t="s">
        <v>871</v>
      </c>
      <c r="S102" s="42">
        <v>4.4776119402985072E-2</v>
      </c>
      <c r="T102" s="42">
        <v>1.8006717972702979E-2</v>
      </c>
      <c r="U102" s="141">
        <v>-1.4912637815148753E-2</v>
      </c>
      <c r="V102" s="141">
        <v>0.73843304379998975</v>
      </c>
      <c r="W102" s="142">
        <f t="shared" si="19"/>
        <v>4.6392001656702785E-2</v>
      </c>
      <c r="X102" s="143">
        <f t="shared" si="20"/>
        <v>2.1522178177155139E-3</v>
      </c>
    </row>
    <row r="103" spans="9:24" ht="16.5" thickBot="1" x14ac:dyDescent="0.3">
      <c r="I103" s="591"/>
      <c r="J103" s="41" t="s">
        <v>872</v>
      </c>
      <c r="K103" s="42">
        <v>-1.7142857142857144E-2</v>
      </c>
      <c r="L103" s="42">
        <v>-2.3575265530294057E-3</v>
      </c>
      <c r="M103" s="42">
        <v>2.0799832933068765E-2</v>
      </c>
      <c r="N103" s="42">
        <v>1.7002369229728018E-2</v>
      </c>
      <c r="O103" s="44">
        <f t="shared" si="18"/>
        <v>-5.6146756256764481E-5</v>
      </c>
      <c r="Q103" s="599"/>
      <c r="R103" s="140" t="s">
        <v>872</v>
      </c>
      <c r="S103" s="42">
        <v>-1.7142857142857144E-2</v>
      </c>
      <c r="T103" s="42">
        <v>2.0799832933068765E-2</v>
      </c>
      <c r="U103" s="141">
        <v>-1.4912637815148753E-2</v>
      </c>
      <c r="V103" s="141">
        <v>0.73843304379998975</v>
      </c>
      <c r="W103" s="142">
        <f t="shared" si="19"/>
        <v>-1.7589503271005627E-2</v>
      </c>
      <c r="X103" s="143">
        <f t="shared" si="20"/>
        <v>3.0939062532071767E-4</v>
      </c>
    </row>
    <row r="104" spans="9:24" ht="16.5" thickBot="1" x14ac:dyDescent="0.3">
      <c r="I104" s="591"/>
      <c r="J104" s="41" t="s">
        <v>873</v>
      </c>
      <c r="K104" s="42">
        <v>-2.616279069767442E-2</v>
      </c>
      <c r="L104" s="42">
        <v>-2.3575265530294057E-3</v>
      </c>
      <c r="M104" s="42">
        <v>-3.6210388494506696E-3</v>
      </c>
      <c r="N104" s="42">
        <v>1.7002369229728018E-2</v>
      </c>
      <c r="O104" s="44">
        <f t="shared" si="18"/>
        <v>4.9094567688765466E-4</v>
      </c>
      <c r="Q104" s="599"/>
      <c r="R104" s="140" t="s">
        <v>873</v>
      </c>
      <c r="S104" s="42">
        <v>-2.616279069767442E-2</v>
      </c>
      <c r="T104" s="42">
        <v>-3.6210388494506696E-3</v>
      </c>
      <c r="U104" s="141">
        <v>-1.4912637815148753E-2</v>
      </c>
      <c r="V104" s="141">
        <v>0.73843304379998975</v>
      </c>
      <c r="W104" s="142">
        <f t="shared" si="19"/>
        <v>-8.5762581432077961E-3</v>
      </c>
      <c r="X104" s="143">
        <f t="shared" si="20"/>
        <v>7.3552203738938037E-5</v>
      </c>
    </row>
    <row r="105" spans="9:24" ht="16.5" thickBot="1" x14ac:dyDescent="0.3">
      <c r="I105" s="591"/>
      <c r="J105" s="41" t="s">
        <v>874</v>
      </c>
      <c r="K105" s="42">
        <v>0</v>
      </c>
      <c r="L105" s="42">
        <v>-2.3575265530294057E-3</v>
      </c>
      <c r="M105" s="42">
        <v>3.3364816031537449E-3</v>
      </c>
      <c r="N105" s="42">
        <v>1.7002369229728018E-2</v>
      </c>
      <c r="O105" s="44">
        <f t="shared" si="18"/>
        <v>-3.2217692950364854E-5</v>
      </c>
      <c r="Q105" s="599"/>
      <c r="R105" s="140" t="s">
        <v>874</v>
      </c>
      <c r="S105" s="42">
        <v>0</v>
      </c>
      <c r="T105" s="42">
        <v>3.3364816031537449E-3</v>
      </c>
      <c r="U105" s="141">
        <v>-1.4912637815148753E-2</v>
      </c>
      <c r="V105" s="141">
        <v>0.73843304379998975</v>
      </c>
      <c r="W105" s="142">
        <f t="shared" si="19"/>
        <v>1.2448869549349264E-2</v>
      </c>
      <c r="X105" s="143">
        <f t="shared" si="20"/>
        <v>1.5497435305671534E-4</v>
      </c>
    </row>
    <row r="106" spans="9:24" ht="16.5" thickBot="1" x14ac:dyDescent="0.3">
      <c r="I106" s="591"/>
      <c r="J106" s="41" t="s">
        <v>875</v>
      </c>
      <c r="K106" s="42">
        <v>5.9701492537313433E-3</v>
      </c>
      <c r="L106" s="42">
        <v>-2.3575265530294057E-3</v>
      </c>
      <c r="M106" s="42">
        <v>2.158943243326219E-3</v>
      </c>
      <c r="N106" s="42">
        <v>1.7002369229728018E-2</v>
      </c>
      <c r="O106" s="44">
        <f t="shared" si="18"/>
        <v>-1.2361123947640207E-4</v>
      </c>
      <c r="Q106" s="599"/>
      <c r="R106" s="140" t="s">
        <v>875</v>
      </c>
      <c r="S106" s="42">
        <v>5.9701492537313433E-3</v>
      </c>
      <c r="T106" s="42">
        <v>2.158943243326219E-3</v>
      </c>
      <c r="U106" s="141">
        <v>-1.4912637815148753E-2</v>
      </c>
      <c r="V106" s="141">
        <v>0.73843304379998975</v>
      </c>
      <c r="W106" s="142">
        <f t="shared" si="19"/>
        <v>1.9288552038319293E-2</v>
      </c>
      <c r="X106" s="143">
        <f t="shared" si="20"/>
        <v>3.7204823973495133E-4</v>
      </c>
    </row>
    <row r="107" spans="9:24" ht="16.5" thickBot="1" x14ac:dyDescent="0.3">
      <c r="I107" s="591"/>
      <c r="J107" s="41" t="s">
        <v>876</v>
      </c>
      <c r="K107" s="42">
        <v>-2.6706231454005934E-2</v>
      </c>
      <c r="L107" s="42">
        <v>-2.3575265530294057E-3</v>
      </c>
      <c r="M107" s="42">
        <v>1.3048272482234717E-2</v>
      </c>
      <c r="N107" s="42">
        <v>1.7002369229728018E-2</v>
      </c>
      <c r="O107" s="44">
        <f t="shared" si="18"/>
        <v>9.6277134854625473E-5</v>
      </c>
      <c r="Q107" s="599"/>
      <c r="R107" s="140" t="s">
        <v>876</v>
      </c>
      <c r="S107" s="42">
        <v>-2.6706231454005934E-2</v>
      </c>
      <c r="T107" s="42">
        <v>1.3048272482234717E-2</v>
      </c>
      <c r="U107" s="141">
        <v>-1.4912637815148753E-2</v>
      </c>
      <c r="V107" s="141">
        <v>0.73843304379998975</v>
      </c>
      <c r="W107" s="142">
        <f t="shared" si="19"/>
        <v>-2.1428869204245408E-2</v>
      </c>
      <c r="X107" s="143">
        <f t="shared" si="20"/>
        <v>4.5919643537265724E-4</v>
      </c>
    </row>
    <row r="108" spans="9:24" ht="16.5" thickBot="1" x14ac:dyDescent="0.3">
      <c r="I108" s="591"/>
      <c r="J108" s="41" t="s">
        <v>877</v>
      </c>
      <c r="K108" s="42">
        <v>-0.10670731707317073</v>
      </c>
      <c r="L108" s="42">
        <v>-2.3575265530294057E-3</v>
      </c>
      <c r="M108" s="42">
        <v>-6.0470460180261547E-5</v>
      </c>
      <c r="N108" s="42">
        <v>1.7002369229728018E-2</v>
      </c>
      <c r="O108" s="44">
        <f t="shared" si="18"/>
        <v>1.780503747320682E-3</v>
      </c>
      <c r="Q108" s="599"/>
      <c r="R108" s="140" t="s">
        <v>877</v>
      </c>
      <c r="S108" s="42">
        <v>-0.10670731707317073</v>
      </c>
      <c r="T108" s="42">
        <v>-6.0470460180261547E-5</v>
      </c>
      <c r="U108" s="141">
        <v>-1.4912637815148753E-2</v>
      </c>
      <c r="V108" s="141">
        <v>0.73843304379998975</v>
      </c>
      <c r="W108" s="142">
        <f t="shared" si="19"/>
        <v>-9.1750025872051083E-2</v>
      </c>
      <c r="X108" s="143">
        <f t="shared" si="20"/>
        <v>8.4180672475220424E-3</v>
      </c>
    </row>
    <row r="109" spans="9:24" ht="16.5" thickBot="1" x14ac:dyDescent="0.3">
      <c r="I109" s="592"/>
      <c r="J109" s="41" t="s">
        <v>866</v>
      </c>
      <c r="K109" s="42">
        <v>4.0955631399317405E-2</v>
      </c>
      <c r="L109" s="42">
        <v>-2.3575265530294057E-3</v>
      </c>
      <c r="M109" s="42">
        <v>8.791928721174018E-2</v>
      </c>
      <c r="N109" s="42">
        <v>1.7002369229728018E-2</v>
      </c>
      <c r="O109" s="44">
        <f t="shared" si="18"/>
        <v>3.0716356700485167E-3</v>
      </c>
      <c r="Q109" s="599"/>
      <c r="R109" s="140" t="s">
        <v>866</v>
      </c>
      <c r="S109" s="42">
        <v>4.0955631399317405E-2</v>
      </c>
      <c r="T109" s="42">
        <v>8.791928721174018E-2</v>
      </c>
      <c r="U109" s="141">
        <v>-1.4912637815148753E-2</v>
      </c>
      <c r="V109" s="141">
        <v>0.73843304379998975</v>
      </c>
      <c r="W109" s="142">
        <f t="shared" si="19"/>
        <v>-9.0542376500246588E-3</v>
      </c>
      <c r="X109" s="143">
        <f t="shared" si="20"/>
        <v>8.1979219423124062E-5</v>
      </c>
    </row>
    <row r="110" spans="9:24" ht="15.7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5.219951162447261E-3</v>
      </c>
      <c r="Q110" s="599" t="s">
        <v>891</v>
      </c>
      <c r="R110" s="599"/>
      <c r="S110" s="599"/>
      <c r="T110" s="599"/>
      <c r="U110" s="599"/>
      <c r="V110" s="599"/>
      <c r="W110" s="599"/>
      <c r="X110" s="143">
        <f>SUM(X98:X109)</f>
        <v>1.5945508819812129E-2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4.3499593020393843E-4</v>
      </c>
      <c r="Q111" s="600" t="s">
        <v>5070</v>
      </c>
      <c r="R111" s="600"/>
      <c r="S111" s="600"/>
      <c r="T111" s="600"/>
      <c r="U111" s="600"/>
      <c r="V111" s="600"/>
      <c r="W111" s="600"/>
      <c r="X111" s="143">
        <f>X110/12</f>
        <v>1.3287924016510107E-3</v>
      </c>
    </row>
    <row r="112" spans="9:24" ht="19.5" thickBot="1" x14ac:dyDescent="0.3">
      <c r="I112" s="39" t="s">
        <v>884</v>
      </c>
      <c r="J112" s="198" t="s">
        <v>885</v>
      </c>
      <c r="K112" s="198" t="s">
        <v>886</v>
      </c>
      <c r="L112" s="198" t="s">
        <v>887</v>
      </c>
      <c r="M112" s="198" t="s">
        <v>888</v>
      </c>
      <c r="N112" s="198" t="s">
        <v>889</v>
      </c>
      <c r="O112" s="40" t="s">
        <v>890</v>
      </c>
      <c r="Q112" s="518" t="s">
        <v>884</v>
      </c>
      <c r="R112" s="518" t="s">
        <v>885</v>
      </c>
      <c r="S112" s="518" t="s">
        <v>5168</v>
      </c>
      <c r="T112" s="518" t="s">
        <v>5170</v>
      </c>
      <c r="U112" s="518" t="s">
        <v>5174</v>
      </c>
      <c r="V112" s="518" t="s">
        <v>5078</v>
      </c>
      <c r="W112" s="518" t="s">
        <v>5175</v>
      </c>
      <c r="X112" s="518" t="s">
        <v>5176</v>
      </c>
    </row>
    <row r="113" spans="9:24" ht="16.5" thickBot="1" x14ac:dyDescent="0.3">
      <c r="I113" s="642">
        <v>2018</v>
      </c>
      <c r="J113" s="140" t="s">
        <v>867</v>
      </c>
      <c r="K113" s="237">
        <v>1.6393442622950821E-2</v>
      </c>
      <c r="L113" s="237">
        <v>3.5098052589271921E-3</v>
      </c>
      <c r="M113" s="237">
        <v>2.443046535543213E-2</v>
      </c>
      <c r="N113" s="237">
        <v>-7.0994468597337171E-3</v>
      </c>
      <c r="O113" s="44">
        <f>((K113-L113)*(M113-N113))</f>
        <v>4.0621995509969576E-4</v>
      </c>
      <c r="Q113" s="617">
        <v>2018</v>
      </c>
      <c r="R113" s="448" t="s">
        <v>867</v>
      </c>
      <c r="S113" s="521">
        <v>1.6393442622950821E-2</v>
      </c>
      <c r="T113" s="521">
        <v>2.443046535543213E-2</v>
      </c>
      <c r="U113" s="521">
        <v>6.586637555877229E-3</v>
      </c>
      <c r="V113" s="521">
        <v>0.43339042572472203</v>
      </c>
      <c r="W113" s="521">
        <f>S113-U113-(V113*T113)</f>
        <v>-7.8112471397021217E-4</v>
      </c>
      <c r="X113" s="246">
        <f>W113^2</f>
        <v>6.1015581877504576E-7</v>
      </c>
    </row>
    <row r="114" spans="9:24" ht="16.5" thickBot="1" x14ac:dyDescent="0.3">
      <c r="I114" s="643"/>
      <c r="J114" s="140" t="s">
        <v>868</v>
      </c>
      <c r="K114" s="237">
        <v>-2.2580645161290321E-2</v>
      </c>
      <c r="L114" s="237">
        <v>3.5098052589271921E-3</v>
      </c>
      <c r="M114" s="237">
        <v>-4.9558674576761852E-3</v>
      </c>
      <c r="N114" s="237">
        <v>-7.0994468597337171E-3</v>
      </c>
      <c r="O114" s="44">
        <f t="shared" ref="O114:O124" si="21">((K114-L114)*(M114-N114))</f>
        <v>-5.5926952111181542E-5</v>
      </c>
      <c r="Q114" s="617"/>
      <c r="R114" s="448" t="s">
        <v>868</v>
      </c>
      <c r="S114" s="521">
        <v>-2.2580645161290321E-2</v>
      </c>
      <c r="T114" s="521">
        <v>-4.9558674576761852E-3</v>
      </c>
      <c r="U114" s="521">
        <v>6.586637555877229E-3</v>
      </c>
      <c r="V114" s="521">
        <v>0.43339042572472203</v>
      </c>
      <c r="W114" s="521">
        <f t="shared" ref="W114:W124" si="22">S114-U114-(V114*T114)</f>
        <v>-2.7019457209849974E-2</v>
      </c>
      <c r="X114" s="246">
        <f t="shared" ref="X114:X124" si="23">W114^2</f>
        <v>7.3005106791491372E-4</v>
      </c>
    </row>
    <row r="115" spans="9:24" ht="16.5" thickBot="1" x14ac:dyDescent="0.3">
      <c r="I115" s="643"/>
      <c r="J115" s="140" t="s">
        <v>869</v>
      </c>
      <c r="K115" s="237">
        <v>-4.9504950495049507E-2</v>
      </c>
      <c r="L115" s="237">
        <v>3.5098052589271921E-3</v>
      </c>
      <c r="M115" s="237">
        <v>-8.5978114661722491E-2</v>
      </c>
      <c r="N115" s="237">
        <v>-7.0994468597337171E-3</v>
      </c>
      <c r="O115" s="44">
        <f t="shared" si="21"/>
        <v>4.1817333077215002E-3</v>
      </c>
      <c r="Q115" s="617"/>
      <c r="R115" s="448" t="s">
        <v>869</v>
      </c>
      <c r="S115" s="521">
        <v>-4.9504950495049507E-2</v>
      </c>
      <c r="T115" s="521">
        <v>-8.5978114661722491E-2</v>
      </c>
      <c r="U115" s="521">
        <v>6.586637555877229E-3</v>
      </c>
      <c r="V115" s="521">
        <v>0.43339042572472203</v>
      </c>
      <c r="W115" s="521">
        <f t="shared" si="22"/>
        <v>-1.8829496334673859E-2</v>
      </c>
      <c r="X115" s="246">
        <f t="shared" si="23"/>
        <v>3.5454993221749629E-4</v>
      </c>
    </row>
    <row r="116" spans="9:24" ht="16.5" thickBot="1" x14ac:dyDescent="0.3">
      <c r="I116" s="643"/>
      <c r="J116" s="140" t="s">
        <v>870</v>
      </c>
      <c r="K116" s="237">
        <v>-3.125E-2</v>
      </c>
      <c r="L116" s="237">
        <v>3.5098052589271921E-3</v>
      </c>
      <c r="M116" s="237">
        <v>-4.7003022830323746E-2</v>
      </c>
      <c r="N116" s="237">
        <v>-7.0994468597337171E-3</v>
      </c>
      <c r="O116" s="44">
        <f t="shared" si="21"/>
        <v>1.3870405298725158E-3</v>
      </c>
      <c r="Q116" s="617"/>
      <c r="R116" s="448" t="s">
        <v>870</v>
      </c>
      <c r="S116" s="521">
        <v>-3.125E-2</v>
      </c>
      <c r="T116" s="521">
        <v>-4.7003022830323746E-2</v>
      </c>
      <c r="U116" s="521">
        <v>6.586637555877229E-3</v>
      </c>
      <c r="V116" s="521">
        <v>0.43339042572472203</v>
      </c>
      <c r="W116" s="521">
        <f t="shared" si="22"/>
        <v>-1.7465977481094387E-2</v>
      </c>
      <c r="X116" s="246">
        <f t="shared" si="23"/>
        <v>3.0506036937009621E-4</v>
      </c>
    </row>
    <row r="117" spans="9:24" ht="16.5" thickBot="1" x14ac:dyDescent="0.3">
      <c r="I117" s="643"/>
      <c r="J117" s="140" t="s">
        <v>871</v>
      </c>
      <c r="K117" s="237">
        <v>1.4336917562724014E-2</v>
      </c>
      <c r="L117" s="237">
        <v>3.5098052589271921E-3</v>
      </c>
      <c r="M117" s="237">
        <v>-5.0291628843604896E-3</v>
      </c>
      <c r="N117" s="237">
        <v>-7.0994468597337171E-3</v>
      </c>
      <c r="O117" s="44">
        <f t="shared" si="21"/>
        <v>2.2415197102116869E-5</v>
      </c>
      <c r="Q117" s="617"/>
      <c r="R117" s="448" t="s">
        <v>871</v>
      </c>
      <c r="S117" s="521">
        <v>1.4336917562724014E-2</v>
      </c>
      <c r="T117" s="521">
        <v>-5.0291628843604896E-3</v>
      </c>
      <c r="U117" s="521">
        <v>6.586637555877229E-3</v>
      </c>
      <c r="V117" s="521">
        <v>0.43339042572472203</v>
      </c>
      <c r="W117" s="521">
        <f t="shared" si="22"/>
        <v>9.9298710503387486E-3</v>
      </c>
      <c r="X117" s="246">
        <f t="shared" si="23"/>
        <v>9.8602339076355564E-5</v>
      </c>
    </row>
    <row r="118" spans="9:24" ht="16.5" thickBot="1" x14ac:dyDescent="0.3">
      <c r="I118" s="643"/>
      <c r="J118" s="140" t="s">
        <v>872</v>
      </c>
      <c r="K118" s="237">
        <v>-2.6572438162544169E-2</v>
      </c>
      <c r="L118" s="237">
        <v>3.5098052589271921E-3</v>
      </c>
      <c r="M118" s="237">
        <v>-4.6791598066254894E-2</v>
      </c>
      <c r="N118" s="237">
        <v>-7.0994468597337171E-3</v>
      </c>
      <c r="O118" s="44">
        <f t="shared" si="21"/>
        <v>1.1940289545164184E-3</v>
      </c>
      <c r="Q118" s="617"/>
      <c r="R118" s="448" t="s">
        <v>872</v>
      </c>
      <c r="S118" s="521">
        <v>-2.6572438162544169E-2</v>
      </c>
      <c r="T118" s="521">
        <v>-4.6791598066254894E-2</v>
      </c>
      <c r="U118" s="521">
        <v>6.586637555877229E-3</v>
      </c>
      <c r="V118" s="521">
        <v>0.43339042572472203</v>
      </c>
      <c r="W118" s="521">
        <f t="shared" si="22"/>
        <v>-1.2880045112147114E-2</v>
      </c>
      <c r="X118" s="246">
        <f t="shared" si="23"/>
        <v>1.6589556209094478E-4</v>
      </c>
    </row>
    <row r="119" spans="9:24" ht="16.5" thickBot="1" x14ac:dyDescent="0.3">
      <c r="I119" s="643"/>
      <c r="J119" s="140" t="s">
        <v>873</v>
      </c>
      <c r="K119" s="237">
        <v>-4.5112781954887216E-2</v>
      </c>
      <c r="L119" s="237">
        <v>3.5098052589271921E-3</v>
      </c>
      <c r="M119" s="237">
        <v>2.741564628095532E-2</v>
      </c>
      <c r="N119" s="237">
        <v>-7.0994468597337171E-3</v>
      </c>
      <c r="O119" s="44">
        <f t="shared" si="21"/>
        <v>-1.6782131264260801E-3</v>
      </c>
      <c r="Q119" s="617"/>
      <c r="R119" s="448" t="s">
        <v>873</v>
      </c>
      <c r="S119" s="521">
        <v>-4.5112781954887216E-2</v>
      </c>
      <c r="T119" s="521">
        <v>2.741564628095532E-2</v>
      </c>
      <c r="U119" s="521">
        <v>6.586637555877229E-3</v>
      </c>
      <c r="V119" s="521">
        <v>0.43339042572472203</v>
      </c>
      <c r="W119" s="521">
        <f t="shared" si="22"/>
        <v>-6.358109812398606E-2</v>
      </c>
      <c r="X119" s="246">
        <f t="shared" si="23"/>
        <v>4.0425560386519437E-3</v>
      </c>
    </row>
    <row r="120" spans="9:24" ht="16.5" thickBot="1" x14ac:dyDescent="0.3">
      <c r="I120" s="643"/>
      <c r="J120" s="140" t="s">
        <v>874</v>
      </c>
      <c r="K120" s="237">
        <v>3.937007874015748E-3</v>
      </c>
      <c r="L120" s="237">
        <v>3.5098052589271921E-3</v>
      </c>
      <c r="M120" s="237">
        <v>1.926351069183738E-2</v>
      </c>
      <c r="N120" s="237">
        <v>-7.0994468597337171E-3</v>
      </c>
      <c r="O120" s="44">
        <f t="shared" si="21"/>
        <v>1.1262324407499765E-5</v>
      </c>
      <c r="Q120" s="617"/>
      <c r="R120" s="448" t="s">
        <v>874</v>
      </c>
      <c r="S120" s="521">
        <v>3.937007874015748E-3</v>
      </c>
      <c r="T120" s="521">
        <v>1.926351069183738E-2</v>
      </c>
      <c r="U120" s="521">
        <v>6.586637555877229E-3</v>
      </c>
      <c r="V120" s="521">
        <v>0.43339042572472203</v>
      </c>
      <c r="W120" s="521">
        <f t="shared" si="22"/>
        <v>-1.0998250781549618E-2</v>
      </c>
      <c r="X120" s="246">
        <f t="shared" si="23"/>
        <v>1.2096152025385678E-4</v>
      </c>
    </row>
    <row r="121" spans="9:24" ht="16.5" thickBot="1" x14ac:dyDescent="0.3">
      <c r="I121" s="643"/>
      <c r="J121" s="140" t="s">
        <v>875</v>
      </c>
      <c r="K121" s="237">
        <v>-7.4509803921568626E-2</v>
      </c>
      <c r="L121" s="237">
        <v>3.5098052589271921E-3</v>
      </c>
      <c r="M121" s="237">
        <v>-6.0196663444972249E-3</v>
      </c>
      <c r="N121" s="237">
        <v>-7.0994468597337171E-3</v>
      </c>
      <c r="O121" s="44">
        <f t="shared" si="21"/>
        <v>-8.4244053799465522E-5</v>
      </c>
      <c r="Q121" s="617"/>
      <c r="R121" s="448" t="s">
        <v>875</v>
      </c>
      <c r="S121" s="521">
        <v>-7.4509803921568626E-2</v>
      </c>
      <c r="T121" s="521">
        <v>-6.0196663444972249E-3</v>
      </c>
      <c r="U121" s="521">
        <v>6.586637555877229E-3</v>
      </c>
      <c r="V121" s="521">
        <v>0.43339042572472203</v>
      </c>
      <c r="W121" s="521">
        <f t="shared" si="22"/>
        <v>-7.8487575717683417E-2</v>
      </c>
      <c r="X121" s="246">
        <f t="shared" si="23"/>
        <v>6.1602995420390874E-3</v>
      </c>
    </row>
    <row r="122" spans="9:24" ht="16.5" thickBot="1" x14ac:dyDescent="0.3">
      <c r="I122" s="643"/>
      <c r="J122" s="140" t="s">
        <v>876</v>
      </c>
      <c r="K122" s="237">
        <v>1.2711864406779662E-2</v>
      </c>
      <c r="L122" s="237">
        <v>3.5098052589271921E-3</v>
      </c>
      <c r="M122" s="237">
        <v>-2.4763515298842628E-2</v>
      </c>
      <c r="N122" s="237">
        <v>-7.0994468597337171E-3</v>
      </c>
      <c r="O122" s="44">
        <f t="shared" si="21"/>
        <v>-1.6254580256839425E-4</v>
      </c>
      <c r="Q122" s="617"/>
      <c r="R122" s="448" t="s">
        <v>876</v>
      </c>
      <c r="S122" s="521">
        <v>1.2711864406779662E-2</v>
      </c>
      <c r="T122" s="521">
        <v>-2.4763515298842628E-2</v>
      </c>
      <c r="U122" s="521">
        <v>6.586637555877229E-3</v>
      </c>
      <c r="V122" s="521">
        <v>0.43339042572472203</v>
      </c>
      <c r="W122" s="521">
        <f t="shared" si="22"/>
        <v>1.6857497288708508E-2</v>
      </c>
      <c r="X122" s="246">
        <f t="shared" si="23"/>
        <v>2.8417521483881466E-4</v>
      </c>
    </row>
    <row r="123" spans="9:24" ht="16.5" thickBot="1" x14ac:dyDescent="0.3">
      <c r="I123" s="643"/>
      <c r="J123" s="140" t="s">
        <v>877</v>
      </c>
      <c r="K123" s="237">
        <v>0.11548117154811716</v>
      </c>
      <c r="L123" s="237">
        <v>3.5098052589271921E-3</v>
      </c>
      <c r="M123" s="237">
        <v>4.7403329287324443E-2</v>
      </c>
      <c r="N123" s="237">
        <v>-7.0994468597337171E-3</v>
      </c>
      <c r="O123" s="44">
        <f t="shared" si="21"/>
        <v>6.1027503117399746E-3</v>
      </c>
      <c r="Q123" s="617"/>
      <c r="R123" s="448" t="s">
        <v>877</v>
      </c>
      <c r="S123" s="521">
        <v>0.11548117154811716</v>
      </c>
      <c r="T123" s="521">
        <v>4.7403329287324443E-2</v>
      </c>
      <c r="U123" s="521">
        <v>6.586637555877229E-3</v>
      </c>
      <c r="V123" s="521">
        <v>0.43339042572472203</v>
      </c>
      <c r="W123" s="521">
        <f t="shared" si="22"/>
        <v>8.8350384931637202E-2</v>
      </c>
      <c r="X123" s="246">
        <f t="shared" si="23"/>
        <v>7.8057905175684663E-3</v>
      </c>
    </row>
    <row r="124" spans="9:24" ht="16.5" thickBot="1" x14ac:dyDescent="0.3">
      <c r="I124" s="644"/>
      <c r="J124" s="140" t="s">
        <v>866</v>
      </c>
      <c r="K124" s="237">
        <v>0.12878787878787878</v>
      </c>
      <c r="L124" s="237">
        <v>3.5098052589271921E-3</v>
      </c>
      <c r="M124" s="237">
        <v>1.6834633611323781E-2</v>
      </c>
      <c r="N124" s="237">
        <v>-7.0994468597337171E-3</v>
      </c>
      <c r="O124" s="44">
        <f t="shared" si="21"/>
        <v>2.9984154931009858E-3</v>
      </c>
      <c r="Q124" s="617"/>
      <c r="R124" s="448" t="s">
        <v>866</v>
      </c>
      <c r="S124" s="521">
        <v>0.12878787878787878</v>
      </c>
      <c r="T124" s="521">
        <v>1.6834633611323781E-2</v>
      </c>
      <c r="U124" s="521">
        <v>6.586637555877229E-3</v>
      </c>
      <c r="V124" s="521">
        <v>0.43339042572472203</v>
      </c>
      <c r="W124" s="521">
        <f t="shared" si="22"/>
        <v>0.11490527220427023</v>
      </c>
      <c r="X124" s="246">
        <f t="shared" si="23"/>
        <v>1.3203221580337437E-2</v>
      </c>
    </row>
    <row r="125" spans="9:24" ht="16.5" thickBot="1" x14ac:dyDescent="0.3">
      <c r="I125" s="593" t="s">
        <v>891</v>
      </c>
      <c r="J125" s="645"/>
      <c r="K125" s="645"/>
      <c r="L125" s="645"/>
      <c r="M125" s="645"/>
      <c r="N125" s="666"/>
      <c r="O125" s="44">
        <f>SUM(O113:O119)</f>
        <v>5.4572978657749854E-3</v>
      </c>
      <c r="Q125" s="617" t="s">
        <v>891</v>
      </c>
      <c r="R125" s="617"/>
      <c r="S125" s="617"/>
      <c r="T125" s="617"/>
      <c r="U125" s="617"/>
      <c r="V125" s="617"/>
      <c r="W125" s="617"/>
      <c r="X125" s="246">
        <f>SUM(X113:X124)</f>
        <v>3.3271773840178188E-2</v>
      </c>
    </row>
    <row r="126" spans="9:24" ht="17.25" thickBot="1" x14ac:dyDescent="0.3">
      <c r="I126" s="606" t="s">
        <v>892</v>
      </c>
      <c r="J126" s="607"/>
      <c r="K126" s="607"/>
      <c r="L126" s="607"/>
      <c r="M126" s="607"/>
      <c r="N126" s="608"/>
      <c r="O126" s="44">
        <f>O125/12</f>
        <v>4.5477482214791547E-4</v>
      </c>
      <c r="Q126" s="618" t="s">
        <v>5070</v>
      </c>
      <c r="R126" s="618"/>
      <c r="S126" s="618"/>
      <c r="T126" s="618"/>
      <c r="U126" s="618"/>
      <c r="V126" s="618"/>
      <c r="W126" s="618"/>
      <c r="X126" s="246">
        <f>X125/12</f>
        <v>2.772647820014849E-3</v>
      </c>
    </row>
  </sheetData>
  <mergeCells count="61">
    <mergeCell ref="I125:N125"/>
    <mergeCell ref="I126:N126"/>
    <mergeCell ref="Q110:W110"/>
    <mergeCell ref="Q111:W111"/>
    <mergeCell ref="Q81:W81"/>
    <mergeCell ref="Q83:Q94"/>
    <mergeCell ref="Q95:W95"/>
    <mergeCell ref="Q96:W96"/>
    <mergeCell ref="Q98:Q109"/>
    <mergeCell ref="I98:I109"/>
    <mergeCell ref="I110:N110"/>
    <mergeCell ref="I111:N111"/>
    <mergeCell ref="I113:I124"/>
    <mergeCell ref="Q113:Q124"/>
    <mergeCell ref="Q125:W125"/>
    <mergeCell ref="Q126:W126"/>
    <mergeCell ref="Q53:Q64"/>
    <mergeCell ref="Q65:W65"/>
    <mergeCell ref="Q66:W66"/>
    <mergeCell ref="Q68:Q79"/>
    <mergeCell ref="Q80:W80"/>
    <mergeCell ref="A73:G73"/>
    <mergeCell ref="I36:O36"/>
    <mergeCell ref="I38:I49"/>
    <mergeCell ref="I50:N50"/>
    <mergeCell ref="I51:N51"/>
    <mergeCell ref="I53:I64"/>
    <mergeCell ref="I65:N65"/>
    <mergeCell ref="I66:N66"/>
    <mergeCell ref="I68:I79"/>
    <mergeCell ref="I80:N80"/>
    <mergeCell ref="I81:N81"/>
    <mergeCell ref="I83:I94"/>
    <mergeCell ref="I95:N95"/>
    <mergeCell ref="I96:N96"/>
    <mergeCell ref="I17:U17"/>
    <mergeCell ref="Q36:X36"/>
    <mergeCell ref="Q38:Q49"/>
    <mergeCell ref="Q50:W50"/>
    <mergeCell ref="Q51:W51"/>
    <mergeCell ref="Z1:Z2"/>
    <mergeCell ref="AA1:AD1"/>
    <mergeCell ref="AE1:AG1"/>
    <mergeCell ref="Z16:AC16"/>
    <mergeCell ref="AE16:AF16"/>
    <mergeCell ref="Z17:AC17"/>
    <mergeCell ref="AE17:AF17"/>
    <mergeCell ref="Z18:Z19"/>
    <mergeCell ref="AA18:AD18"/>
    <mergeCell ref="AE18:AG18"/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</mergeCells>
  <pageMargins left="0.7" right="0.7" top="0.75" bottom="0.75" header="0.3" footer="0.3"/>
  <pageSetup paperSize="9" orientation="portrait" r:id="rId1"/>
  <ignoredErrors>
    <ignoredError sqref="U9 U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P92" zoomScaleNormal="100" workbookViewId="0">
      <selection activeCell="Q97" sqref="Q97:X111"/>
    </sheetView>
  </sheetViews>
  <sheetFormatPr defaultRowHeight="15" x14ac:dyDescent="0.25"/>
  <cols>
    <col min="1" max="1" width="14.85546875" customWidth="1"/>
    <col min="5" max="5" width="11.28515625" customWidth="1"/>
  </cols>
  <sheetData>
    <row r="1" spans="1:33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616" t="s">
        <v>716</v>
      </c>
      <c r="AA1" s="610" t="s">
        <v>5140</v>
      </c>
      <c r="AB1" s="610"/>
      <c r="AC1" s="610"/>
      <c r="AD1" s="610"/>
      <c r="AE1" s="610" t="s">
        <v>5141</v>
      </c>
      <c r="AF1" s="610"/>
      <c r="AG1" s="610"/>
    </row>
    <row r="2" spans="1:33" ht="16.5" thickBot="1" x14ac:dyDescent="0.3">
      <c r="A2" s="3" t="s">
        <v>7</v>
      </c>
      <c r="B2" s="4" t="s">
        <v>3096</v>
      </c>
      <c r="C2" s="4" t="s">
        <v>3097</v>
      </c>
      <c r="D2" s="4" t="s">
        <v>125</v>
      </c>
      <c r="E2" s="4" t="s">
        <v>3098</v>
      </c>
      <c r="F2" s="4" t="s">
        <v>3098</v>
      </c>
      <c r="G2" s="4" t="s">
        <v>3099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616"/>
      <c r="AA2" s="414" t="s">
        <v>885</v>
      </c>
      <c r="AB2" s="414" t="s">
        <v>5161</v>
      </c>
      <c r="AC2" s="414" t="s">
        <v>5162</v>
      </c>
      <c r="AD2" s="367" t="s">
        <v>878</v>
      </c>
      <c r="AE2" s="414" t="s">
        <v>5161</v>
      </c>
      <c r="AF2" s="414" t="s">
        <v>5162</v>
      </c>
      <c r="AG2" s="367" t="s">
        <v>878</v>
      </c>
    </row>
    <row r="3" spans="1:33" ht="16.5" thickBot="1" x14ac:dyDescent="0.3">
      <c r="A3" s="3" t="s">
        <v>12</v>
      </c>
      <c r="B3" s="4" t="s">
        <v>163</v>
      </c>
      <c r="C3" s="4" t="s">
        <v>3100</v>
      </c>
      <c r="D3" s="4" t="s">
        <v>251</v>
      </c>
      <c r="E3" s="4" t="s">
        <v>3101</v>
      </c>
      <c r="F3" s="4" t="s">
        <v>3101</v>
      </c>
      <c r="G3" s="4" t="s">
        <v>3102</v>
      </c>
      <c r="I3" s="27" t="s">
        <v>866</v>
      </c>
      <c r="J3" s="45">
        <v>22650</v>
      </c>
      <c r="K3" s="27"/>
      <c r="L3" s="45">
        <v>20000</v>
      </c>
      <c r="M3" s="27"/>
      <c r="N3" s="29">
        <v>25000</v>
      </c>
      <c r="O3" s="8"/>
      <c r="P3" s="29">
        <v>22325</v>
      </c>
      <c r="Q3" s="27"/>
      <c r="R3" s="82">
        <v>15400</v>
      </c>
      <c r="S3" s="27"/>
      <c r="T3" s="94">
        <v>21950</v>
      </c>
      <c r="U3" s="28"/>
      <c r="Z3" s="391">
        <v>1</v>
      </c>
      <c r="AA3" s="410" t="s">
        <v>866</v>
      </c>
      <c r="AB3" s="45">
        <v>22650</v>
      </c>
      <c r="AC3" s="27"/>
      <c r="AD3" s="391"/>
      <c r="AE3" s="45">
        <v>20000</v>
      </c>
      <c r="AF3" s="27"/>
      <c r="AG3" s="391"/>
    </row>
    <row r="4" spans="1:33" ht="16.5" thickBot="1" x14ac:dyDescent="0.3">
      <c r="A4" s="3" t="s">
        <v>18</v>
      </c>
      <c r="B4" s="4" t="s">
        <v>201</v>
      </c>
      <c r="C4" s="4" t="s">
        <v>795</v>
      </c>
      <c r="D4" s="4" t="s">
        <v>261</v>
      </c>
      <c r="E4" s="4" t="s">
        <v>139</v>
      </c>
      <c r="F4" s="4" t="s">
        <v>139</v>
      </c>
      <c r="G4" s="4" t="s">
        <v>3103</v>
      </c>
      <c r="I4" s="29" t="s">
        <v>867</v>
      </c>
      <c r="J4" s="45">
        <v>21750</v>
      </c>
      <c r="K4" s="27"/>
      <c r="L4" s="45">
        <v>22400</v>
      </c>
      <c r="M4" s="27"/>
      <c r="N4" s="29">
        <v>23000</v>
      </c>
      <c r="O4" s="8"/>
      <c r="P4" s="29">
        <v>19700</v>
      </c>
      <c r="Q4" s="27"/>
      <c r="R4" s="82">
        <v>15025</v>
      </c>
      <c r="S4" s="27"/>
      <c r="T4" s="45">
        <v>21800</v>
      </c>
      <c r="U4" s="8"/>
      <c r="Z4" s="391">
        <v>2</v>
      </c>
      <c r="AA4" s="69" t="s">
        <v>867</v>
      </c>
      <c r="AB4" s="45">
        <v>21750</v>
      </c>
      <c r="AC4" s="27"/>
      <c r="AD4" s="392">
        <v>-3.9735099337748346E-2</v>
      </c>
      <c r="AE4" s="45">
        <v>22400</v>
      </c>
      <c r="AF4" s="27"/>
      <c r="AG4" s="392">
        <v>0.12</v>
      </c>
    </row>
    <row r="5" spans="1:33" ht="16.5" thickBot="1" x14ac:dyDescent="0.3">
      <c r="A5" s="3" t="s">
        <v>24</v>
      </c>
      <c r="B5" s="4" t="s">
        <v>3104</v>
      </c>
      <c r="C5" s="4" t="s">
        <v>3097</v>
      </c>
      <c r="D5" s="4" t="s">
        <v>173</v>
      </c>
      <c r="E5" s="4" t="s">
        <v>3105</v>
      </c>
      <c r="F5" s="4" t="s">
        <v>3105</v>
      </c>
      <c r="G5" s="4" t="s">
        <v>3106</v>
      </c>
      <c r="I5" s="29" t="s">
        <v>868</v>
      </c>
      <c r="J5" s="45">
        <v>21950</v>
      </c>
      <c r="K5" s="27"/>
      <c r="L5" s="45">
        <v>22450</v>
      </c>
      <c r="M5" s="27"/>
      <c r="N5" s="29">
        <v>24050</v>
      </c>
      <c r="O5" s="8"/>
      <c r="P5" s="29">
        <v>20025</v>
      </c>
      <c r="Q5" s="27"/>
      <c r="R5" s="82">
        <v>15150</v>
      </c>
      <c r="S5" s="27"/>
      <c r="T5" s="45">
        <v>21975</v>
      </c>
      <c r="U5" s="8"/>
      <c r="Z5" s="391">
        <v>3</v>
      </c>
      <c r="AA5" s="69" t="s">
        <v>868</v>
      </c>
      <c r="AB5" s="45">
        <v>21950</v>
      </c>
      <c r="AC5" s="27"/>
      <c r="AD5" s="392">
        <v>9.1954022988505746E-3</v>
      </c>
      <c r="AE5" s="45">
        <v>22450</v>
      </c>
      <c r="AF5" s="27"/>
      <c r="AG5" s="392">
        <v>2.232142857142857E-3</v>
      </c>
    </row>
    <row r="6" spans="1:33" ht="16.5" thickBot="1" x14ac:dyDescent="0.3">
      <c r="A6" s="3" t="s">
        <v>3107</v>
      </c>
      <c r="B6" s="661" t="s">
        <v>3108</v>
      </c>
      <c r="C6" s="661"/>
      <c r="D6" s="661"/>
      <c r="E6" s="661"/>
      <c r="F6" s="661"/>
      <c r="G6" s="661"/>
      <c r="I6" s="29" t="s">
        <v>869</v>
      </c>
      <c r="J6" s="45">
        <v>23300</v>
      </c>
      <c r="K6" s="30"/>
      <c r="L6" s="45">
        <v>23375</v>
      </c>
      <c r="M6" s="30"/>
      <c r="N6" s="29">
        <v>21925</v>
      </c>
      <c r="O6" s="8"/>
      <c r="P6" s="29">
        <v>19720</v>
      </c>
      <c r="Q6" s="27"/>
      <c r="R6" s="82">
        <v>16600</v>
      </c>
      <c r="S6" s="27"/>
      <c r="T6" s="45">
        <v>16000</v>
      </c>
      <c r="U6" s="8"/>
      <c r="Z6" s="391">
        <v>4</v>
      </c>
      <c r="AA6" s="69" t="s">
        <v>869</v>
      </c>
      <c r="AB6" s="45">
        <v>23300</v>
      </c>
      <c r="AC6" s="30"/>
      <c r="AD6" s="392">
        <v>6.1503416856492028E-2</v>
      </c>
      <c r="AE6" s="45">
        <v>23375</v>
      </c>
      <c r="AF6" s="30"/>
      <c r="AG6" s="392">
        <v>4.1202672605790643E-2</v>
      </c>
    </row>
    <row r="7" spans="1:33" ht="16.5" thickBot="1" x14ac:dyDescent="0.3">
      <c r="A7" s="3" t="s">
        <v>30</v>
      </c>
      <c r="B7" s="4" t="s">
        <v>3101</v>
      </c>
      <c r="C7" s="4" t="s">
        <v>3109</v>
      </c>
      <c r="D7" s="4" t="s">
        <v>810</v>
      </c>
      <c r="E7" s="4" t="s">
        <v>3104</v>
      </c>
      <c r="F7" s="4" t="s">
        <v>3110</v>
      </c>
      <c r="G7" s="4" t="s">
        <v>3111</v>
      </c>
      <c r="I7" s="29" t="s">
        <v>870</v>
      </c>
      <c r="J7" s="45">
        <v>26400</v>
      </c>
      <c r="K7" s="30"/>
      <c r="L7" s="45">
        <v>21950</v>
      </c>
      <c r="M7" s="27"/>
      <c r="N7" s="29">
        <v>21000</v>
      </c>
      <c r="O7" s="8"/>
      <c r="P7" s="29">
        <v>19725</v>
      </c>
      <c r="Q7" s="27"/>
      <c r="R7" s="82">
        <v>16950</v>
      </c>
      <c r="S7" s="27"/>
      <c r="T7" s="45">
        <v>17725</v>
      </c>
      <c r="U7" s="8"/>
      <c r="Z7" s="391">
        <v>5</v>
      </c>
      <c r="AA7" s="69" t="s">
        <v>870</v>
      </c>
      <c r="AB7" s="45">
        <v>26400</v>
      </c>
      <c r="AC7" s="30"/>
      <c r="AD7" s="392">
        <v>0.13304721030042918</v>
      </c>
      <c r="AE7" s="45">
        <v>21950</v>
      </c>
      <c r="AF7" s="27"/>
      <c r="AG7" s="392">
        <v>-6.0962566844919783E-2</v>
      </c>
    </row>
    <row r="8" spans="1:33" ht="16.5" thickBot="1" x14ac:dyDescent="0.3">
      <c r="A8" s="3" t="s">
        <v>36</v>
      </c>
      <c r="B8" s="4" t="s">
        <v>3112</v>
      </c>
      <c r="C8" s="4" t="s">
        <v>3113</v>
      </c>
      <c r="D8" s="4" t="s">
        <v>138</v>
      </c>
      <c r="E8" s="4" t="s">
        <v>3101</v>
      </c>
      <c r="F8" s="4" t="s">
        <v>3114</v>
      </c>
      <c r="G8" s="4" t="s">
        <v>3115</v>
      </c>
      <c r="I8" s="29" t="s">
        <v>871</v>
      </c>
      <c r="J8" s="45">
        <v>23750</v>
      </c>
      <c r="K8" s="27"/>
      <c r="L8" s="45">
        <v>22650</v>
      </c>
      <c r="M8" s="27"/>
      <c r="N8" s="29">
        <v>22400</v>
      </c>
      <c r="O8" s="8">
        <v>1350</v>
      </c>
      <c r="P8" s="29">
        <v>16650</v>
      </c>
      <c r="Q8" s="29">
        <v>415</v>
      </c>
      <c r="R8" s="82">
        <v>18500</v>
      </c>
      <c r="S8" s="29">
        <v>929</v>
      </c>
      <c r="T8" s="45">
        <v>17625</v>
      </c>
      <c r="U8" s="28" t="s">
        <v>4999</v>
      </c>
      <c r="Z8" s="391">
        <v>6</v>
      </c>
      <c r="AA8" s="69" t="s">
        <v>871</v>
      </c>
      <c r="AB8" s="45">
        <v>23750</v>
      </c>
      <c r="AC8" s="27"/>
      <c r="AD8" s="392">
        <v>-0.10037878787878787</v>
      </c>
      <c r="AE8" s="45">
        <v>22650</v>
      </c>
      <c r="AF8" s="27"/>
      <c r="AG8" s="392">
        <v>3.1890660592255128E-2</v>
      </c>
    </row>
    <row r="9" spans="1:33" ht="16.5" thickBot="1" x14ac:dyDescent="0.3">
      <c r="A9" s="3" t="s">
        <v>42</v>
      </c>
      <c r="B9" s="4" t="s">
        <v>3116</v>
      </c>
      <c r="C9" s="4" t="s">
        <v>3117</v>
      </c>
      <c r="D9" s="4" t="s">
        <v>3118</v>
      </c>
      <c r="E9" s="4" t="s">
        <v>152</v>
      </c>
      <c r="F9" s="4" t="s">
        <v>3119</v>
      </c>
      <c r="G9" s="4" t="s">
        <v>3120</v>
      </c>
      <c r="I9" s="29" t="s">
        <v>872</v>
      </c>
      <c r="J9" s="45">
        <v>24450</v>
      </c>
      <c r="K9" s="27">
        <v>450</v>
      </c>
      <c r="L9" s="45">
        <v>22550</v>
      </c>
      <c r="M9" s="27">
        <v>900</v>
      </c>
      <c r="N9" s="29">
        <v>20875</v>
      </c>
      <c r="O9" s="8"/>
      <c r="P9" s="29">
        <v>16875</v>
      </c>
      <c r="Q9" s="27"/>
      <c r="R9" s="82">
        <v>18450</v>
      </c>
      <c r="S9" s="27"/>
      <c r="T9" s="45">
        <v>13650</v>
      </c>
      <c r="U9" s="28"/>
      <c r="Z9" s="391">
        <v>7</v>
      </c>
      <c r="AA9" s="69" t="s">
        <v>872</v>
      </c>
      <c r="AB9" s="45">
        <v>24450</v>
      </c>
      <c r="AC9" s="27">
        <v>450</v>
      </c>
      <c r="AD9" s="392">
        <v>4.8421052631578948E-2</v>
      </c>
      <c r="AE9" s="45">
        <v>22550</v>
      </c>
      <c r="AF9" s="27">
        <v>900</v>
      </c>
      <c r="AG9" s="392">
        <v>3.5320088300220751E-2</v>
      </c>
    </row>
    <row r="10" spans="1:33" ht="16.5" thickBot="1" x14ac:dyDescent="0.3">
      <c r="A10" s="3" t="s">
        <v>49</v>
      </c>
      <c r="B10" s="4" t="s">
        <v>3121</v>
      </c>
      <c r="C10" s="4" t="s">
        <v>58</v>
      </c>
      <c r="D10" s="4" t="s">
        <v>3113</v>
      </c>
      <c r="E10" s="4" t="s">
        <v>3117</v>
      </c>
      <c r="F10" s="4" t="s">
        <v>3122</v>
      </c>
      <c r="G10" s="4" t="s">
        <v>3123</v>
      </c>
      <c r="I10" s="29" t="s">
        <v>873</v>
      </c>
      <c r="J10" s="45">
        <v>20850</v>
      </c>
      <c r="K10" s="27"/>
      <c r="L10" s="45">
        <v>24950</v>
      </c>
      <c r="M10" s="27"/>
      <c r="N10" s="29">
        <v>20025</v>
      </c>
      <c r="O10" s="8"/>
      <c r="P10" s="29">
        <v>17075</v>
      </c>
      <c r="Q10" s="27"/>
      <c r="R10" s="82">
        <v>17500</v>
      </c>
      <c r="S10" s="27"/>
      <c r="T10" s="45">
        <v>14125</v>
      </c>
      <c r="U10" s="28"/>
      <c r="Z10" s="391">
        <v>8</v>
      </c>
      <c r="AA10" s="69" t="s">
        <v>873</v>
      </c>
      <c r="AB10" s="45">
        <v>20850</v>
      </c>
      <c r="AC10" s="27"/>
      <c r="AD10" s="392">
        <v>-0.14723926380368099</v>
      </c>
      <c r="AE10" s="45">
        <v>24950</v>
      </c>
      <c r="AF10" s="27"/>
      <c r="AG10" s="392">
        <v>0.10643015521064302</v>
      </c>
    </row>
    <row r="11" spans="1:33" ht="16.5" thickBot="1" x14ac:dyDescent="0.3">
      <c r="A11" s="3" t="s">
        <v>55</v>
      </c>
      <c r="B11" s="4" t="s">
        <v>3116</v>
      </c>
      <c r="C11" s="4" t="s">
        <v>13</v>
      </c>
      <c r="D11" s="4" t="s">
        <v>3124</v>
      </c>
      <c r="E11" s="4" t="s">
        <v>3125</v>
      </c>
      <c r="F11" s="4" t="s">
        <v>3126</v>
      </c>
      <c r="G11" s="4" t="s">
        <v>3127</v>
      </c>
      <c r="I11" s="29" t="s">
        <v>874</v>
      </c>
      <c r="J11" s="45">
        <v>19700</v>
      </c>
      <c r="K11" s="27"/>
      <c r="L11" s="45">
        <v>24250</v>
      </c>
      <c r="M11" s="27"/>
      <c r="N11" s="29">
        <v>19625</v>
      </c>
      <c r="O11" s="8"/>
      <c r="P11" s="29">
        <v>17700</v>
      </c>
      <c r="Q11" s="27"/>
      <c r="R11" s="82">
        <v>19800</v>
      </c>
      <c r="S11" s="27"/>
      <c r="T11" s="79">
        <v>17725</v>
      </c>
      <c r="U11" s="28"/>
      <c r="Z11" s="391">
        <v>9</v>
      </c>
      <c r="AA11" s="69" t="s">
        <v>874</v>
      </c>
      <c r="AB11" s="45">
        <v>19700</v>
      </c>
      <c r="AC11" s="27"/>
      <c r="AD11" s="392">
        <v>-5.5155875299760189E-2</v>
      </c>
      <c r="AE11" s="45">
        <v>24250</v>
      </c>
      <c r="AF11" s="27"/>
      <c r="AG11" s="392">
        <v>-2.8056112224448898E-2</v>
      </c>
    </row>
    <row r="12" spans="1:33" ht="16.5" thickBot="1" x14ac:dyDescent="0.3">
      <c r="A12" s="3" t="s">
        <v>61</v>
      </c>
      <c r="B12" s="4" t="s">
        <v>3128</v>
      </c>
      <c r="C12" s="4" t="s">
        <v>3129</v>
      </c>
      <c r="D12" s="4" t="s">
        <v>3130</v>
      </c>
      <c r="E12" s="4" t="s">
        <v>3116</v>
      </c>
      <c r="F12" s="4" t="s">
        <v>3131</v>
      </c>
      <c r="G12" s="4" t="s">
        <v>3132</v>
      </c>
      <c r="I12" s="29" t="s">
        <v>875</v>
      </c>
      <c r="J12" s="45">
        <v>18000</v>
      </c>
      <c r="K12" s="27"/>
      <c r="L12" s="45">
        <v>21550</v>
      </c>
      <c r="M12" s="27"/>
      <c r="N12" s="29">
        <v>16450</v>
      </c>
      <c r="O12" s="8"/>
      <c r="P12" s="29">
        <v>17350</v>
      </c>
      <c r="Q12" s="27"/>
      <c r="R12" s="82">
        <v>18900</v>
      </c>
      <c r="S12" s="27"/>
      <c r="T12" s="79">
        <v>18500</v>
      </c>
      <c r="U12" s="31"/>
      <c r="Z12" s="391">
        <v>10</v>
      </c>
      <c r="AA12" s="69" t="s">
        <v>875</v>
      </c>
      <c r="AB12" s="45">
        <v>18000</v>
      </c>
      <c r="AC12" s="27"/>
      <c r="AD12" s="392">
        <v>-8.6294416243654817E-2</v>
      </c>
      <c r="AE12" s="45">
        <v>21550</v>
      </c>
      <c r="AF12" s="27"/>
      <c r="AG12" s="392">
        <v>-0.11134020618556702</v>
      </c>
    </row>
    <row r="13" spans="1:33" ht="16.5" thickBot="1" x14ac:dyDescent="0.3">
      <c r="A13" s="3" t="s">
        <v>68</v>
      </c>
      <c r="B13" s="4" t="s">
        <v>3129</v>
      </c>
      <c r="C13" s="4" t="s">
        <v>3133</v>
      </c>
      <c r="D13" s="4" t="s">
        <v>3130</v>
      </c>
      <c r="E13" s="4" t="s">
        <v>3128</v>
      </c>
      <c r="F13" s="4" t="s">
        <v>3134</v>
      </c>
      <c r="G13" s="4" t="s">
        <v>3135</v>
      </c>
      <c r="I13" s="29" t="s">
        <v>876</v>
      </c>
      <c r="J13" s="45">
        <v>20900</v>
      </c>
      <c r="K13" s="27"/>
      <c r="L13" s="45">
        <v>24000</v>
      </c>
      <c r="M13" s="27"/>
      <c r="N13" s="29">
        <v>18000</v>
      </c>
      <c r="O13" s="8"/>
      <c r="P13" s="29">
        <v>16450</v>
      </c>
      <c r="Q13" s="27"/>
      <c r="R13" s="82">
        <v>22450</v>
      </c>
      <c r="S13" s="27"/>
      <c r="T13" s="79">
        <v>17300</v>
      </c>
      <c r="U13" s="28"/>
      <c r="Z13" s="391">
        <v>11</v>
      </c>
      <c r="AA13" s="69" t="s">
        <v>876</v>
      </c>
      <c r="AB13" s="45">
        <v>20900</v>
      </c>
      <c r="AC13" s="27"/>
      <c r="AD13" s="392">
        <v>0.16111111111111112</v>
      </c>
      <c r="AE13" s="45">
        <v>24000</v>
      </c>
      <c r="AF13" s="27"/>
      <c r="AG13" s="392">
        <v>0.1136890951276102</v>
      </c>
    </row>
    <row r="14" spans="1:33" ht="16.5" thickBot="1" x14ac:dyDescent="0.3">
      <c r="A14" s="3" t="s">
        <v>73</v>
      </c>
      <c r="B14" s="4" t="s">
        <v>3136</v>
      </c>
      <c r="C14" s="4" t="s">
        <v>3137</v>
      </c>
      <c r="D14" s="4" t="s">
        <v>3109</v>
      </c>
      <c r="E14" s="4" t="s">
        <v>3138</v>
      </c>
      <c r="F14" s="4" t="s">
        <v>3139</v>
      </c>
      <c r="G14" s="4" t="s">
        <v>3140</v>
      </c>
      <c r="I14" s="29" t="s">
        <v>877</v>
      </c>
      <c r="J14" s="45">
        <v>18850</v>
      </c>
      <c r="K14" s="27"/>
      <c r="L14" s="45">
        <v>24675</v>
      </c>
      <c r="M14" s="27"/>
      <c r="N14" s="29">
        <v>18700</v>
      </c>
      <c r="O14" s="8"/>
      <c r="P14" s="29">
        <v>15975</v>
      </c>
      <c r="Q14" s="27"/>
      <c r="R14" s="94">
        <v>18425</v>
      </c>
      <c r="S14" s="27"/>
      <c r="T14" s="79">
        <v>19100</v>
      </c>
      <c r="U14" s="28"/>
      <c r="Z14" s="391">
        <v>12</v>
      </c>
      <c r="AA14" s="69" t="s">
        <v>877</v>
      </c>
      <c r="AB14" s="45">
        <v>18850</v>
      </c>
      <c r="AC14" s="27"/>
      <c r="AD14" s="392">
        <v>-9.8086124401913874E-2</v>
      </c>
      <c r="AE14" s="45">
        <v>24675</v>
      </c>
      <c r="AF14" s="27"/>
      <c r="AG14" s="392">
        <v>2.8125000000000001E-2</v>
      </c>
    </row>
    <row r="15" spans="1:33" ht="16.5" thickBot="1" x14ac:dyDescent="0.3">
      <c r="A15" s="3" t="s">
        <v>80</v>
      </c>
      <c r="B15" s="4" t="s">
        <v>3141</v>
      </c>
      <c r="C15" s="4" t="s">
        <v>3141</v>
      </c>
      <c r="D15" s="4" t="s">
        <v>102</v>
      </c>
      <c r="E15" s="4" t="s">
        <v>3109</v>
      </c>
      <c r="F15" s="4" t="s">
        <v>3142</v>
      </c>
      <c r="G15" s="4" t="s">
        <v>3143</v>
      </c>
      <c r="I15" s="29" t="s">
        <v>866</v>
      </c>
      <c r="J15" s="45">
        <v>20000</v>
      </c>
      <c r="K15" s="27"/>
      <c r="L15" s="29">
        <v>25000</v>
      </c>
      <c r="M15" s="27"/>
      <c r="N15" s="29">
        <v>22325</v>
      </c>
      <c r="O15" s="8"/>
      <c r="P15" s="29">
        <v>15400</v>
      </c>
      <c r="Q15" s="27"/>
      <c r="R15" s="94">
        <v>21950</v>
      </c>
      <c r="S15" s="27"/>
      <c r="T15" s="79">
        <v>18450</v>
      </c>
      <c r="U15" s="28"/>
      <c r="Z15" s="391">
        <v>13</v>
      </c>
      <c r="AA15" s="69" t="s">
        <v>866</v>
      </c>
      <c r="AB15" s="45">
        <v>20000</v>
      </c>
      <c r="AC15" s="27"/>
      <c r="AD15" s="392">
        <v>6.1007957559681698E-2</v>
      </c>
      <c r="AE15" s="29">
        <v>25000</v>
      </c>
      <c r="AF15" s="27"/>
      <c r="AG15" s="392">
        <v>1.3171225937183385E-2</v>
      </c>
    </row>
    <row r="16" spans="1:33" ht="15.75" thickBot="1" x14ac:dyDescent="0.3">
      <c r="A16" s="3" t="s">
        <v>87</v>
      </c>
      <c r="B16" s="4" t="s">
        <v>3144</v>
      </c>
      <c r="C16" s="4" t="s">
        <v>3145</v>
      </c>
      <c r="D16" s="4" t="s">
        <v>806</v>
      </c>
      <c r="E16" s="4" t="s">
        <v>3141</v>
      </c>
      <c r="F16" s="4" t="s">
        <v>3146</v>
      </c>
      <c r="G16" s="4" t="s">
        <v>3147</v>
      </c>
      <c r="I16" s="32"/>
      <c r="J16" s="32"/>
      <c r="K16" s="32"/>
      <c r="L16" s="32"/>
      <c r="M16" s="32"/>
      <c r="N16" s="32"/>
      <c r="O16" s="32"/>
      <c r="Z16" s="662" t="s">
        <v>5160</v>
      </c>
      <c r="AA16" s="662"/>
      <c r="AB16" s="662"/>
      <c r="AC16" s="662"/>
      <c r="AD16" s="392">
        <v>-5.260341620740256E-2</v>
      </c>
      <c r="AE16" s="662" t="s">
        <v>5160</v>
      </c>
      <c r="AF16" s="662"/>
      <c r="AG16" s="392">
        <v>0.29170215537591032</v>
      </c>
    </row>
    <row r="17" spans="1:33" ht="15.75" thickBot="1" x14ac:dyDescent="0.3">
      <c r="A17" s="3" t="s">
        <v>93</v>
      </c>
      <c r="B17" s="4" t="s">
        <v>3148</v>
      </c>
      <c r="C17" s="4" t="s">
        <v>3149</v>
      </c>
      <c r="D17" s="4" t="s">
        <v>101</v>
      </c>
      <c r="E17" s="4" t="s">
        <v>3144</v>
      </c>
      <c r="F17" s="4" t="s">
        <v>3150</v>
      </c>
      <c r="G17" s="4" t="s">
        <v>3151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80" t="s">
        <v>881</v>
      </c>
      <c r="AA17" s="682"/>
      <c r="AB17" s="682"/>
      <c r="AC17" s="681"/>
      <c r="AD17" s="392">
        <v>-4.3836180172835467E-3</v>
      </c>
      <c r="AE17" s="680" t="s">
        <v>881</v>
      </c>
      <c r="AF17" s="681"/>
      <c r="AG17" s="392">
        <v>2.4308512947992526E-2</v>
      </c>
    </row>
    <row r="18" spans="1:33" ht="15.75" thickBot="1" x14ac:dyDescent="0.3">
      <c r="A18" s="3" t="s">
        <v>100</v>
      </c>
      <c r="B18" s="4" t="s">
        <v>90</v>
      </c>
      <c r="C18" s="4" t="s">
        <v>3152</v>
      </c>
      <c r="D18" s="4" t="s">
        <v>3144</v>
      </c>
      <c r="E18" s="4" t="s">
        <v>3153</v>
      </c>
      <c r="F18" s="4" t="s">
        <v>3154</v>
      </c>
      <c r="G18" s="4" t="s">
        <v>3155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78" t="s">
        <v>716</v>
      </c>
      <c r="AA18" s="610" t="s">
        <v>5142</v>
      </c>
      <c r="AB18" s="610"/>
      <c r="AC18" s="610"/>
      <c r="AD18" s="610"/>
      <c r="AE18" s="610" t="s">
        <v>5143</v>
      </c>
      <c r="AF18" s="610"/>
      <c r="AG18" s="610"/>
    </row>
    <row r="19" spans="1:33" ht="15.75" thickBot="1" x14ac:dyDescent="0.3">
      <c r="A19" s="3" t="s">
        <v>3156</v>
      </c>
      <c r="B19" s="661" t="s">
        <v>3157</v>
      </c>
      <c r="C19" s="661"/>
      <c r="D19" s="661"/>
      <c r="E19" s="661"/>
      <c r="F19" s="661"/>
      <c r="G19" s="661"/>
      <c r="I19" s="33" t="s">
        <v>867</v>
      </c>
      <c r="J19" s="34">
        <f>(J4-J3+K4)/J3</f>
        <v>-3.9735099337748346E-2</v>
      </c>
      <c r="K19" s="34">
        <f>(J19-J32)^2</f>
        <v>1.2497272315511714E-3</v>
      </c>
      <c r="L19" s="34">
        <f>(L4-L3+M4)/L3</f>
        <v>0.12</v>
      </c>
      <c r="M19" s="34">
        <f>(L19-L32)^2</f>
        <v>9.156860694224514E-3</v>
      </c>
      <c r="N19" s="34">
        <f>(N4-N3+O4)/N3</f>
        <v>-0.08</v>
      </c>
      <c r="O19" s="35">
        <f>(N19-N32)^2</f>
        <v>6.4329005002999795E-3</v>
      </c>
      <c r="P19" s="34">
        <f>(P4-P3+Q4)/P3</f>
        <v>-0.11758118701007839</v>
      </c>
      <c r="Q19" s="35">
        <f>(P19-P32)^2</f>
        <v>8.1828776850733451E-3</v>
      </c>
      <c r="R19" s="34">
        <f>(R4-R3+S4)/R3</f>
        <v>-2.4350649350649352E-2</v>
      </c>
      <c r="S19" s="35">
        <f>(R19-R32)^2</f>
        <v>4.1266121156475072E-3</v>
      </c>
      <c r="T19" s="34">
        <f>(T4-T3+U4)/T3</f>
        <v>-6.8337129840546698E-3</v>
      </c>
      <c r="U19" s="35">
        <f>(T19-T32)^2</f>
        <v>3.0221469357196413E-5</v>
      </c>
      <c r="Z19" s="679"/>
      <c r="AA19" s="414" t="s">
        <v>885</v>
      </c>
      <c r="AB19" s="414" t="s">
        <v>5161</v>
      </c>
      <c r="AC19" s="414" t="s">
        <v>5162</v>
      </c>
      <c r="AD19" s="367" t="s">
        <v>878</v>
      </c>
      <c r="AE19" s="414" t="s">
        <v>5161</v>
      </c>
      <c r="AF19" s="414" t="s">
        <v>5162</v>
      </c>
      <c r="AG19" s="367" t="s">
        <v>878</v>
      </c>
    </row>
    <row r="20" spans="1:33" ht="16.5" thickBot="1" x14ac:dyDescent="0.3">
      <c r="A20" s="3" t="s">
        <v>106</v>
      </c>
      <c r="B20" s="4" t="s">
        <v>3158</v>
      </c>
      <c r="C20" s="4" t="s">
        <v>95</v>
      </c>
      <c r="D20" s="4" t="s">
        <v>3159</v>
      </c>
      <c r="E20" s="4" t="s">
        <v>90</v>
      </c>
      <c r="F20" s="4" t="s">
        <v>3160</v>
      </c>
      <c r="G20" s="4" t="s">
        <v>3161</v>
      </c>
      <c r="I20" s="33" t="s">
        <v>868</v>
      </c>
      <c r="J20" s="34">
        <f t="shared" ref="J20:J30" si="0">(J5-J4+K5)/J4</f>
        <v>9.1954022988505746E-3</v>
      </c>
      <c r="K20" s="34">
        <f>(J20-J32)^2</f>
        <v>1.8438979274598322E-4</v>
      </c>
      <c r="L20" s="34">
        <f t="shared" ref="L20:L30" si="1">(L5-L4+M5)/L4</f>
        <v>2.232142857142857E-3</v>
      </c>
      <c r="M20" s="34">
        <f>(L20-L32)^2</f>
        <v>4.8736611638816184E-4</v>
      </c>
      <c r="N20" s="34">
        <f t="shared" ref="N20:N30" si="2">(N5-N4+O5)/N4</f>
        <v>4.5652173913043478E-2</v>
      </c>
      <c r="O20" s="35">
        <f>(N20-N32)^2</f>
        <v>2.0654124825831691E-3</v>
      </c>
      <c r="P20" s="34">
        <f t="shared" ref="P20:P30" si="3">(P5-P4+Q5)/P4</f>
        <v>1.6497461928934011E-2</v>
      </c>
      <c r="Q20" s="35">
        <f>(P20-P32)^2</f>
        <v>1.9026511081327374E-3</v>
      </c>
      <c r="R20" s="34">
        <f t="shared" ref="R20:R30" si="4">(R5-R4+S5)/R4</f>
        <v>8.3194675540765387E-3</v>
      </c>
      <c r="S20" s="35">
        <f>(R20-R32)^2</f>
        <v>9.9657619443598109E-4</v>
      </c>
      <c r="T20" s="34">
        <f t="shared" ref="T20:T30" si="5">(T5-T4+U5)/T4</f>
        <v>8.027522935779817E-3</v>
      </c>
      <c r="U20" s="35">
        <f>(T20-T32)^2</f>
        <v>8.7681316510561754E-5</v>
      </c>
      <c r="Z20" s="391">
        <v>1</v>
      </c>
      <c r="AA20" s="410" t="s">
        <v>866</v>
      </c>
      <c r="AB20" s="29">
        <v>25000</v>
      </c>
      <c r="AC20" s="413"/>
      <c r="AD20" s="391"/>
      <c r="AE20" s="29">
        <v>22325</v>
      </c>
      <c r="AF20" s="27"/>
      <c r="AG20" s="391"/>
    </row>
    <row r="21" spans="1:33" ht="16.5" thickBot="1" x14ac:dyDescent="0.3">
      <c r="A21" s="3" t="s">
        <v>114</v>
      </c>
      <c r="B21" s="4" t="s">
        <v>109</v>
      </c>
      <c r="C21" s="4" t="s">
        <v>806</v>
      </c>
      <c r="D21" s="4" t="s">
        <v>3162</v>
      </c>
      <c r="E21" s="4" t="s">
        <v>3158</v>
      </c>
      <c r="F21" s="4" t="s">
        <v>3163</v>
      </c>
      <c r="G21" s="4" t="s">
        <v>3164</v>
      </c>
      <c r="I21" s="33" t="s">
        <v>869</v>
      </c>
      <c r="J21" s="34">
        <f t="shared" si="0"/>
        <v>6.1503416856492028E-2</v>
      </c>
      <c r="K21" s="34">
        <f>(J21-J32)^2</f>
        <v>4.3411013644581191E-3</v>
      </c>
      <c r="L21" s="34">
        <f t="shared" si="1"/>
        <v>4.1202672605790643E-2</v>
      </c>
      <c r="M21" s="34">
        <f>(L21-L32)^2</f>
        <v>2.8541263054317336E-4</v>
      </c>
      <c r="N21" s="34">
        <f t="shared" si="2"/>
        <v>-8.8357588357588362E-2</v>
      </c>
      <c r="O21" s="35">
        <f>(N21-N32)^2</f>
        <v>7.8433966251737989E-3</v>
      </c>
      <c r="P21" s="34">
        <f t="shared" si="3"/>
        <v>-1.5230961298377029E-2</v>
      </c>
      <c r="Q21" s="35">
        <f>(P21-P32)^2</f>
        <v>1.4139507011482499E-4</v>
      </c>
      <c r="R21" s="34">
        <f t="shared" si="4"/>
        <v>9.5709570957095716E-2</v>
      </c>
      <c r="S21" s="35">
        <f>(R21-R32)^2</f>
        <v>3.1160407930289169E-3</v>
      </c>
      <c r="T21" s="34">
        <f t="shared" si="5"/>
        <v>-0.27189988623435724</v>
      </c>
      <c r="U21" s="35">
        <f>(T21-T32)^2</f>
        <v>7.3204650250794145E-2</v>
      </c>
      <c r="Z21" s="391">
        <v>2</v>
      </c>
      <c r="AA21" s="69" t="s">
        <v>867</v>
      </c>
      <c r="AB21" s="29">
        <v>23000</v>
      </c>
      <c r="AC21" s="413"/>
      <c r="AD21" s="392">
        <v>-0.08</v>
      </c>
      <c r="AE21" s="29">
        <v>19700</v>
      </c>
      <c r="AF21" s="27"/>
      <c r="AG21" s="392">
        <v>-0.11758118701007839</v>
      </c>
    </row>
    <row r="22" spans="1:33" ht="16.5" thickBot="1" x14ac:dyDescent="0.3">
      <c r="A22" s="3" t="s">
        <v>118</v>
      </c>
      <c r="B22" s="4" t="s">
        <v>3165</v>
      </c>
      <c r="C22" s="4" t="s">
        <v>3166</v>
      </c>
      <c r="D22" s="4" t="s">
        <v>795</v>
      </c>
      <c r="E22" s="4" t="s">
        <v>3167</v>
      </c>
      <c r="F22" s="4" t="s">
        <v>3168</v>
      </c>
      <c r="G22" s="4" t="s">
        <v>3169</v>
      </c>
      <c r="I22" s="33" t="s">
        <v>870</v>
      </c>
      <c r="J22" s="34">
        <f t="shared" si="0"/>
        <v>0.13304721030042918</v>
      </c>
      <c r="K22" s="46">
        <f>(J22-J32)^2</f>
        <v>1.8887232572092631E-2</v>
      </c>
      <c r="L22" s="34">
        <f t="shared" si="1"/>
        <v>-6.0962566844919783E-2</v>
      </c>
      <c r="M22" s="34">
        <f>(L22-L32)^2</f>
        <v>7.2711570490492173E-3</v>
      </c>
      <c r="N22" s="34">
        <f t="shared" si="2"/>
        <v>-4.2189281641961229E-2</v>
      </c>
      <c r="O22" s="47">
        <f>(N22-N32)^2</f>
        <v>1.7973060245266848E-3</v>
      </c>
      <c r="P22" s="34">
        <f t="shared" si="3"/>
        <v>2.5354969574036511E-4</v>
      </c>
      <c r="Q22" s="47">
        <f>(P22-P32)^2</f>
        <v>7.4941673536421476E-4</v>
      </c>
      <c r="R22" s="34">
        <f t="shared" si="4"/>
        <v>2.1084337349397589E-2</v>
      </c>
      <c r="S22" s="47">
        <f>(R22-R32)^2</f>
        <v>3.5358008405213324E-4</v>
      </c>
      <c r="T22" s="34">
        <f t="shared" si="5"/>
        <v>0.10781250000000001</v>
      </c>
      <c r="U22" s="47">
        <f>(T22-T32)^2</f>
        <v>1.1913462132984987E-2</v>
      </c>
      <c r="Z22" s="391">
        <v>3</v>
      </c>
      <c r="AA22" s="69" t="s">
        <v>868</v>
      </c>
      <c r="AB22" s="29">
        <v>24050</v>
      </c>
      <c r="AC22" s="413"/>
      <c r="AD22" s="392">
        <v>4.5652173913043478E-2</v>
      </c>
      <c r="AE22" s="29">
        <v>20025</v>
      </c>
      <c r="AF22" s="27"/>
      <c r="AG22" s="392">
        <v>1.6497461928934011E-2</v>
      </c>
    </row>
    <row r="23" spans="1:33" ht="16.5" thickBot="1" x14ac:dyDescent="0.3">
      <c r="A23" s="3" t="s">
        <v>124</v>
      </c>
      <c r="B23" s="4" t="s">
        <v>3170</v>
      </c>
      <c r="C23" s="4" t="s">
        <v>3171</v>
      </c>
      <c r="D23" s="4" t="s">
        <v>3172</v>
      </c>
      <c r="E23" s="4" t="s">
        <v>3173</v>
      </c>
      <c r="F23" s="4" t="s">
        <v>3174</v>
      </c>
      <c r="G23" s="4" t="s">
        <v>3175</v>
      </c>
      <c r="I23" s="33" t="s">
        <v>871</v>
      </c>
      <c r="J23" s="34">
        <f t="shared" si="0"/>
        <v>-0.10037878787878787</v>
      </c>
      <c r="K23" s="34">
        <f>(J23-J32)^2</f>
        <v>9.215072636739069E-3</v>
      </c>
      <c r="L23" s="34">
        <f t="shared" si="1"/>
        <v>3.1890660592255128E-2</v>
      </c>
      <c r="M23" s="34">
        <f>(L23-L32)^2</f>
        <v>5.7488962899396931E-5</v>
      </c>
      <c r="N23" s="34">
        <f t="shared" si="2"/>
        <v>0.13095238095238096</v>
      </c>
      <c r="O23" s="47">
        <f>(N23-N32)^2</f>
        <v>1.7094782301871243E-2</v>
      </c>
      <c r="P23" s="34">
        <f t="shared" si="3"/>
        <v>-0.13485424588086184</v>
      </c>
      <c r="Q23" s="47">
        <f>(P23-P32)^2</f>
        <v>1.1606252487980914E-2</v>
      </c>
      <c r="R23" s="34">
        <f t="shared" si="4"/>
        <v>0.14625368731563421</v>
      </c>
      <c r="S23" s="47">
        <f>(R23-R32)^2</f>
        <v>1.1313646116893407E-2</v>
      </c>
      <c r="T23" s="34">
        <f t="shared" si="5"/>
        <v>3.3850493653032443E-2</v>
      </c>
      <c r="U23" s="47">
        <f>(T23-T32)^2</f>
        <v>1.2381109606546946E-3</v>
      </c>
      <c r="Z23" s="391">
        <v>4</v>
      </c>
      <c r="AA23" s="69" t="s">
        <v>869</v>
      </c>
      <c r="AB23" s="29">
        <v>21925</v>
      </c>
      <c r="AC23" s="413"/>
      <c r="AD23" s="392">
        <v>-8.8357588357588362E-2</v>
      </c>
      <c r="AE23" s="29">
        <v>19720</v>
      </c>
      <c r="AF23" s="27"/>
      <c r="AG23" s="392">
        <v>-1.5230961298377029E-2</v>
      </c>
    </row>
    <row r="24" spans="1:33" ht="16.5" thickBot="1" x14ac:dyDescent="0.3">
      <c r="A24" s="3" t="s">
        <v>130</v>
      </c>
      <c r="B24" s="4" t="s">
        <v>119</v>
      </c>
      <c r="C24" s="4" t="s">
        <v>152</v>
      </c>
      <c r="D24" s="4" t="s">
        <v>811</v>
      </c>
      <c r="E24" s="4" t="s">
        <v>3176</v>
      </c>
      <c r="F24" s="4" t="s">
        <v>3177</v>
      </c>
      <c r="G24" s="4" t="s">
        <v>3178</v>
      </c>
      <c r="I24" s="33" t="s">
        <v>872</v>
      </c>
      <c r="J24" s="34">
        <f t="shared" si="0"/>
        <v>4.8421052631578948E-2</v>
      </c>
      <c r="K24" s="34">
        <f>(J24-J32)^2</f>
        <v>2.7883332423348406E-3</v>
      </c>
      <c r="L24" s="34">
        <f t="shared" si="1"/>
        <v>3.5320088300220751E-2</v>
      </c>
      <c r="M24" s="34">
        <f>(L24-L32)^2</f>
        <v>1.2125479173780016E-4</v>
      </c>
      <c r="N24" s="34">
        <f t="shared" si="2"/>
        <v>-6.8080357142857137E-2</v>
      </c>
      <c r="O24" s="47">
        <f>(N24-N32)^2</f>
        <v>4.6629397851574994E-3</v>
      </c>
      <c r="P24" s="34">
        <f t="shared" si="3"/>
        <v>1.3513513513513514E-2</v>
      </c>
      <c r="Q24" s="47">
        <f>(P24-P32)^2</f>
        <v>1.6512390421224874E-3</v>
      </c>
      <c r="R24" s="34">
        <f t="shared" si="4"/>
        <v>-2.7027027027027029E-3</v>
      </c>
      <c r="S24" s="47">
        <f>(R24-R32)^2</f>
        <v>1.8139732907731761E-3</v>
      </c>
      <c r="T24" s="34">
        <f t="shared" si="5"/>
        <v>-0.22553191489361701</v>
      </c>
      <c r="U24" s="47">
        <f>(T24-T32)^2</f>
        <v>5.0263670468435766E-2</v>
      </c>
      <c r="Z24" s="391">
        <v>5</v>
      </c>
      <c r="AA24" s="69" t="s">
        <v>870</v>
      </c>
      <c r="AB24" s="29">
        <v>21000</v>
      </c>
      <c r="AC24" s="413"/>
      <c r="AD24" s="392">
        <v>-4.2189281641961229E-2</v>
      </c>
      <c r="AE24" s="29">
        <v>19725</v>
      </c>
      <c r="AF24" s="27"/>
      <c r="AG24" s="392">
        <v>2.5354969574036511E-4</v>
      </c>
    </row>
    <row r="25" spans="1:33" ht="16.5" thickBot="1" x14ac:dyDescent="0.3">
      <c r="A25" s="3" t="s">
        <v>135</v>
      </c>
      <c r="B25" s="4" t="s">
        <v>3162</v>
      </c>
      <c r="C25" s="4" t="s">
        <v>109</v>
      </c>
      <c r="D25" s="4" t="s">
        <v>161</v>
      </c>
      <c r="E25" s="4" t="s">
        <v>119</v>
      </c>
      <c r="F25" s="4" t="s">
        <v>3179</v>
      </c>
      <c r="G25" s="4" t="s">
        <v>3180</v>
      </c>
      <c r="I25" s="33" t="s">
        <v>873</v>
      </c>
      <c r="J25" s="34">
        <f t="shared" si="0"/>
        <v>-0.14723926380368099</v>
      </c>
      <c r="K25" s="34">
        <f>(J25-J32)^2</f>
        <v>2.0407735533048657E-2</v>
      </c>
      <c r="L25" s="34">
        <f t="shared" si="1"/>
        <v>0.10643015521064302</v>
      </c>
      <c r="M25" s="34">
        <f>(L25-L32)^2</f>
        <v>6.7439641279147438E-3</v>
      </c>
      <c r="N25" s="34">
        <f t="shared" si="2"/>
        <v>-4.0718562874251497E-2</v>
      </c>
      <c r="O25" s="47">
        <f>(N25-N32)^2</f>
        <v>1.6747678346526616E-3</v>
      </c>
      <c r="P25" s="34">
        <f t="shared" si="3"/>
        <v>1.1851851851851851E-2</v>
      </c>
      <c r="Q25" s="47">
        <f>(P25-P32)^2</f>
        <v>1.5189554537178155E-3</v>
      </c>
      <c r="R25" s="34">
        <f t="shared" si="4"/>
        <v>-5.1490514905149054E-2</v>
      </c>
      <c r="S25" s="47">
        <f>(R25-R32)^2</f>
        <v>8.3500444305189044E-3</v>
      </c>
      <c r="T25" s="34">
        <f t="shared" si="5"/>
        <v>3.47985347985348E-2</v>
      </c>
      <c r="U25" s="47">
        <f>(T25-T32)^2</f>
        <v>1.3057268128148019E-3</v>
      </c>
      <c r="Z25" s="391">
        <v>6</v>
      </c>
      <c r="AA25" s="69" t="s">
        <v>871</v>
      </c>
      <c r="AB25" s="29">
        <v>22400</v>
      </c>
      <c r="AC25" s="413">
        <v>1350</v>
      </c>
      <c r="AD25" s="392">
        <v>0.13095238095238096</v>
      </c>
      <c r="AE25" s="29">
        <v>16650</v>
      </c>
      <c r="AF25" s="29">
        <v>415</v>
      </c>
      <c r="AG25" s="392">
        <v>-0.13485424588086184</v>
      </c>
    </row>
    <row r="26" spans="1:33" ht="16.5" thickBot="1" x14ac:dyDescent="0.3">
      <c r="A26" s="3" t="s">
        <v>141</v>
      </c>
      <c r="B26" s="4" t="s">
        <v>3181</v>
      </c>
      <c r="C26" s="4" t="s">
        <v>3167</v>
      </c>
      <c r="D26" s="4" t="s">
        <v>3182</v>
      </c>
      <c r="E26" s="4" t="s">
        <v>3162</v>
      </c>
      <c r="F26" s="4" t="s">
        <v>3183</v>
      </c>
      <c r="G26" s="4" t="s">
        <v>3184</v>
      </c>
      <c r="I26" s="33" t="s">
        <v>874</v>
      </c>
      <c r="J26" s="34">
        <f t="shared" si="0"/>
        <v>-5.5155875299760189E-2</v>
      </c>
      <c r="K26" s="34">
        <f>(J26-J32)^2</f>
        <v>2.5778221095580024E-3</v>
      </c>
      <c r="L26" s="34">
        <f t="shared" si="1"/>
        <v>-2.8056112224448898E-2</v>
      </c>
      <c r="M26" s="34">
        <f>(L26-L32)^2</f>
        <v>2.7420539694502856E-3</v>
      </c>
      <c r="N26" s="34">
        <f t="shared" si="2"/>
        <v>-1.9975031210986267E-2</v>
      </c>
      <c r="O26" s="47">
        <f>(N26-N32)^2</f>
        <v>4.072483724917302E-4</v>
      </c>
      <c r="P26" s="34">
        <f t="shared" si="3"/>
        <v>3.6603221083455345E-2</v>
      </c>
      <c r="Q26" s="47">
        <f>(P26-P32)^2</f>
        <v>4.0608945239695151E-3</v>
      </c>
      <c r="R26" s="34">
        <f t="shared" si="4"/>
        <v>0.13142857142857142</v>
      </c>
      <c r="S26" s="47">
        <f>(R26-R32)^2</f>
        <v>8.3796647529329141E-3</v>
      </c>
      <c r="T26" s="34">
        <f t="shared" si="5"/>
        <v>0.25486725663716814</v>
      </c>
      <c r="U26" s="47">
        <f>(T26-T32)^2</f>
        <v>6.5640266169347358E-2</v>
      </c>
      <c r="Z26" s="391">
        <v>7</v>
      </c>
      <c r="AA26" s="69" t="s">
        <v>872</v>
      </c>
      <c r="AB26" s="29">
        <v>20875</v>
      </c>
      <c r="AC26" s="413"/>
      <c r="AD26" s="392">
        <v>-6.8080357142857137E-2</v>
      </c>
      <c r="AE26" s="29">
        <v>16875</v>
      </c>
      <c r="AF26" s="27"/>
      <c r="AG26" s="392">
        <v>1.3513513513513514E-2</v>
      </c>
    </row>
    <row r="27" spans="1:33" ht="16.5" thickBot="1" x14ac:dyDescent="0.3">
      <c r="A27" s="3" t="s">
        <v>145</v>
      </c>
      <c r="B27" s="4" t="s">
        <v>3185</v>
      </c>
      <c r="C27" s="4" t="s">
        <v>3186</v>
      </c>
      <c r="D27" s="4" t="s">
        <v>3112</v>
      </c>
      <c r="E27" s="4" t="s">
        <v>3181</v>
      </c>
      <c r="F27" s="4" t="s">
        <v>3187</v>
      </c>
      <c r="G27" s="4" t="s">
        <v>3188</v>
      </c>
      <c r="I27" s="33" t="s">
        <v>875</v>
      </c>
      <c r="J27" s="34">
        <f t="shared" si="0"/>
        <v>-8.6294416243654817E-2</v>
      </c>
      <c r="K27" s="34">
        <f>(J27-J32)^2</f>
        <v>6.7093788660813076E-3</v>
      </c>
      <c r="L27" s="34">
        <f t="shared" si="1"/>
        <v>-0.11134020618556702</v>
      </c>
      <c r="M27" s="46">
        <f>(L27-L32)^2</f>
        <v>1.8400575002575324E-2</v>
      </c>
      <c r="N27" s="34">
        <f t="shared" si="2"/>
        <v>-0.16178343949044585</v>
      </c>
      <c r="O27" s="47">
        <f>(N27-N32)^2</f>
        <v>2.6240372629811912E-2</v>
      </c>
      <c r="P27" s="34">
        <f t="shared" si="3"/>
        <v>-1.977401129943503E-2</v>
      </c>
      <c r="Q27" s="47">
        <f>(P27-P32)^2</f>
        <v>5.399186810727473E-5</v>
      </c>
      <c r="R27" s="34">
        <f t="shared" si="4"/>
        <v>-4.5454545454545456E-2</v>
      </c>
      <c r="S27" s="47">
        <f>(R27-R32)^2</f>
        <v>7.2833607529647531E-3</v>
      </c>
      <c r="T27" s="34">
        <f t="shared" si="5"/>
        <v>4.372355430183357E-2</v>
      </c>
      <c r="U27" s="47">
        <f>(T27-T32)^2</f>
        <v>2.0303911267393632E-3</v>
      </c>
      <c r="Z27" s="391">
        <v>8</v>
      </c>
      <c r="AA27" s="69" t="s">
        <v>873</v>
      </c>
      <c r="AB27" s="29">
        <v>20025</v>
      </c>
      <c r="AC27" s="413"/>
      <c r="AD27" s="392">
        <v>-4.0718562874251497E-2</v>
      </c>
      <c r="AE27" s="29">
        <v>17075</v>
      </c>
      <c r="AF27" s="27"/>
      <c r="AG27" s="392">
        <v>1.1851851851851851E-2</v>
      </c>
    </row>
    <row r="28" spans="1:33" ht="16.5" thickBot="1" x14ac:dyDescent="0.3">
      <c r="A28" s="3" t="s">
        <v>150</v>
      </c>
      <c r="B28" s="4" t="s">
        <v>3189</v>
      </c>
      <c r="C28" s="4" t="s">
        <v>94</v>
      </c>
      <c r="D28" s="4" t="s">
        <v>3098</v>
      </c>
      <c r="E28" s="4" t="s">
        <v>3190</v>
      </c>
      <c r="F28" s="4" t="s">
        <v>3191</v>
      </c>
      <c r="G28" s="4" t="s">
        <v>3192</v>
      </c>
      <c r="I28" s="33" t="s">
        <v>876</v>
      </c>
      <c r="J28" s="34">
        <f t="shared" si="0"/>
        <v>0.16111111111111112</v>
      </c>
      <c r="K28" s="34">
        <f>(J28-J32)^2</f>
        <v>2.7388505369280721E-2</v>
      </c>
      <c r="L28" s="34">
        <f t="shared" si="1"/>
        <v>0.1136890951276102</v>
      </c>
      <c r="M28" s="34">
        <f>(L28-L32)^2</f>
        <v>7.9888884707673899E-3</v>
      </c>
      <c r="N28" s="34">
        <f t="shared" si="2"/>
        <v>9.4224924012158054E-2</v>
      </c>
      <c r="O28" s="47">
        <f>(N28-N32)^2</f>
        <v>8.8396775641525604E-3</v>
      </c>
      <c r="P28" s="34">
        <f t="shared" si="3"/>
        <v>-5.1873198847262249E-2</v>
      </c>
      <c r="Q28" s="47">
        <f>(P28-P32)^2</f>
        <v>6.1262544807067464E-4</v>
      </c>
      <c r="R28" s="34">
        <f t="shared" si="4"/>
        <v>0.18783068783068782</v>
      </c>
      <c r="S28" s="47">
        <f>(R28-R32)^2</f>
        <v>2.1887020354231294E-2</v>
      </c>
      <c r="T28" s="34">
        <f t="shared" si="5"/>
        <v>-6.4864864864864868E-2</v>
      </c>
      <c r="U28" s="47">
        <f>(T28-T32)^2</f>
        <v>4.0358776274524548E-3</v>
      </c>
      <c r="Z28" s="391">
        <v>9</v>
      </c>
      <c r="AA28" s="69" t="s">
        <v>874</v>
      </c>
      <c r="AB28" s="29">
        <v>19625</v>
      </c>
      <c r="AC28" s="413"/>
      <c r="AD28" s="392">
        <v>-1.9975031210986267E-2</v>
      </c>
      <c r="AE28" s="29">
        <v>17700</v>
      </c>
      <c r="AF28" s="27"/>
      <c r="AG28" s="392">
        <v>3.6603221083455345E-2</v>
      </c>
    </row>
    <row r="29" spans="1:33" ht="16.5" thickBot="1" x14ac:dyDescent="0.3">
      <c r="A29" s="3" t="s">
        <v>155</v>
      </c>
      <c r="B29" s="4" t="s">
        <v>3193</v>
      </c>
      <c r="C29" s="4" t="s">
        <v>3194</v>
      </c>
      <c r="D29" s="4" t="s">
        <v>120</v>
      </c>
      <c r="E29" s="4" t="s">
        <v>3195</v>
      </c>
      <c r="F29" s="4" t="s">
        <v>3196</v>
      </c>
      <c r="G29" s="4" t="s">
        <v>3197</v>
      </c>
      <c r="I29" s="33" t="s">
        <v>877</v>
      </c>
      <c r="J29" s="34">
        <f t="shared" si="0"/>
        <v>-9.8086124401913874E-2</v>
      </c>
      <c r="K29" s="34">
        <f>(J29-J32)^2</f>
        <v>8.7801597027616883E-3</v>
      </c>
      <c r="L29" s="34">
        <f t="shared" si="1"/>
        <v>2.8125000000000001E-2</v>
      </c>
      <c r="M29" s="34">
        <f>(L29-L32)^2</f>
        <v>1.4565573418140707E-5</v>
      </c>
      <c r="N29" s="34">
        <f t="shared" si="2"/>
        <v>3.888888888888889E-2</v>
      </c>
      <c r="O29" s="47">
        <f>(N29-N32)^2</f>
        <v>1.4964150563859489E-3</v>
      </c>
      <c r="P29" s="34">
        <f t="shared" si="3"/>
        <v>-2.8875379939209727E-2</v>
      </c>
      <c r="Q29" s="47">
        <f>(P29-P32)^2</f>
        <v>3.0745965025571486E-6</v>
      </c>
      <c r="R29" s="34">
        <f t="shared" si="4"/>
        <v>-0.17928730512249444</v>
      </c>
      <c r="S29" s="47">
        <f>(R29-R32)^2</f>
        <v>4.803784182505582E-2</v>
      </c>
      <c r="T29" s="34">
        <f t="shared" si="5"/>
        <v>0.10404624277456648</v>
      </c>
      <c r="U29" s="47">
        <f>(T29-T32)^2</f>
        <v>1.1105481858260926E-2</v>
      </c>
      <c r="Z29" s="391">
        <v>10</v>
      </c>
      <c r="AA29" s="69" t="s">
        <v>875</v>
      </c>
      <c r="AB29" s="29">
        <v>16450</v>
      </c>
      <c r="AC29" s="413"/>
      <c r="AD29" s="392">
        <v>-0.16178343949044585</v>
      </c>
      <c r="AE29" s="29">
        <v>17350</v>
      </c>
      <c r="AF29" s="27"/>
      <c r="AG29" s="392">
        <v>-1.977401129943503E-2</v>
      </c>
    </row>
    <row r="30" spans="1:33" ht="16.5" thickBot="1" x14ac:dyDescent="0.3">
      <c r="A30" s="3" t="s">
        <v>159</v>
      </c>
      <c r="B30" s="4" t="s">
        <v>3098</v>
      </c>
      <c r="C30" s="4" t="s">
        <v>3198</v>
      </c>
      <c r="D30" s="4" t="s">
        <v>3199</v>
      </c>
      <c r="E30" s="4" t="s">
        <v>3200</v>
      </c>
      <c r="F30" s="4" t="s">
        <v>3201</v>
      </c>
      <c r="G30" s="4" t="s">
        <v>3202</v>
      </c>
      <c r="I30" s="33" t="s">
        <v>866</v>
      </c>
      <c r="J30" s="34">
        <f t="shared" si="0"/>
        <v>6.1007957559681698E-2</v>
      </c>
      <c r="K30" s="34">
        <f>(J30-J32)^2</f>
        <v>4.2760581564379573E-3</v>
      </c>
      <c r="L30" s="34">
        <f t="shared" si="1"/>
        <v>1.3171225937183385E-2</v>
      </c>
      <c r="M30" s="34">
        <f>(L30-L32)^2</f>
        <v>1.2403916196113802E-4</v>
      </c>
      <c r="N30" s="34">
        <f t="shared" si="2"/>
        <v>0.19385026737967914</v>
      </c>
      <c r="O30" s="35">
        <f>(N30-N32)^2</f>
        <v>3.7498348397465089E-2</v>
      </c>
      <c r="P30" s="34">
        <f t="shared" si="3"/>
        <v>-3.5993740219092331E-2</v>
      </c>
      <c r="Q30" s="35">
        <f>(P30-P32)^2</f>
        <v>7.8709066214948639E-5</v>
      </c>
      <c r="R30" s="34">
        <f t="shared" si="4"/>
        <v>0.19131614654002713</v>
      </c>
      <c r="S30" s="35">
        <f>(R30-R32)^2</f>
        <v>2.2930464599692058E-2</v>
      </c>
      <c r="T30" s="34">
        <f t="shared" si="5"/>
        <v>-3.4031413612565446E-2</v>
      </c>
      <c r="U30" s="47">
        <f>(T30-T32)^2</f>
        <v>1.0689699773973012E-3</v>
      </c>
      <c r="Z30" s="391">
        <v>11</v>
      </c>
      <c r="AA30" s="69" t="s">
        <v>876</v>
      </c>
      <c r="AB30" s="29">
        <v>18000</v>
      </c>
      <c r="AC30" s="413"/>
      <c r="AD30" s="392">
        <v>9.4224924012158054E-2</v>
      </c>
      <c r="AE30" s="29">
        <v>16450</v>
      </c>
      <c r="AF30" s="27"/>
      <c r="AG30" s="392">
        <v>-5.1873198847262249E-2</v>
      </c>
    </row>
    <row r="31" spans="1:33" ht="16.5" thickBot="1" x14ac:dyDescent="0.3">
      <c r="A31" s="3" t="s">
        <v>165</v>
      </c>
      <c r="B31" s="4" t="s">
        <v>813</v>
      </c>
      <c r="C31" s="4" t="s">
        <v>3166</v>
      </c>
      <c r="D31" s="4" t="s">
        <v>138</v>
      </c>
      <c r="E31" s="4" t="s">
        <v>3166</v>
      </c>
      <c r="F31" s="4" t="s">
        <v>3203</v>
      </c>
      <c r="G31" s="4" t="s">
        <v>3204</v>
      </c>
      <c r="I31" s="33" t="s">
        <v>880</v>
      </c>
      <c r="J31" s="36">
        <f>SUM(J19:J30)</f>
        <v>-5.260341620740256E-2</v>
      </c>
      <c r="K31" s="89"/>
      <c r="L31" s="89">
        <f>SUM(L19:L30)</f>
        <v>0.29170215537591032</v>
      </c>
      <c r="M31" s="89"/>
      <c r="N31" s="89">
        <f>SUM(N19:N30)</f>
        <v>2.464374428060162E-3</v>
      </c>
      <c r="O31" s="90"/>
      <c r="P31" s="89">
        <f>SUM(P19:P30)</f>
        <v>-0.32546312642082159</v>
      </c>
      <c r="Q31" s="90"/>
      <c r="R31" s="89">
        <f>SUM(R19:R30)</f>
        <v>0.47865675143994946</v>
      </c>
      <c r="S31" s="90"/>
      <c r="T31" s="36">
        <f>SUM(T19:T30)</f>
        <v>-1.6035687488543983E-2</v>
      </c>
      <c r="U31" s="35"/>
      <c r="Z31" s="391">
        <v>12</v>
      </c>
      <c r="AA31" s="69" t="s">
        <v>877</v>
      </c>
      <c r="AB31" s="29">
        <v>18700</v>
      </c>
      <c r="AC31" s="413"/>
      <c r="AD31" s="392">
        <v>3.888888888888889E-2</v>
      </c>
      <c r="AE31" s="29">
        <v>15975</v>
      </c>
      <c r="AF31" s="27"/>
      <c r="AG31" s="392">
        <v>-2.8875379939209727E-2</v>
      </c>
    </row>
    <row r="32" spans="1:33" ht="16.5" thickBot="1" x14ac:dyDescent="0.3">
      <c r="A32" s="3" t="s">
        <v>3205</v>
      </c>
      <c r="B32" s="661" t="s">
        <v>3206</v>
      </c>
      <c r="C32" s="661"/>
      <c r="D32" s="661"/>
      <c r="E32" s="661"/>
      <c r="F32" s="661"/>
      <c r="G32" s="661"/>
      <c r="I32" s="33" t="s">
        <v>881</v>
      </c>
      <c r="J32" s="89">
        <f>J31/12</f>
        <v>-4.3836180172835467E-3</v>
      </c>
      <c r="K32" s="89"/>
      <c r="L32" s="91">
        <f>L31/12</f>
        <v>2.4308512947992526E-2</v>
      </c>
      <c r="M32" s="89"/>
      <c r="N32" s="91">
        <f>N31/12</f>
        <v>2.0536453567168017E-4</v>
      </c>
      <c r="O32" s="90"/>
      <c r="P32" s="91">
        <f>P31/12</f>
        <v>-2.7121927201735133E-2</v>
      </c>
      <c r="Q32" s="90"/>
      <c r="R32" s="91">
        <f>R31/12</f>
        <v>3.9888062619995786E-2</v>
      </c>
      <c r="S32" s="90"/>
      <c r="T32" s="91">
        <f>T31/12</f>
        <v>-1.3363072907119986E-3</v>
      </c>
      <c r="U32" s="35"/>
      <c r="Z32" s="391">
        <v>13</v>
      </c>
      <c r="AA32" s="69" t="s">
        <v>866</v>
      </c>
      <c r="AB32" s="29">
        <v>22325</v>
      </c>
      <c r="AC32" s="413"/>
      <c r="AD32" s="392">
        <v>0.19385026737967914</v>
      </c>
      <c r="AE32" s="29">
        <v>15400</v>
      </c>
      <c r="AF32" s="27"/>
      <c r="AG32" s="392">
        <v>-3.5993740219092331E-2</v>
      </c>
    </row>
    <row r="33" spans="1:33" ht="15.75" thickBot="1" x14ac:dyDescent="0.3">
      <c r="A33" s="3" t="s">
        <v>171</v>
      </c>
      <c r="B33" s="4" t="s">
        <v>3207</v>
      </c>
      <c r="C33" s="4" t="s">
        <v>3208</v>
      </c>
      <c r="D33" s="4" t="s">
        <v>148</v>
      </c>
      <c r="E33" s="4" t="s">
        <v>3209</v>
      </c>
      <c r="F33" s="4" t="s">
        <v>3210</v>
      </c>
      <c r="G33" s="4" t="s">
        <v>3211</v>
      </c>
      <c r="I33" s="88" t="s">
        <v>882</v>
      </c>
      <c r="J33" s="34"/>
      <c r="K33" s="34">
        <f>SUM(K19:K30)/12</f>
        <v>8.900459714757513E-3</v>
      </c>
      <c r="L33" s="34"/>
      <c r="M33" s="34">
        <f>SUM(M19:M30)/12</f>
        <v>4.449468879244107E-3</v>
      </c>
      <c r="N33" s="34"/>
      <c r="O33" s="47">
        <f>SUM(O19:O30)/12</f>
        <v>9.6711306312143568E-3</v>
      </c>
      <c r="P33" s="34"/>
      <c r="Q33" s="47">
        <f>SUM(Q19:Q30)/12</f>
        <v>2.5468402571142759E-3</v>
      </c>
      <c r="R33" s="34"/>
      <c r="S33" s="47">
        <f>SUM(S19:S30)/12</f>
        <v>1.1549068775852239E-2</v>
      </c>
      <c r="T33" s="34"/>
      <c r="U33" s="47">
        <f>SUM(U19:U30)/7</f>
        <v>3.1703501452964224E-2</v>
      </c>
      <c r="Z33" s="680" t="s">
        <v>5160</v>
      </c>
      <c r="AA33" s="682"/>
      <c r="AB33" s="682"/>
      <c r="AC33" s="681"/>
      <c r="AD33" s="392">
        <v>2.464374428060162E-3</v>
      </c>
      <c r="AE33" s="662" t="s">
        <v>5160</v>
      </c>
      <c r="AF33" s="662"/>
      <c r="AG33" s="392">
        <v>-0.32546312642082159</v>
      </c>
    </row>
    <row r="34" spans="1:33" ht="15.75" thickBot="1" x14ac:dyDescent="0.3">
      <c r="A34" s="3" t="s">
        <v>178</v>
      </c>
      <c r="B34" s="4" t="s">
        <v>3212</v>
      </c>
      <c r="C34" s="4" t="s">
        <v>3213</v>
      </c>
      <c r="D34" s="4" t="s">
        <v>3208</v>
      </c>
      <c r="E34" s="4" t="s">
        <v>3214</v>
      </c>
      <c r="F34" s="4" t="s">
        <v>3215</v>
      </c>
      <c r="G34" s="4" t="s">
        <v>3216</v>
      </c>
      <c r="I34" s="38" t="s">
        <v>883</v>
      </c>
      <c r="J34" s="34"/>
      <c r="K34" s="34">
        <f>SQRT(K33)</f>
        <v>9.4342247772445584E-2</v>
      </c>
      <c r="L34" s="34"/>
      <c r="M34" s="34">
        <f>SQRT(M33)</f>
        <v>6.6704339283468708E-2</v>
      </c>
      <c r="N34" s="34"/>
      <c r="O34" s="35">
        <f>SQRT(O33)</f>
        <v>9.8341906790616773E-2</v>
      </c>
      <c r="P34" s="34"/>
      <c r="Q34" s="35">
        <f>SQRT(Q33)</f>
        <v>5.0466228877480791E-2</v>
      </c>
      <c r="R34" s="34"/>
      <c r="S34" s="35">
        <f>SQRT(S33)</f>
        <v>0.10746659376686431</v>
      </c>
      <c r="T34" s="34"/>
      <c r="U34" s="35">
        <f>SQRT(U33)</f>
        <v>0.17805477093569896</v>
      </c>
      <c r="Z34" s="680" t="s">
        <v>881</v>
      </c>
      <c r="AA34" s="682"/>
      <c r="AB34" s="682"/>
      <c r="AC34" s="681"/>
      <c r="AD34" s="392">
        <v>2.0536453567168017E-4</v>
      </c>
      <c r="AE34" s="680" t="s">
        <v>881</v>
      </c>
      <c r="AF34" s="681"/>
      <c r="AG34" s="392">
        <v>-2.7121927201735133E-2</v>
      </c>
    </row>
    <row r="35" spans="1:33" ht="15.75" thickBot="1" x14ac:dyDescent="0.3">
      <c r="A35" s="3" t="s">
        <v>182</v>
      </c>
      <c r="B35" s="4" t="s">
        <v>3212</v>
      </c>
      <c r="C35" s="4" t="s">
        <v>3217</v>
      </c>
      <c r="D35" s="4" t="s">
        <v>3218</v>
      </c>
      <c r="E35" s="4" t="s">
        <v>3214</v>
      </c>
      <c r="F35" s="4" t="s">
        <v>3215</v>
      </c>
      <c r="G35" s="4" t="s">
        <v>3219</v>
      </c>
      <c r="I35" s="32"/>
      <c r="J35" s="32"/>
      <c r="K35" s="32"/>
      <c r="L35" s="32"/>
      <c r="M35" s="32"/>
      <c r="N35" s="32"/>
      <c r="O35" s="32"/>
      <c r="P35" s="32"/>
      <c r="Q35" s="32"/>
      <c r="Z35" s="678" t="s">
        <v>716</v>
      </c>
      <c r="AA35" s="610" t="s">
        <v>5144</v>
      </c>
      <c r="AB35" s="610"/>
      <c r="AC35" s="610"/>
      <c r="AD35" s="610"/>
      <c r="AE35" s="610" t="s">
        <v>5145</v>
      </c>
      <c r="AF35" s="610"/>
      <c r="AG35" s="610"/>
    </row>
    <row r="36" spans="1:33" ht="15.75" thickBot="1" x14ac:dyDescent="0.3">
      <c r="A36" s="3" t="s">
        <v>186</v>
      </c>
      <c r="B36" s="4" t="s">
        <v>3220</v>
      </c>
      <c r="C36" s="4" t="s">
        <v>84</v>
      </c>
      <c r="D36" s="4" t="s">
        <v>3153</v>
      </c>
      <c r="E36" s="4" t="s">
        <v>3221</v>
      </c>
      <c r="F36" s="4" t="s">
        <v>3222</v>
      </c>
      <c r="G36" s="4" t="s">
        <v>3223</v>
      </c>
      <c r="I36" s="601" t="s">
        <v>743</v>
      </c>
      <c r="J36" s="602"/>
      <c r="K36" s="602"/>
      <c r="L36" s="602"/>
      <c r="M36" s="602"/>
      <c r="N36" s="602"/>
      <c r="O36" s="603"/>
      <c r="Q36" s="610" t="s">
        <v>743</v>
      </c>
      <c r="R36" s="610"/>
      <c r="S36" s="610"/>
      <c r="T36" s="610"/>
      <c r="U36" s="610"/>
      <c r="V36" s="610"/>
      <c r="W36" s="610"/>
      <c r="X36" s="610"/>
      <c r="Z36" s="679"/>
      <c r="AA36" s="414" t="s">
        <v>885</v>
      </c>
      <c r="AB36" s="414" t="s">
        <v>5161</v>
      </c>
      <c r="AC36" s="414" t="s">
        <v>5162</v>
      </c>
      <c r="AD36" s="416" t="s">
        <v>878</v>
      </c>
      <c r="AE36" s="414" t="s">
        <v>5161</v>
      </c>
      <c r="AF36" s="414" t="s">
        <v>5162</v>
      </c>
      <c r="AG36" s="416" t="s">
        <v>878</v>
      </c>
    </row>
    <row r="37" spans="1:33" ht="18" thickBot="1" x14ac:dyDescent="0.3">
      <c r="A37" s="3" t="s">
        <v>189</v>
      </c>
      <c r="B37" s="4" t="s">
        <v>3224</v>
      </c>
      <c r="C37" s="4" t="s">
        <v>3225</v>
      </c>
      <c r="D37" s="4" t="s">
        <v>96</v>
      </c>
      <c r="E37" s="4" t="s">
        <v>3220</v>
      </c>
      <c r="F37" s="4" t="s">
        <v>3226</v>
      </c>
      <c r="G37" s="4" t="s">
        <v>3227</v>
      </c>
      <c r="I37" s="39" t="s">
        <v>884</v>
      </c>
      <c r="J37" s="40" t="s">
        <v>885</v>
      </c>
      <c r="K37" s="40" t="s">
        <v>886</v>
      </c>
      <c r="L37" s="40" t="s">
        <v>887</v>
      </c>
      <c r="M37" s="40" t="s">
        <v>888</v>
      </c>
      <c r="N37" s="40" t="s">
        <v>889</v>
      </c>
      <c r="O37" s="40" t="s">
        <v>890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17">
        <v>1</v>
      </c>
      <c r="AA37" s="410" t="s">
        <v>866</v>
      </c>
      <c r="AB37" s="82">
        <v>15400</v>
      </c>
      <c r="AC37" s="27"/>
      <c r="AD37" s="417"/>
      <c r="AE37" s="94">
        <v>21950</v>
      </c>
      <c r="AF37" s="28"/>
      <c r="AG37" s="417"/>
    </row>
    <row r="38" spans="1:33" ht="16.5" thickBot="1" x14ac:dyDescent="0.3">
      <c r="A38" s="3" t="s">
        <v>193</v>
      </c>
      <c r="B38" s="4" t="s">
        <v>3207</v>
      </c>
      <c r="C38" s="4" t="s">
        <v>3228</v>
      </c>
      <c r="D38" s="4" t="s">
        <v>3229</v>
      </c>
      <c r="E38" s="4" t="s">
        <v>3224</v>
      </c>
      <c r="F38" s="4" t="s">
        <v>3230</v>
      </c>
      <c r="G38" s="4" t="s">
        <v>3231</v>
      </c>
      <c r="I38" s="590">
        <v>2013</v>
      </c>
      <c r="J38" s="41" t="s">
        <v>867</v>
      </c>
      <c r="K38" s="74">
        <v>-3.9735099337748346E-2</v>
      </c>
      <c r="L38" s="75">
        <v>-4.3836180172835467E-3</v>
      </c>
      <c r="M38" s="74">
        <v>3.56715280801045E-2</v>
      </c>
      <c r="N38" s="74">
        <v>-1.5438184632049362E-3</v>
      </c>
      <c r="O38" s="44">
        <f>((K38-L38)*(M38-N38))</f>
        <v>-1.3156176281604276E-3</v>
      </c>
      <c r="Q38" s="599">
        <v>2013</v>
      </c>
      <c r="R38" s="140" t="s">
        <v>867</v>
      </c>
      <c r="S38" s="141">
        <v>-3.9735099337748346E-2</v>
      </c>
      <c r="T38" s="141">
        <v>3.5671528080104521E-2</v>
      </c>
      <c r="U38" s="141">
        <v>-2.931278443342759E-3</v>
      </c>
      <c r="V38" s="141">
        <v>0.94074504778609791</v>
      </c>
      <c r="W38" s="142">
        <f>S38-U38-(V38*T38)</f>
        <v>-7.0361634282726654E-2</v>
      </c>
      <c r="X38" s="143">
        <f>W38^2</f>
        <v>4.9507595789361749E-3</v>
      </c>
      <c r="Z38" s="417">
        <v>2</v>
      </c>
      <c r="AA38" s="69" t="s">
        <v>867</v>
      </c>
      <c r="AB38" s="82">
        <v>15025</v>
      </c>
      <c r="AC38" s="27"/>
      <c r="AD38" s="64">
        <v>-2.4350649350649352E-2</v>
      </c>
      <c r="AE38" s="45">
        <v>21800</v>
      </c>
      <c r="AF38" s="413"/>
      <c r="AG38" s="64">
        <v>-6.8337129840546698E-3</v>
      </c>
    </row>
    <row r="39" spans="1:33" ht="16.5" thickBot="1" x14ac:dyDescent="0.3">
      <c r="A39" s="3" t="s">
        <v>199</v>
      </c>
      <c r="B39" s="4" t="s">
        <v>3232</v>
      </c>
      <c r="C39" s="4" t="s">
        <v>3233</v>
      </c>
      <c r="D39" s="4" t="s">
        <v>3234</v>
      </c>
      <c r="E39" s="4" t="s">
        <v>97</v>
      </c>
      <c r="F39" s="4" t="s">
        <v>3235</v>
      </c>
      <c r="G39" s="4" t="s">
        <v>3236</v>
      </c>
      <c r="I39" s="591"/>
      <c r="J39" s="41" t="s">
        <v>868</v>
      </c>
      <c r="K39" s="74">
        <v>9.1954022988505746E-3</v>
      </c>
      <c r="L39" s="75">
        <v>-4.3836180172835467E-3</v>
      </c>
      <c r="M39" s="74">
        <v>8.3388067151827255E-2</v>
      </c>
      <c r="N39" s="74">
        <v>-1.5438184632049362E-3</v>
      </c>
      <c r="O39" s="44">
        <f t="shared" ref="O39:O49" si="6">((K39-L39)*(M39-N39))</f>
        <v>1.1532918002541013E-3</v>
      </c>
      <c r="Q39" s="599"/>
      <c r="R39" s="140" t="s">
        <v>868</v>
      </c>
      <c r="S39" s="141">
        <v>9.1954022988505746E-3</v>
      </c>
      <c r="T39" s="141">
        <v>8.3388067151827255E-2</v>
      </c>
      <c r="U39" s="141">
        <v>-2.931278443342759E-3</v>
      </c>
      <c r="V39" s="141">
        <v>0.94074504778609791</v>
      </c>
      <c r="W39" s="142">
        <f t="shared" ref="W39:W49" si="7">S39-U39-(V39*T39)</f>
        <v>-6.6320230475342731E-2</v>
      </c>
      <c r="X39" s="143">
        <f t="shared" ref="X39:X49" si="8">W39^2</f>
        <v>4.398372970302579E-3</v>
      </c>
      <c r="Z39" s="417">
        <v>3</v>
      </c>
      <c r="AA39" s="69" t="s">
        <v>868</v>
      </c>
      <c r="AB39" s="82">
        <v>15150</v>
      </c>
      <c r="AC39" s="27"/>
      <c r="AD39" s="64">
        <v>8.3194675540765387E-3</v>
      </c>
      <c r="AE39" s="45">
        <v>21975</v>
      </c>
      <c r="AF39" s="413"/>
      <c r="AG39" s="64">
        <v>8.027522935779817E-3</v>
      </c>
    </row>
    <row r="40" spans="1:33" ht="16.5" thickBot="1" x14ac:dyDescent="0.3">
      <c r="A40" s="3" t="s">
        <v>204</v>
      </c>
      <c r="B40" s="4" t="s">
        <v>3167</v>
      </c>
      <c r="C40" s="4" t="s">
        <v>3237</v>
      </c>
      <c r="D40" s="4" t="s">
        <v>3171</v>
      </c>
      <c r="E40" s="4" t="s">
        <v>116</v>
      </c>
      <c r="F40" s="4" t="s">
        <v>3238</v>
      </c>
      <c r="G40" s="4" t="s">
        <v>3239</v>
      </c>
      <c r="I40" s="591"/>
      <c r="J40" s="41" t="s">
        <v>869</v>
      </c>
      <c r="K40" s="74">
        <v>6.1503416856492028E-2</v>
      </c>
      <c r="L40" s="75">
        <v>-4.3836180172835467E-3</v>
      </c>
      <c r="M40" s="74">
        <v>1.4707665446079972E-2</v>
      </c>
      <c r="N40" s="74">
        <v>-1.5438184632049362E-3</v>
      </c>
      <c r="O40" s="44">
        <f t="shared" si="6"/>
        <v>1.0707620870816575E-3</v>
      </c>
      <c r="Q40" s="599"/>
      <c r="R40" s="140" t="s">
        <v>869</v>
      </c>
      <c r="S40" s="141">
        <v>6.1503416856492028E-2</v>
      </c>
      <c r="T40" s="141">
        <v>1.4707665446079972E-2</v>
      </c>
      <c r="U40" s="141">
        <v>-2.931278443342759E-3</v>
      </c>
      <c r="V40" s="141">
        <v>0.94074504778609791</v>
      </c>
      <c r="W40" s="142">
        <f t="shared" si="7"/>
        <v>5.0598531866940341E-2</v>
      </c>
      <c r="X40" s="143">
        <f t="shared" si="8"/>
        <v>2.5602114270897773E-3</v>
      </c>
      <c r="Z40" s="417">
        <v>4</v>
      </c>
      <c r="AA40" s="69" t="s">
        <v>869</v>
      </c>
      <c r="AB40" s="82">
        <v>16600</v>
      </c>
      <c r="AC40" s="27"/>
      <c r="AD40" s="64">
        <v>9.5709570957095716E-2</v>
      </c>
      <c r="AE40" s="45">
        <v>16000</v>
      </c>
      <c r="AF40" s="413"/>
      <c r="AG40" s="64">
        <v>-0.27189988623435724</v>
      </c>
    </row>
    <row r="41" spans="1:33" ht="16.5" thickBot="1" x14ac:dyDescent="0.3">
      <c r="A41" s="3" t="s">
        <v>210</v>
      </c>
      <c r="B41" s="4" t="s">
        <v>3240</v>
      </c>
      <c r="C41" s="4" t="s">
        <v>76</v>
      </c>
      <c r="D41" s="4" t="s">
        <v>152</v>
      </c>
      <c r="E41" s="4" t="s">
        <v>3181</v>
      </c>
      <c r="F41" s="4" t="s">
        <v>3241</v>
      </c>
      <c r="G41" s="4" t="s">
        <v>3242</v>
      </c>
      <c r="I41" s="591"/>
      <c r="J41" s="41" t="s">
        <v>870</v>
      </c>
      <c r="K41" s="74">
        <v>0.13304721030042918</v>
      </c>
      <c r="L41" s="75">
        <v>-4.3836180172835467E-3</v>
      </c>
      <c r="M41" s="74">
        <v>1.3813376032119618E-2</v>
      </c>
      <c r="N41" s="74">
        <v>-1.5438184632049362E-3</v>
      </c>
      <c r="O41" s="44">
        <f t="shared" si="6"/>
        <v>2.1105519601286719E-3</v>
      </c>
      <c r="Q41" s="599"/>
      <c r="R41" s="140" t="s">
        <v>870</v>
      </c>
      <c r="S41" s="141">
        <v>0.13304721030042918</v>
      </c>
      <c r="T41" s="141">
        <v>1.3813376032119618E-2</v>
      </c>
      <c r="U41" s="141">
        <v>-2.931278443342759E-3</v>
      </c>
      <c r="V41" s="141">
        <v>0.94074504778609791</v>
      </c>
      <c r="W41" s="142">
        <f t="shared" si="7"/>
        <v>0.12298362364834824</v>
      </c>
      <c r="X41" s="143">
        <f t="shared" si="8"/>
        <v>1.512497168567856E-2</v>
      </c>
      <c r="Z41" s="417">
        <v>5</v>
      </c>
      <c r="AA41" s="69" t="s">
        <v>870</v>
      </c>
      <c r="AB41" s="82">
        <v>16950</v>
      </c>
      <c r="AC41" s="27"/>
      <c r="AD41" s="64">
        <v>2.1084337349397589E-2</v>
      </c>
      <c r="AE41" s="45">
        <v>17725</v>
      </c>
      <c r="AF41" s="413"/>
      <c r="AG41" s="64">
        <v>0.10781250000000001</v>
      </c>
    </row>
    <row r="42" spans="1:33" ht="16.5" thickBot="1" x14ac:dyDescent="0.3">
      <c r="A42" s="3" t="s">
        <v>215</v>
      </c>
      <c r="B42" s="4" t="s">
        <v>3221</v>
      </c>
      <c r="C42" s="4" t="s">
        <v>3243</v>
      </c>
      <c r="D42" s="4" t="s">
        <v>3244</v>
      </c>
      <c r="E42" s="4" t="s">
        <v>3245</v>
      </c>
      <c r="F42" s="4" t="s">
        <v>3246</v>
      </c>
      <c r="G42" s="4" t="s">
        <v>3247</v>
      </c>
      <c r="I42" s="591"/>
      <c r="J42" s="41" t="s">
        <v>871</v>
      </c>
      <c r="K42" s="74">
        <v>-0.10037878787878787</v>
      </c>
      <c r="L42" s="75">
        <v>-4.3836180172835467E-3</v>
      </c>
      <c r="M42" s="74">
        <v>-1.0560682672701252E-2</v>
      </c>
      <c r="N42" s="74">
        <v>-1.5438184632049362E-3</v>
      </c>
      <c r="O42" s="44">
        <f t="shared" si="6"/>
        <v>8.655754114087178E-4</v>
      </c>
      <c r="Q42" s="599"/>
      <c r="R42" s="140" t="s">
        <v>871</v>
      </c>
      <c r="S42" s="141">
        <v>-0.10037878787878787</v>
      </c>
      <c r="T42" s="141">
        <v>-1.0560682672701252E-2</v>
      </c>
      <c r="U42" s="141">
        <v>-2.931278443342759E-3</v>
      </c>
      <c r="V42" s="141">
        <v>0.94074504778609791</v>
      </c>
      <c r="W42" s="142">
        <f t="shared" si="7"/>
        <v>-8.7512599509860955E-2</v>
      </c>
      <c r="X42" s="143">
        <f t="shared" si="8"/>
        <v>7.6584550729733155E-3</v>
      </c>
      <c r="Z42" s="417">
        <v>6</v>
      </c>
      <c r="AA42" s="69" t="s">
        <v>871</v>
      </c>
      <c r="AB42" s="82">
        <v>18500</v>
      </c>
      <c r="AC42" s="29">
        <v>929</v>
      </c>
      <c r="AD42" s="64">
        <v>0.14625368731563421</v>
      </c>
      <c r="AE42" s="45">
        <v>17625</v>
      </c>
      <c r="AF42" s="28" t="s">
        <v>4999</v>
      </c>
      <c r="AG42" s="64">
        <v>3.3850493653032443E-2</v>
      </c>
    </row>
    <row r="43" spans="1:33" ht="16.5" thickBot="1" x14ac:dyDescent="0.3">
      <c r="A43" s="3" t="s">
        <v>220</v>
      </c>
      <c r="B43" s="4" t="s">
        <v>3248</v>
      </c>
      <c r="C43" s="4" t="s">
        <v>3138</v>
      </c>
      <c r="D43" s="4" t="s">
        <v>3249</v>
      </c>
      <c r="E43" s="4" t="s">
        <v>3221</v>
      </c>
      <c r="F43" s="4" t="s">
        <v>3222</v>
      </c>
      <c r="G43" s="4" t="s">
        <v>3250</v>
      </c>
      <c r="I43" s="591"/>
      <c r="J43" s="41" t="s">
        <v>872</v>
      </c>
      <c r="K43" s="74">
        <v>4.8421052631578948E-2</v>
      </c>
      <c r="L43" s="75">
        <v>-4.3836180172835467E-3</v>
      </c>
      <c r="M43" s="74">
        <v>-4.225285001250792E-2</v>
      </c>
      <c r="N43" s="74">
        <v>-1.5438184632049362E-3</v>
      </c>
      <c r="O43" s="44">
        <f t="shared" si="6"/>
        <v>-2.1496270033950966E-3</v>
      </c>
      <c r="Q43" s="599"/>
      <c r="R43" s="140" t="s">
        <v>872</v>
      </c>
      <c r="S43" s="141">
        <v>4.8421052631578948E-2</v>
      </c>
      <c r="T43" s="141">
        <v>-4.225285001250792E-2</v>
      </c>
      <c r="U43" s="141">
        <v>-2.931278443342759E-3</v>
      </c>
      <c r="V43" s="141">
        <v>0.94074504778609791</v>
      </c>
      <c r="W43" s="142">
        <f t="shared" si="7"/>
        <v>9.1101490479037289E-2</v>
      </c>
      <c r="X43" s="143">
        <f t="shared" si="8"/>
        <v>8.2994815675021226E-3</v>
      </c>
      <c r="Z43" s="417">
        <v>7</v>
      </c>
      <c r="AA43" s="69" t="s">
        <v>872</v>
      </c>
      <c r="AB43" s="82">
        <v>18450</v>
      </c>
      <c r="AC43" s="27"/>
      <c r="AD43" s="64">
        <v>-2.7027027027027029E-3</v>
      </c>
      <c r="AE43" s="45">
        <v>13650</v>
      </c>
      <c r="AF43" s="28"/>
      <c r="AG43" s="64">
        <v>-0.22553191489361701</v>
      </c>
    </row>
    <row r="44" spans="1:33" ht="16.5" thickBot="1" x14ac:dyDescent="0.3">
      <c r="A44" s="3" t="s">
        <v>224</v>
      </c>
      <c r="B44" s="4" t="s">
        <v>3251</v>
      </c>
      <c r="C44" s="4" t="s">
        <v>3138</v>
      </c>
      <c r="D44" s="4" t="s">
        <v>3252</v>
      </c>
      <c r="E44" s="4" t="s">
        <v>3248</v>
      </c>
      <c r="F44" s="4" t="s">
        <v>3253</v>
      </c>
      <c r="G44" s="4" t="s">
        <v>3254</v>
      </c>
      <c r="I44" s="591"/>
      <c r="J44" s="41" t="s">
        <v>873</v>
      </c>
      <c r="K44" s="74">
        <v>-0.14723926380368099</v>
      </c>
      <c r="L44" s="75">
        <v>-4.3836180172835467E-3</v>
      </c>
      <c r="M44" s="74">
        <v>-3.9925373134328389E-2</v>
      </c>
      <c r="N44" s="74">
        <v>-1.5438184632049362E-3</v>
      </c>
      <c r="O44" s="44">
        <f t="shared" si="6"/>
        <v>5.4830217788292609E-3</v>
      </c>
      <c r="Q44" s="599"/>
      <c r="R44" s="140" t="s">
        <v>873</v>
      </c>
      <c r="S44" s="141">
        <v>-0.14723926380368099</v>
      </c>
      <c r="T44" s="141">
        <v>-3.9925373134328389E-2</v>
      </c>
      <c r="U44" s="141">
        <v>-2.931278443342759E-3</v>
      </c>
      <c r="V44" s="141">
        <v>0.94074504778609791</v>
      </c>
      <c r="W44" s="142">
        <f t="shared" si="7"/>
        <v>-0.10674838830320668</v>
      </c>
      <c r="X44" s="143">
        <f t="shared" si="8"/>
        <v>1.1395218405332194E-2</v>
      </c>
      <c r="Z44" s="417">
        <v>8</v>
      </c>
      <c r="AA44" s="69" t="s">
        <v>873</v>
      </c>
      <c r="AB44" s="82">
        <v>17500</v>
      </c>
      <c r="AC44" s="27"/>
      <c r="AD44" s="64">
        <v>-5.1490514905149054E-2</v>
      </c>
      <c r="AE44" s="45">
        <v>14125</v>
      </c>
      <c r="AF44" s="28"/>
      <c r="AG44" s="64">
        <v>3.47985347985348E-2</v>
      </c>
    </row>
    <row r="45" spans="1:33" ht="16.5" thickBot="1" x14ac:dyDescent="0.3">
      <c r="A45" s="3" t="s">
        <v>3255</v>
      </c>
      <c r="B45" s="661" t="s">
        <v>3256</v>
      </c>
      <c r="C45" s="661"/>
      <c r="D45" s="661"/>
      <c r="E45" s="661"/>
      <c r="F45" s="661"/>
      <c r="G45" s="661"/>
      <c r="I45" s="591"/>
      <c r="J45" s="41" t="s">
        <v>874</v>
      </c>
      <c r="K45" s="74">
        <v>-5.5155875299760189E-2</v>
      </c>
      <c r="L45" s="75">
        <v>-4.3836180172835467E-3</v>
      </c>
      <c r="M45" s="74">
        <v>-9.1760590750097071E-2</v>
      </c>
      <c r="N45" s="74">
        <v>-1.5438184632049362E-3</v>
      </c>
      <c r="O45" s="44">
        <f t="shared" si="6"/>
        <v>4.5805091737446957E-3</v>
      </c>
      <c r="Q45" s="599"/>
      <c r="R45" s="140" t="s">
        <v>874</v>
      </c>
      <c r="S45" s="141">
        <v>-5.5155875299760189E-2</v>
      </c>
      <c r="T45" s="141">
        <v>-9.1760590750097071E-2</v>
      </c>
      <c r="U45" s="141">
        <v>-2.931278443342759E-3</v>
      </c>
      <c r="V45" s="141">
        <v>0.94074504778609791</v>
      </c>
      <c r="W45" s="142">
        <f t="shared" si="7"/>
        <v>3.409872447366321E-2</v>
      </c>
      <c r="X45" s="143">
        <f t="shared" si="8"/>
        <v>1.1627230107307982E-3</v>
      </c>
      <c r="Z45" s="417">
        <v>9</v>
      </c>
      <c r="AA45" s="69" t="s">
        <v>874</v>
      </c>
      <c r="AB45" s="82">
        <v>19800</v>
      </c>
      <c r="AC45" s="27"/>
      <c r="AD45" s="64">
        <v>0.13142857142857142</v>
      </c>
      <c r="AE45" s="79">
        <v>17725</v>
      </c>
      <c r="AF45" s="28"/>
      <c r="AG45" s="64">
        <v>0.25486725663716814</v>
      </c>
    </row>
    <row r="46" spans="1:33" ht="16.5" thickBot="1" x14ac:dyDescent="0.3">
      <c r="A46" s="3" t="s">
        <v>228</v>
      </c>
      <c r="B46" s="4" t="s">
        <v>69</v>
      </c>
      <c r="C46" s="4" t="s">
        <v>3257</v>
      </c>
      <c r="D46" s="4" t="s">
        <v>69</v>
      </c>
      <c r="E46" s="4" t="s">
        <v>3258</v>
      </c>
      <c r="F46" s="4" t="s">
        <v>3259</v>
      </c>
      <c r="G46" s="4" t="s">
        <v>3260</v>
      </c>
      <c r="I46" s="591"/>
      <c r="J46" s="41" t="s">
        <v>875</v>
      </c>
      <c r="K46" s="74">
        <v>-8.6294416243654817E-2</v>
      </c>
      <c r="L46" s="75">
        <v>-4.3836180172835467E-3</v>
      </c>
      <c r="M46" s="74">
        <v>1.6874206569957247E-2</v>
      </c>
      <c r="N46" s="74">
        <v>-1.5438184632049362E-3</v>
      </c>
      <c r="O46" s="44">
        <f t="shared" si="6"/>
        <v>-1.5086351322196026E-3</v>
      </c>
      <c r="Q46" s="599"/>
      <c r="R46" s="140" t="s">
        <v>875</v>
      </c>
      <c r="S46" s="141">
        <v>-8.6294416243654817E-2</v>
      </c>
      <c r="T46" s="141">
        <v>1.6874206569957247E-2</v>
      </c>
      <c r="U46" s="141">
        <v>-2.931278443342759E-3</v>
      </c>
      <c r="V46" s="141">
        <v>0.94074504778609791</v>
      </c>
      <c r="W46" s="142">
        <f t="shared" si="7"/>
        <v>-9.9237464066318976E-2</v>
      </c>
      <c r="X46" s="143">
        <f t="shared" si="8"/>
        <v>9.8480742743139501E-3</v>
      </c>
      <c r="Z46" s="417">
        <v>10</v>
      </c>
      <c r="AA46" s="69" t="s">
        <v>875</v>
      </c>
      <c r="AB46" s="82">
        <v>18900</v>
      </c>
      <c r="AC46" s="27"/>
      <c r="AD46" s="64">
        <v>-4.5454545454545456E-2</v>
      </c>
      <c r="AE46" s="79">
        <v>18500</v>
      </c>
      <c r="AF46" s="31"/>
      <c r="AG46" s="64">
        <v>4.372355430183357E-2</v>
      </c>
    </row>
    <row r="47" spans="1:33" ht="16.5" thickBot="1" x14ac:dyDescent="0.3">
      <c r="A47" s="3" t="s">
        <v>234</v>
      </c>
      <c r="B47" s="4" t="s">
        <v>3116</v>
      </c>
      <c r="C47" s="4" t="s">
        <v>1491</v>
      </c>
      <c r="D47" s="4" t="s">
        <v>3261</v>
      </c>
      <c r="E47" s="4" t="s">
        <v>69</v>
      </c>
      <c r="F47" s="4" t="s">
        <v>3262</v>
      </c>
      <c r="G47" s="4" t="s">
        <v>3263</v>
      </c>
      <c r="I47" s="591"/>
      <c r="J47" s="41" t="s">
        <v>876</v>
      </c>
      <c r="K47" s="74">
        <v>0.16111111111111112</v>
      </c>
      <c r="L47" s="75">
        <v>-4.3836180172835467E-3</v>
      </c>
      <c r="M47" s="74">
        <v>5.8788048814700476E-2</v>
      </c>
      <c r="N47" s="74">
        <v>-1.5438184632049362E-3</v>
      </c>
      <c r="O47" s="44">
        <f t="shared" si="6"/>
        <v>9.9846060329672141E-3</v>
      </c>
      <c r="Q47" s="599"/>
      <c r="R47" s="140" t="s">
        <v>876</v>
      </c>
      <c r="S47" s="141">
        <v>0.16111111111111112</v>
      </c>
      <c r="T47" s="141">
        <v>5.8788048814700476E-2</v>
      </c>
      <c r="U47" s="141">
        <v>-2.931278443342759E-3</v>
      </c>
      <c r="V47" s="141">
        <v>0.94074504778609791</v>
      </c>
      <c r="W47" s="142">
        <f t="shared" si="7"/>
        <v>0.10873782376301702</v>
      </c>
      <c r="X47" s="143">
        <f t="shared" si="8"/>
        <v>1.1823914316716949E-2</v>
      </c>
      <c r="Z47" s="417">
        <v>11</v>
      </c>
      <c r="AA47" s="69" t="s">
        <v>876</v>
      </c>
      <c r="AB47" s="82">
        <v>22450</v>
      </c>
      <c r="AC47" s="27"/>
      <c r="AD47" s="64">
        <v>0.18783068783068782</v>
      </c>
      <c r="AE47" s="79">
        <v>17300</v>
      </c>
      <c r="AF47" s="28"/>
      <c r="AG47" s="64">
        <v>-6.4864864864864868E-2</v>
      </c>
    </row>
    <row r="48" spans="1:33" ht="16.5" thickBot="1" x14ac:dyDescent="0.3">
      <c r="A48" s="3" t="s">
        <v>238</v>
      </c>
      <c r="B48" s="4" t="s">
        <v>3264</v>
      </c>
      <c r="C48" s="4" t="s">
        <v>3265</v>
      </c>
      <c r="D48" s="4" t="s">
        <v>3266</v>
      </c>
      <c r="E48" s="4" t="s">
        <v>3121</v>
      </c>
      <c r="F48" s="4" t="s">
        <v>3267</v>
      </c>
      <c r="G48" s="4" t="s">
        <v>3268</v>
      </c>
      <c r="I48" s="591"/>
      <c r="J48" s="41" t="s">
        <v>877</v>
      </c>
      <c r="K48" s="74">
        <v>-9.8086124401913874E-2</v>
      </c>
      <c r="L48" s="75">
        <v>-4.3836180172835467E-3</v>
      </c>
      <c r="M48" s="74">
        <v>-6.6135848756640692E-2</v>
      </c>
      <c r="N48" s="74">
        <v>-1.5438184632049362E-3</v>
      </c>
      <c r="O48" s="44">
        <f t="shared" si="6"/>
        <v>6.0524351309668998E-3</v>
      </c>
      <c r="Q48" s="599"/>
      <c r="R48" s="140" t="s">
        <v>877</v>
      </c>
      <c r="S48" s="141">
        <v>-9.8086124401913874E-2</v>
      </c>
      <c r="T48" s="141">
        <v>-6.6135848756640692E-2</v>
      </c>
      <c r="U48" s="141">
        <v>-2.931278443342759E-3</v>
      </c>
      <c r="V48" s="141">
        <v>0.94074504778609791</v>
      </c>
      <c r="W48" s="142">
        <f t="shared" si="7"/>
        <v>-3.2937873759631024E-2</v>
      </c>
      <c r="X48" s="143">
        <f t="shared" si="8"/>
        <v>1.08490352780539E-3</v>
      </c>
      <c r="Z48" s="417">
        <v>12</v>
      </c>
      <c r="AA48" s="69" t="s">
        <v>877</v>
      </c>
      <c r="AB48" s="94">
        <v>18425</v>
      </c>
      <c r="AC48" s="27"/>
      <c r="AD48" s="64">
        <v>-0.17928730512249444</v>
      </c>
      <c r="AE48" s="79">
        <v>19100</v>
      </c>
      <c r="AF48" s="28"/>
      <c r="AG48" s="64">
        <v>0.10404624277456648</v>
      </c>
    </row>
    <row r="49" spans="1:33" ht="16.5" thickBot="1" x14ac:dyDescent="0.3">
      <c r="A49" s="3" t="s">
        <v>243</v>
      </c>
      <c r="B49" s="4" t="s">
        <v>3269</v>
      </c>
      <c r="C49" s="4" t="s">
        <v>3270</v>
      </c>
      <c r="D49" s="4" t="s">
        <v>3269</v>
      </c>
      <c r="E49" s="4" t="s">
        <v>3264</v>
      </c>
      <c r="F49" s="4" t="s">
        <v>3271</v>
      </c>
      <c r="G49" s="4" t="s">
        <v>3272</v>
      </c>
      <c r="I49" s="592"/>
      <c r="J49" s="41" t="s">
        <v>866</v>
      </c>
      <c r="K49" s="74">
        <v>6.1007957559681698E-2</v>
      </c>
      <c r="L49" s="75">
        <v>-4.3836180172835467E-3</v>
      </c>
      <c r="M49" s="74">
        <v>8.8666316730269968E-3</v>
      </c>
      <c r="N49" s="74">
        <v>-1.5438184632049362E-3</v>
      </c>
      <c r="O49" s="44">
        <f t="shared" si="6"/>
        <v>6.8075573687363861E-4</v>
      </c>
      <c r="Q49" s="599"/>
      <c r="R49" s="140" t="s">
        <v>866</v>
      </c>
      <c r="S49" s="141">
        <v>6.1007957559681698E-2</v>
      </c>
      <c r="T49" s="141">
        <v>8.8666316730269968E-3</v>
      </c>
      <c r="U49" s="141">
        <v>-2.931278443342759E-3</v>
      </c>
      <c r="V49" s="141">
        <v>0.94074504778609791</v>
      </c>
      <c r="W49" s="142">
        <f t="shared" si="7"/>
        <v>5.5597996166080937E-2</v>
      </c>
      <c r="X49" s="143">
        <f t="shared" si="8"/>
        <v>3.0911371776835505E-3</v>
      </c>
      <c r="Z49" s="417">
        <v>13</v>
      </c>
      <c r="AA49" s="69" t="s">
        <v>866</v>
      </c>
      <c r="AB49" s="94">
        <v>21950</v>
      </c>
      <c r="AC49" s="27"/>
      <c r="AD49" s="64">
        <v>0.19131614654002713</v>
      </c>
      <c r="AE49" s="79">
        <v>18450</v>
      </c>
      <c r="AF49" s="28"/>
      <c r="AG49" s="64">
        <v>-3.4031413612565446E-2</v>
      </c>
    </row>
    <row r="50" spans="1:33" ht="15.75" thickBot="1" x14ac:dyDescent="0.3">
      <c r="A50" s="3" t="s">
        <v>249</v>
      </c>
      <c r="B50" s="4" t="s">
        <v>3273</v>
      </c>
      <c r="C50" s="4" t="s">
        <v>3274</v>
      </c>
      <c r="D50" s="4" t="s">
        <v>57</v>
      </c>
      <c r="E50" s="4" t="s">
        <v>32</v>
      </c>
      <c r="F50" s="4" t="s">
        <v>3275</v>
      </c>
      <c r="G50" s="4" t="s">
        <v>3276</v>
      </c>
      <c r="I50" s="593" t="s">
        <v>891</v>
      </c>
      <c r="J50" s="594"/>
      <c r="K50" s="594"/>
      <c r="L50" s="594"/>
      <c r="M50" s="594"/>
      <c r="N50" s="595"/>
      <c r="O50" s="44">
        <f>SUM(O38:O49)</f>
        <v>2.7007629348479733E-2</v>
      </c>
      <c r="Q50" s="599" t="s">
        <v>891</v>
      </c>
      <c r="R50" s="599"/>
      <c r="S50" s="599"/>
      <c r="T50" s="599"/>
      <c r="U50" s="599"/>
      <c r="V50" s="599"/>
      <c r="W50" s="599"/>
      <c r="X50" s="143">
        <f>SUM(X38:X49)</f>
        <v>8.1398223015065371E-2</v>
      </c>
      <c r="Z50" s="680" t="s">
        <v>5160</v>
      </c>
      <c r="AA50" s="682"/>
      <c r="AB50" s="682"/>
      <c r="AC50" s="681"/>
      <c r="AD50" s="64">
        <v>0.47865675143994946</v>
      </c>
      <c r="AE50" s="662" t="s">
        <v>5160</v>
      </c>
      <c r="AF50" s="662"/>
      <c r="AG50" s="64">
        <v>-1.6035687488543983E-2</v>
      </c>
    </row>
    <row r="51" spans="1:33" ht="17.25" thickBot="1" x14ac:dyDescent="0.3">
      <c r="A51" s="3" t="s">
        <v>255</v>
      </c>
      <c r="B51" s="4" t="s">
        <v>3277</v>
      </c>
      <c r="C51" s="4" t="s">
        <v>3278</v>
      </c>
      <c r="D51" s="4" t="s">
        <v>3279</v>
      </c>
      <c r="E51" s="4" t="s">
        <v>3273</v>
      </c>
      <c r="F51" s="4" t="s">
        <v>3280</v>
      </c>
      <c r="G51" s="4" t="s">
        <v>3281</v>
      </c>
      <c r="I51" s="606" t="s">
        <v>892</v>
      </c>
      <c r="J51" s="607"/>
      <c r="K51" s="607"/>
      <c r="L51" s="607"/>
      <c r="M51" s="607"/>
      <c r="N51" s="609"/>
      <c r="O51" s="44">
        <f>O50/12</f>
        <v>2.2506357790399779E-3</v>
      </c>
      <c r="Q51" s="600" t="s">
        <v>5070</v>
      </c>
      <c r="R51" s="600"/>
      <c r="S51" s="600"/>
      <c r="T51" s="600"/>
      <c r="U51" s="600"/>
      <c r="V51" s="600"/>
      <c r="W51" s="600"/>
      <c r="X51" s="143">
        <f>X50/12</f>
        <v>6.7831852512554476E-3</v>
      </c>
      <c r="Z51" s="680" t="s">
        <v>881</v>
      </c>
      <c r="AA51" s="682"/>
      <c r="AB51" s="682"/>
      <c r="AC51" s="681"/>
      <c r="AD51" s="392">
        <v>3.9888062619995786E-2</v>
      </c>
      <c r="AE51" s="680" t="s">
        <v>881</v>
      </c>
      <c r="AF51" s="681"/>
      <c r="AG51" s="392">
        <v>-1.3363072907119986E-3</v>
      </c>
    </row>
    <row r="52" spans="1:33" ht="18" thickBot="1" x14ac:dyDescent="0.3">
      <c r="A52" s="3" t="s">
        <v>258</v>
      </c>
      <c r="B52" s="4" t="s">
        <v>11</v>
      </c>
      <c r="C52" s="4" t="s">
        <v>3282</v>
      </c>
      <c r="D52" s="4" t="s">
        <v>3283</v>
      </c>
      <c r="E52" s="4" t="s">
        <v>3277</v>
      </c>
      <c r="F52" s="4" t="s">
        <v>3284</v>
      </c>
      <c r="G52" s="4" t="s">
        <v>3285</v>
      </c>
      <c r="I52" s="39" t="s">
        <v>884</v>
      </c>
      <c r="J52" s="40" t="s">
        <v>885</v>
      </c>
      <c r="K52" s="40" t="s">
        <v>886</v>
      </c>
      <c r="L52" s="40" t="s">
        <v>887</v>
      </c>
      <c r="M52" s="40" t="s">
        <v>888</v>
      </c>
      <c r="N52" s="40" t="s">
        <v>889</v>
      </c>
      <c r="O52" s="40" t="s">
        <v>890</v>
      </c>
      <c r="Q52" s="161" t="s">
        <v>884</v>
      </c>
      <c r="R52" s="161" t="s">
        <v>885</v>
      </c>
      <c r="S52" s="161" t="s">
        <v>886</v>
      </c>
      <c r="T52" s="161" t="s">
        <v>888</v>
      </c>
      <c r="U52" s="161" t="s">
        <v>5071</v>
      </c>
      <c r="V52" s="161" t="s">
        <v>5072</v>
      </c>
      <c r="W52" s="161" t="s">
        <v>5073</v>
      </c>
      <c r="X52" s="161" t="s">
        <v>5074</v>
      </c>
    </row>
    <row r="53" spans="1:33" ht="16.5" thickBot="1" x14ac:dyDescent="0.3">
      <c r="A53" s="3" t="s">
        <v>263</v>
      </c>
      <c r="B53" s="4" t="s">
        <v>3286</v>
      </c>
      <c r="C53" s="4" t="s">
        <v>3287</v>
      </c>
      <c r="D53" s="4" t="s">
        <v>3288</v>
      </c>
      <c r="E53" s="4" t="s">
        <v>3289</v>
      </c>
      <c r="F53" s="4" t="s">
        <v>3290</v>
      </c>
      <c r="G53" s="4" t="s">
        <v>3291</v>
      </c>
      <c r="I53" s="590">
        <v>2014</v>
      </c>
      <c r="J53" s="41" t="s">
        <v>867</v>
      </c>
      <c r="K53" s="42">
        <v>0.12</v>
      </c>
      <c r="L53" s="42">
        <v>2.4308512947992526E-2</v>
      </c>
      <c r="M53" s="42">
        <v>4.3057625783952537E-2</v>
      </c>
      <c r="N53" s="42">
        <v>1.9868817943784263E-2</v>
      </c>
      <c r="O53" s="44">
        <f>((K53-L53)*(M53-N53))</f>
        <v>2.2189715051889516E-3</v>
      </c>
      <c r="Q53" s="599">
        <v>2014</v>
      </c>
      <c r="R53" s="140" t="s">
        <v>867</v>
      </c>
      <c r="S53" s="42">
        <v>0.12</v>
      </c>
      <c r="T53" s="42">
        <v>4.3057625783952537E-2</v>
      </c>
      <c r="U53" s="141">
        <v>8.0169864532670179E-4</v>
      </c>
      <c r="V53" s="141">
        <v>1.1831007948824488</v>
      </c>
      <c r="W53" s="519">
        <f>S53-U53-(V53*T53)</f>
        <v>6.8256790063928027E-2</v>
      </c>
      <c r="X53" s="206">
        <f>W53^2</f>
        <v>4.6589893898311436E-3</v>
      </c>
    </row>
    <row r="54" spans="1:33" ht="16.5" thickBot="1" x14ac:dyDescent="0.3">
      <c r="A54" s="3" t="s">
        <v>267</v>
      </c>
      <c r="B54" s="4" t="s">
        <v>3292</v>
      </c>
      <c r="C54" s="4" t="s">
        <v>51</v>
      </c>
      <c r="D54" s="4" t="s">
        <v>3293</v>
      </c>
      <c r="E54" s="4" t="s">
        <v>3294</v>
      </c>
      <c r="F54" s="4" t="s">
        <v>3295</v>
      </c>
      <c r="G54" s="4" t="s">
        <v>3296</v>
      </c>
      <c r="I54" s="591"/>
      <c r="J54" s="41" t="s">
        <v>868</v>
      </c>
      <c r="K54" s="42">
        <v>2.232142857142857E-3</v>
      </c>
      <c r="L54" s="42">
        <v>2.4308512947992526E-2</v>
      </c>
      <c r="M54" s="42">
        <v>4.7090703192407331E-2</v>
      </c>
      <c r="N54" s="42">
        <v>1.9868817943784263E-2</v>
      </c>
      <c r="O54" s="44">
        <f t="shared" ref="O54:O64" si="9">((K54-L54)*(M54-N54))</f>
        <v>-6.0096041331924417E-4</v>
      </c>
      <c r="Q54" s="599"/>
      <c r="R54" s="140" t="s">
        <v>868</v>
      </c>
      <c r="S54" s="42">
        <v>2.232142857142857E-3</v>
      </c>
      <c r="T54" s="42">
        <v>4.7090703192407331E-2</v>
      </c>
      <c r="U54" s="141">
        <v>8.0169864532670179E-4</v>
      </c>
      <c r="V54" s="141">
        <v>1.1831007948824488</v>
      </c>
      <c r="W54" s="519">
        <f t="shared" ref="W54:W64" si="10">S54-U54-(V54*T54)</f>
        <v>-5.4282604166694427E-2</v>
      </c>
      <c r="X54" s="206">
        <f t="shared" ref="X54:X64" si="11">W54^2</f>
        <v>2.9466011151180311E-3</v>
      </c>
    </row>
    <row r="55" spans="1:33" ht="16.5" thickBot="1" x14ac:dyDescent="0.3">
      <c r="A55" s="3" t="s">
        <v>271</v>
      </c>
      <c r="B55" s="4" t="s">
        <v>3297</v>
      </c>
      <c r="C55" s="4" t="s">
        <v>3274</v>
      </c>
      <c r="D55" s="4" t="s">
        <v>3289</v>
      </c>
      <c r="E55" s="4" t="s">
        <v>3298</v>
      </c>
      <c r="F55" s="4" t="s">
        <v>3299</v>
      </c>
      <c r="G55" s="4" t="s">
        <v>3300</v>
      </c>
      <c r="I55" s="591"/>
      <c r="J55" s="41" t="s">
        <v>869</v>
      </c>
      <c r="K55" s="42">
        <v>4.1202672605790643E-2</v>
      </c>
      <c r="L55" s="42">
        <v>2.4308512947992526E-2</v>
      </c>
      <c r="M55" s="42">
        <v>2.9381091555189243E-2</v>
      </c>
      <c r="N55" s="42">
        <v>1.9868817943784263E-2</v>
      </c>
      <c r="O55" s="44">
        <f t="shared" si="9"/>
        <v>1.6070186909973561E-4</v>
      </c>
      <c r="Q55" s="599"/>
      <c r="R55" s="140" t="s">
        <v>869</v>
      </c>
      <c r="S55" s="42">
        <v>4.1202672605790643E-2</v>
      </c>
      <c r="T55" s="42">
        <v>2.9381091555189243E-2</v>
      </c>
      <c r="U55" s="141">
        <v>8.0169864532670179E-4</v>
      </c>
      <c r="V55" s="141">
        <v>1.1831007948824488</v>
      </c>
      <c r="W55" s="519">
        <f t="shared" si="10"/>
        <v>5.6401811870055371E-3</v>
      </c>
      <c r="X55" s="206">
        <f t="shared" si="11"/>
        <v>3.1811643822251192E-5</v>
      </c>
    </row>
    <row r="56" spans="1:33" ht="16.5" thickBot="1" x14ac:dyDescent="0.3">
      <c r="A56" s="3" t="s">
        <v>277</v>
      </c>
      <c r="B56" s="4" t="s">
        <v>32</v>
      </c>
      <c r="C56" s="4" t="s">
        <v>3301</v>
      </c>
      <c r="D56" s="4" t="s">
        <v>3225</v>
      </c>
      <c r="E56" s="4" t="s">
        <v>3297</v>
      </c>
      <c r="F56" s="4" t="s">
        <v>3302</v>
      </c>
      <c r="G56" s="4" t="s">
        <v>3303</v>
      </c>
      <c r="I56" s="591"/>
      <c r="J56" s="41" t="s">
        <v>870</v>
      </c>
      <c r="K56" s="42">
        <v>-6.0962566844919783E-2</v>
      </c>
      <c r="L56" s="42">
        <v>2.4308512947992526E-2</v>
      </c>
      <c r="M56" s="42">
        <v>1.9324336155895544E-2</v>
      </c>
      <c r="N56" s="42">
        <v>1.9868817943784263E-2</v>
      </c>
      <c r="O56" s="44">
        <f t="shared" si="9"/>
        <v>4.6428549980846506E-5</v>
      </c>
      <c r="Q56" s="599"/>
      <c r="R56" s="140" t="s">
        <v>870</v>
      </c>
      <c r="S56" s="42">
        <v>-6.0962566844919783E-2</v>
      </c>
      <c r="T56" s="42">
        <v>1.9324336155895544E-2</v>
      </c>
      <c r="U56" s="141">
        <v>8.0169864532670179E-4</v>
      </c>
      <c r="V56" s="141">
        <v>1.1831007948824488</v>
      </c>
      <c r="W56" s="519">
        <f t="shared" si="10"/>
        <v>-8.4626902956862149E-2</v>
      </c>
      <c r="X56" s="206">
        <f t="shared" si="11"/>
        <v>7.1617127040701639E-3</v>
      </c>
    </row>
    <row r="57" spans="1:33" ht="16.5" thickBot="1" x14ac:dyDescent="0.3">
      <c r="A57" s="3" t="s">
        <v>3304</v>
      </c>
      <c r="B57" s="661" t="s">
        <v>3305</v>
      </c>
      <c r="C57" s="661"/>
      <c r="D57" s="661"/>
      <c r="E57" s="661"/>
      <c r="F57" s="661"/>
      <c r="G57" s="661"/>
      <c r="I57" s="591"/>
      <c r="J57" s="41" t="s">
        <v>871</v>
      </c>
      <c r="K57" s="42">
        <v>3.1890660592255128E-2</v>
      </c>
      <c r="L57" s="42">
        <v>2.4308512947992526E-2</v>
      </c>
      <c r="M57" s="42">
        <v>1.1767448709138997E-2</v>
      </c>
      <c r="N57" s="42">
        <v>1.9868817943784263E-2</v>
      </c>
      <c r="O57" s="44">
        <f t="shared" si="9"/>
        <v>-6.1425777657767123E-5</v>
      </c>
      <c r="Q57" s="599"/>
      <c r="R57" s="140" t="s">
        <v>871</v>
      </c>
      <c r="S57" s="42">
        <v>3.1890660592255128E-2</v>
      </c>
      <c r="T57" s="42">
        <v>1.1767448709138997E-2</v>
      </c>
      <c r="U57" s="141">
        <v>8.0169864532670179E-4</v>
      </c>
      <c r="V57" s="141">
        <v>1.1831007948824488</v>
      </c>
      <c r="W57" s="519">
        <f t="shared" si="10"/>
        <v>1.7166884025407635E-2</v>
      </c>
      <c r="X57" s="206">
        <f t="shared" si="11"/>
        <v>2.9470190714179584E-4</v>
      </c>
    </row>
    <row r="58" spans="1:33" ht="16.5" thickBot="1" x14ac:dyDescent="0.3">
      <c r="A58" s="3" t="s">
        <v>281</v>
      </c>
      <c r="B58" s="4" t="s">
        <v>3279</v>
      </c>
      <c r="C58" s="4" t="s">
        <v>3306</v>
      </c>
      <c r="D58" s="4" t="s">
        <v>3307</v>
      </c>
      <c r="E58" s="4" t="s">
        <v>3308</v>
      </c>
      <c r="F58" s="4" t="s">
        <v>3309</v>
      </c>
      <c r="G58" s="4" t="s">
        <v>3310</v>
      </c>
      <c r="I58" s="591"/>
      <c r="J58" s="41" t="s">
        <v>872</v>
      </c>
      <c r="K58" s="42">
        <v>3.5320088300220751E-2</v>
      </c>
      <c r="L58" s="42">
        <v>2.4308512947992526E-2</v>
      </c>
      <c r="M58" s="42">
        <v>-2.2800315323509741E-3</v>
      </c>
      <c r="N58" s="42">
        <v>1.9868817943784263E-2</v>
      </c>
      <c r="O58" s="44">
        <f t="shared" si="9"/>
        <v>-2.4389372497162382E-4</v>
      </c>
      <c r="Q58" s="599"/>
      <c r="R58" s="140" t="s">
        <v>872</v>
      </c>
      <c r="S58" s="42">
        <v>3.5320088300220751E-2</v>
      </c>
      <c r="T58" s="42">
        <v>-2.2800315323509741E-3</v>
      </c>
      <c r="U58" s="141">
        <v>8.0169864532670179E-4</v>
      </c>
      <c r="V58" s="141">
        <v>1.1831007948824488</v>
      </c>
      <c r="W58" s="519">
        <f t="shared" si="10"/>
        <v>3.7215896773175536E-2</v>
      </c>
      <c r="X58" s="206">
        <f t="shared" si="11"/>
        <v>1.3850229726316574E-3</v>
      </c>
    </row>
    <row r="59" spans="1:33" ht="16.5" thickBot="1" x14ac:dyDescent="0.3">
      <c r="A59" s="3" t="s">
        <v>286</v>
      </c>
      <c r="B59" s="4" t="s">
        <v>3116</v>
      </c>
      <c r="C59" s="4" t="s">
        <v>3311</v>
      </c>
      <c r="D59" s="4" t="s">
        <v>3312</v>
      </c>
      <c r="E59" s="4" t="s">
        <v>3269</v>
      </c>
      <c r="F59" s="4" t="s">
        <v>3313</v>
      </c>
      <c r="G59" s="4" t="s">
        <v>3314</v>
      </c>
      <c r="I59" s="591"/>
      <c r="J59" s="41" t="s">
        <v>873</v>
      </c>
      <c r="K59" s="42">
        <v>0.10643015521064302</v>
      </c>
      <c r="L59" s="42">
        <v>2.4308512947992526E-2</v>
      </c>
      <c r="M59" s="42">
        <v>5.5465739603972428E-2</v>
      </c>
      <c r="N59" s="42">
        <v>1.9868817943784263E-2</v>
      </c>
      <c r="O59" s="44">
        <f t="shared" si="9"/>
        <v>2.9232776662295673E-3</v>
      </c>
      <c r="Q59" s="599"/>
      <c r="R59" s="140" t="s">
        <v>873</v>
      </c>
      <c r="S59" s="42">
        <v>0.10643015521064302</v>
      </c>
      <c r="T59" s="42">
        <v>5.5465739603972428E-2</v>
      </c>
      <c r="U59" s="141">
        <v>8.0169864532670179E-4</v>
      </c>
      <c r="V59" s="141">
        <v>1.1831007948824488</v>
      </c>
      <c r="W59" s="519">
        <f t="shared" si="10"/>
        <v>4.0006895951113619E-2</v>
      </c>
      <c r="X59" s="206">
        <f t="shared" si="11"/>
        <v>1.6005517236432312E-3</v>
      </c>
    </row>
    <row r="60" spans="1:33" ht="16.5" thickBot="1" x14ac:dyDescent="0.3">
      <c r="A60" s="3" t="s">
        <v>292</v>
      </c>
      <c r="B60" s="4" t="s">
        <v>3137</v>
      </c>
      <c r="C60" s="4" t="s">
        <v>3315</v>
      </c>
      <c r="D60" s="4" t="s">
        <v>3286</v>
      </c>
      <c r="E60" s="4" t="s">
        <v>3116</v>
      </c>
      <c r="F60" s="4" t="s">
        <v>3316</v>
      </c>
      <c r="G60" s="4" t="s">
        <v>3317</v>
      </c>
      <c r="I60" s="591"/>
      <c r="J60" s="41" t="s">
        <v>874</v>
      </c>
      <c r="K60" s="42">
        <v>-2.8056112224448898E-2</v>
      </c>
      <c r="L60" s="42">
        <v>2.4308512947992526E-2</v>
      </c>
      <c r="M60" s="42">
        <v>1.0365081193137061E-3</v>
      </c>
      <c r="N60" s="42">
        <v>1.9868817943784263E-2</v>
      </c>
      <c r="O60" s="44">
        <f t="shared" si="9"/>
        <v>9.8614684508968684E-4</v>
      </c>
      <c r="Q60" s="599"/>
      <c r="R60" s="140" t="s">
        <v>874</v>
      </c>
      <c r="S60" s="42">
        <v>-2.8056112224448898E-2</v>
      </c>
      <c r="T60" s="42">
        <v>1.0365081193137061E-3</v>
      </c>
      <c r="U60" s="141">
        <v>8.0169864532670179E-4</v>
      </c>
      <c r="V60" s="141">
        <v>1.1831007948824488</v>
      </c>
      <c r="W60" s="519">
        <f t="shared" si="10"/>
        <v>-3.0084104449637758E-2</v>
      </c>
      <c r="X60" s="206">
        <f t="shared" si="11"/>
        <v>9.0505334053671434E-4</v>
      </c>
    </row>
    <row r="61" spans="1:33" ht="16.5" thickBot="1" x14ac:dyDescent="0.3">
      <c r="A61" s="3" t="s">
        <v>296</v>
      </c>
      <c r="B61" s="4" t="s">
        <v>3129</v>
      </c>
      <c r="C61" s="4" t="s">
        <v>3318</v>
      </c>
      <c r="D61" s="4" t="s">
        <v>3294</v>
      </c>
      <c r="E61" s="4" t="s">
        <v>3319</v>
      </c>
      <c r="F61" s="4" t="s">
        <v>3320</v>
      </c>
      <c r="G61" s="4" t="s">
        <v>3321</v>
      </c>
      <c r="I61" s="591"/>
      <c r="J61" s="41" t="s">
        <v>875</v>
      </c>
      <c r="K61" s="42">
        <v>-0.11134020618556702</v>
      </c>
      <c r="L61" s="42">
        <v>2.4308512947992526E-2</v>
      </c>
      <c r="M61" s="42">
        <v>4.4638748274275141E-3</v>
      </c>
      <c r="N61" s="42">
        <v>1.9868817943784263E-2</v>
      </c>
      <c r="O61" s="44">
        <f t="shared" si="9"/>
        <v>2.089660802059138E-3</v>
      </c>
      <c r="Q61" s="599"/>
      <c r="R61" s="140" t="s">
        <v>875</v>
      </c>
      <c r="S61" s="42">
        <v>-0.11134020618556702</v>
      </c>
      <c r="T61" s="42">
        <v>4.4638748274275141E-3</v>
      </c>
      <c r="U61" s="141">
        <v>8.0169864532670179E-4</v>
      </c>
      <c r="V61" s="141">
        <v>1.1831007948824488</v>
      </c>
      <c r="W61" s="519">
        <f t="shared" si="10"/>
        <v>-0.11742311868747896</v>
      </c>
      <c r="X61" s="206">
        <f t="shared" si="11"/>
        <v>1.3788188802293769E-2</v>
      </c>
    </row>
    <row r="62" spans="1:33" ht="16.5" thickBot="1" x14ac:dyDescent="0.3">
      <c r="A62" s="3" t="s">
        <v>302</v>
      </c>
      <c r="B62" s="4" t="s">
        <v>3233</v>
      </c>
      <c r="C62" s="4" t="s">
        <v>50</v>
      </c>
      <c r="D62" s="4" t="s">
        <v>3288</v>
      </c>
      <c r="E62" s="4" t="s">
        <v>3138</v>
      </c>
      <c r="F62" s="4" t="s">
        <v>3322</v>
      </c>
      <c r="G62" s="4" t="s">
        <v>3323</v>
      </c>
      <c r="I62" s="591"/>
      <c r="J62" s="41" t="s">
        <v>876</v>
      </c>
      <c r="K62" s="42">
        <v>0.1136890951276102</v>
      </c>
      <c r="L62" s="42">
        <v>2.4308512947992526E-2</v>
      </c>
      <c r="M62" s="42">
        <v>-5.7612131763413272E-3</v>
      </c>
      <c r="N62" s="42">
        <v>1.9868817943784263E-2</v>
      </c>
      <c r="O62" s="44">
        <f t="shared" si="9"/>
        <v>-2.290827102798544E-3</v>
      </c>
      <c r="Q62" s="599"/>
      <c r="R62" s="140" t="s">
        <v>876</v>
      </c>
      <c r="S62" s="42">
        <v>0.1136890951276102</v>
      </c>
      <c r="T62" s="42">
        <v>-5.7612131763413272E-3</v>
      </c>
      <c r="U62" s="141">
        <v>8.0169864532670179E-4</v>
      </c>
      <c r="V62" s="141">
        <v>1.1831007948824488</v>
      </c>
      <c r="W62" s="519">
        <f t="shared" si="10"/>
        <v>0.11970349237070017</v>
      </c>
      <c r="X62" s="206">
        <f t="shared" si="11"/>
        <v>1.4328926085742275E-2</v>
      </c>
    </row>
    <row r="63" spans="1:33" ht="16.5" thickBot="1" x14ac:dyDescent="0.3">
      <c r="A63" s="3" t="s">
        <v>308</v>
      </c>
      <c r="B63" s="4" t="s">
        <v>3145</v>
      </c>
      <c r="C63" s="4" t="s">
        <v>3324</v>
      </c>
      <c r="D63" s="4" t="s">
        <v>3325</v>
      </c>
      <c r="E63" s="4" t="s">
        <v>3258</v>
      </c>
      <c r="F63" s="4" t="s">
        <v>3326</v>
      </c>
      <c r="G63" s="4" t="s">
        <v>3327</v>
      </c>
      <c r="I63" s="591"/>
      <c r="J63" s="41" t="s">
        <v>877</v>
      </c>
      <c r="K63" s="42">
        <v>2.8125000000000001E-2</v>
      </c>
      <c r="L63" s="42">
        <v>2.4308512947992526E-2</v>
      </c>
      <c r="M63" s="42">
        <v>2.1058694775646664E-2</v>
      </c>
      <c r="N63" s="42">
        <v>1.9868817943784263E-2</v>
      </c>
      <c r="O63" s="44">
        <f t="shared" si="9"/>
        <v>4.5411495222865304E-6</v>
      </c>
      <c r="Q63" s="599"/>
      <c r="R63" s="140" t="s">
        <v>877</v>
      </c>
      <c r="S63" s="42">
        <v>2.8125000000000001E-2</v>
      </c>
      <c r="T63" s="42">
        <v>2.1058694775646664E-2</v>
      </c>
      <c r="U63" s="141">
        <v>8.0169864532670179E-4</v>
      </c>
      <c r="V63" s="141">
        <v>1.1831007948824488</v>
      </c>
      <c r="W63" s="519">
        <f t="shared" si="10"/>
        <v>2.4087428264188589E-3</v>
      </c>
      <c r="X63" s="206">
        <f t="shared" si="11"/>
        <v>5.8020420038243127E-6</v>
      </c>
    </row>
    <row r="64" spans="1:33" ht="16.5" thickBot="1" x14ac:dyDescent="0.3">
      <c r="A64" s="3" t="s">
        <v>314</v>
      </c>
      <c r="B64" s="4" t="s">
        <v>97</v>
      </c>
      <c r="C64" s="4" t="s">
        <v>3243</v>
      </c>
      <c r="D64" s="4" t="s">
        <v>3328</v>
      </c>
      <c r="E64" s="4" t="s">
        <v>3145</v>
      </c>
      <c r="F64" s="4" t="s">
        <v>3329</v>
      </c>
      <c r="G64" s="4" t="s">
        <v>3330</v>
      </c>
      <c r="I64" s="592"/>
      <c r="J64" s="41" t="s">
        <v>866</v>
      </c>
      <c r="K64" s="42">
        <v>1.3171225937183385E-2</v>
      </c>
      <c r="L64" s="42">
        <v>2.4308512947992526E-2</v>
      </c>
      <c r="M64" s="42">
        <v>1.3821037311159501E-2</v>
      </c>
      <c r="N64" s="42">
        <v>1.9868817943784263E-2</v>
      </c>
      <c r="O64" s="44">
        <f t="shared" si="9"/>
        <v>6.7355868683954855E-5</v>
      </c>
      <c r="Q64" s="599"/>
      <c r="R64" s="140" t="s">
        <v>866</v>
      </c>
      <c r="S64" s="42">
        <v>1.3171225937183385E-2</v>
      </c>
      <c r="T64" s="42">
        <v>1.3821037311159501E-2</v>
      </c>
      <c r="U64" s="141">
        <v>8.0169864532670179E-4</v>
      </c>
      <c r="V64" s="141">
        <v>1.1831007948824488</v>
      </c>
      <c r="W64" s="519">
        <f t="shared" si="10"/>
        <v>-3.9821529370761034E-3</v>
      </c>
      <c r="X64" s="206">
        <f t="shared" si="11"/>
        <v>1.5857542014263838E-5</v>
      </c>
    </row>
    <row r="65" spans="1:24" ht="15.75" thickBot="1" x14ac:dyDescent="0.3">
      <c r="A65" s="3" t="s">
        <v>320</v>
      </c>
      <c r="B65" s="4" t="s">
        <v>3331</v>
      </c>
      <c r="C65" s="4" t="s">
        <v>3332</v>
      </c>
      <c r="D65" s="4" t="s">
        <v>3333</v>
      </c>
      <c r="E65" s="4" t="s">
        <v>3334</v>
      </c>
      <c r="F65" s="4" t="s">
        <v>3335</v>
      </c>
      <c r="G65" s="4" t="s">
        <v>3336</v>
      </c>
      <c r="I65" s="593" t="s">
        <v>891</v>
      </c>
      <c r="J65" s="594"/>
      <c r="K65" s="594"/>
      <c r="L65" s="594"/>
      <c r="M65" s="594"/>
      <c r="N65" s="605"/>
      <c r="O65" s="44">
        <f>SUM(O53:O64)</f>
        <v>5.2999772371069885E-3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4.7123219268849117E-2</v>
      </c>
    </row>
    <row r="66" spans="1:24" ht="17.25" thickBot="1" x14ac:dyDescent="0.3">
      <c r="A66" s="3" t="s">
        <v>325</v>
      </c>
      <c r="B66" s="4" t="s">
        <v>116</v>
      </c>
      <c r="C66" s="4" t="s">
        <v>69</v>
      </c>
      <c r="D66" s="4" t="s">
        <v>116</v>
      </c>
      <c r="E66" s="4" t="s">
        <v>77</v>
      </c>
      <c r="F66" s="4" t="s">
        <v>3337</v>
      </c>
      <c r="G66" s="4" t="s">
        <v>3338</v>
      </c>
      <c r="I66" s="606" t="s">
        <v>892</v>
      </c>
      <c r="J66" s="607"/>
      <c r="K66" s="607"/>
      <c r="L66" s="607"/>
      <c r="M66" s="607"/>
      <c r="N66" s="608"/>
      <c r="O66" s="44">
        <f>O65/12</f>
        <v>4.4166476975891571E-4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3.9269349390707595E-3</v>
      </c>
    </row>
    <row r="67" spans="1:24" ht="18" thickBot="1" x14ac:dyDescent="0.3">
      <c r="A67" s="3" t="s">
        <v>330</v>
      </c>
      <c r="B67" s="4" t="s">
        <v>3339</v>
      </c>
      <c r="C67" s="4" t="s">
        <v>56</v>
      </c>
      <c r="D67" s="4" t="s">
        <v>116</v>
      </c>
      <c r="E67" s="4" t="s">
        <v>116</v>
      </c>
      <c r="F67" s="4" t="s">
        <v>3340</v>
      </c>
      <c r="G67" s="4" t="s">
        <v>3341</v>
      </c>
      <c r="I67" s="39" t="s">
        <v>884</v>
      </c>
      <c r="J67" s="40" t="s">
        <v>885</v>
      </c>
      <c r="K67" s="40" t="s">
        <v>886</v>
      </c>
      <c r="L67" s="40" t="s">
        <v>887</v>
      </c>
      <c r="M67" s="40" t="s">
        <v>888</v>
      </c>
      <c r="N67" s="40" t="s">
        <v>889</v>
      </c>
      <c r="O67" s="40" t="s">
        <v>890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3" t="s">
        <v>335</v>
      </c>
      <c r="B68" s="4" t="s">
        <v>3332</v>
      </c>
      <c r="C68" s="4" t="s">
        <v>3138</v>
      </c>
      <c r="D68" s="4" t="s">
        <v>3342</v>
      </c>
      <c r="E68" s="4" t="s">
        <v>3220</v>
      </c>
      <c r="F68" s="4" t="s">
        <v>3343</v>
      </c>
      <c r="G68" s="4" t="s">
        <v>3344</v>
      </c>
      <c r="I68" s="590">
        <v>2015</v>
      </c>
      <c r="J68" s="41" t="s">
        <v>867</v>
      </c>
      <c r="K68" s="42">
        <v>-0.08</v>
      </c>
      <c r="L68" s="42">
        <v>2.0536453567168017E-4</v>
      </c>
      <c r="M68" s="42">
        <v>1.4990318057379324E-2</v>
      </c>
      <c r="N68" s="42">
        <v>-8.9212734082430127E-3</v>
      </c>
      <c r="O68" s="44">
        <f>((K68-L68)*(M68-N68))</f>
        <v>-1.9178379101282951E-3</v>
      </c>
      <c r="Q68" s="599">
        <v>2015</v>
      </c>
      <c r="R68" s="140" t="s">
        <v>867</v>
      </c>
      <c r="S68" s="42">
        <v>-0.08</v>
      </c>
      <c r="T68" s="42">
        <v>1.4990318057379324E-2</v>
      </c>
      <c r="U68" s="141">
        <v>1.1478506132127555E-2</v>
      </c>
      <c r="V68" s="141">
        <v>1.2636247181977183</v>
      </c>
      <c r="W68" s="519">
        <f>S68-U68-(V68*T68)</f>
        <v>-0.11042064256307768</v>
      </c>
      <c r="X68" s="206">
        <f>W68^2</f>
        <v>1.2192718304042963E-2</v>
      </c>
    </row>
    <row r="69" spans="1:24" ht="16.5" thickBot="1" x14ac:dyDescent="0.3">
      <c r="A69" s="3" t="s">
        <v>340</v>
      </c>
      <c r="B69" s="4" t="s">
        <v>3345</v>
      </c>
      <c r="C69" s="4" t="s">
        <v>3345</v>
      </c>
      <c r="D69" s="4" t="s">
        <v>21</v>
      </c>
      <c r="E69" s="4" t="s">
        <v>3217</v>
      </c>
      <c r="F69" s="4" t="s">
        <v>3346</v>
      </c>
      <c r="G69" s="4" t="s">
        <v>3347</v>
      </c>
      <c r="I69" s="591"/>
      <c r="J69" s="41" t="s">
        <v>868</v>
      </c>
      <c r="K69" s="42">
        <v>4.5652173913043478E-2</v>
      </c>
      <c r="L69" s="42">
        <v>2.0536453567168017E-4</v>
      </c>
      <c r="M69" s="42">
        <v>3.8188695795186717E-2</v>
      </c>
      <c r="N69" s="42">
        <v>-8.9212734082430127E-3</v>
      </c>
      <c r="O69" s="44">
        <f t="shared" ref="O69:O79" si="12">((K69-L69)*(M69-N69))</f>
        <v>2.1409977901621271E-3</v>
      </c>
      <c r="Q69" s="599"/>
      <c r="R69" s="140" t="s">
        <v>868</v>
      </c>
      <c r="S69" s="42">
        <v>4.5652173913043478E-2</v>
      </c>
      <c r="T69" s="42">
        <v>3.8188695795186717E-2</v>
      </c>
      <c r="U69" s="141">
        <v>1.1478506132127555E-2</v>
      </c>
      <c r="V69" s="141">
        <v>1.2636247181977183</v>
      </c>
      <c r="W69" s="519">
        <f t="shared" ref="W69:W79" si="13">S69-U69-(V69*T69)</f>
        <v>-1.4082512181615284E-2</v>
      </c>
      <c r="X69" s="206">
        <f t="shared" ref="X69:X79" si="14">W69^2</f>
        <v>1.9831714934534286E-4</v>
      </c>
    </row>
    <row r="70" spans="1:24" ht="16.5" thickBot="1" x14ac:dyDescent="0.3">
      <c r="A70" s="3" t="s">
        <v>3348</v>
      </c>
      <c r="B70" s="661" t="s">
        <v>3349</v>
      </c>
      <c r="C70" s="661"/>
      <c r="D70" s="661"/>
      <c r="E70" s="661"/>
      <c r="F70" s="661"/>
      <c r="G70" s="661"/>
      <c r="I70" s="591"/>
      <c r="J70" s="41" t="s">
        <v>869</v>
      </c>
      <c r="K70" s="42">
        <v>-8.8357588357588362E-2</v>
      </c>
      <c r="L70" s="42">
        <v>2.0536453567168017E-4</v>
      </c>
      <c r="M70" s="42">
        <v>1.5904866508955791E-2</v>
      </c>
      <c r="N70" s="42">
        <v>-8.9212734082430127E-3</v>
      </c>
      <c r="O70" s="44">
        <f t="shared" si="12"/>
        <v>-2.1986762600083604E-3</v>
      </c>
      <c r="Q70" s="599"/>
      <c r="R70" s="140" t="s">
        <v>869</v>
      </c>
      <c r="S70" s="42">
        <v>-8.8357588357588362E-2</v>
      </c>
      <c r="T70" s="42">
        <v>1.5904866508955791E-2</v>
      </c>
      <c r="U70" s="141">
        <v>1.1478506132127555E-2</v>
      </c>
      <c r="V70" s="141">
        <v>1.2636247181977183</v>
      </c>
      <c r="W70" s="519">
        <f t="shared" si="13"/>
        <v>-0.11993387695006751</v>
      </c>
      <c r="X70" s="206">
        <f t="shared" si="14"/>
        <v>1.4384134840273934E-2</v>
      </c>
    </row>
    <row r="71" spans="1:24" ht="16.5" thickBot="1" x14ac:dyDescent="0.3">
      <c r="A71" s="3" t="s">
        <v>343</v>
      </c>
      <c r="B71" s="4" t="s">
        <v>3350</v>
      </c>
      <c r="C71" s="4" t="s">
        <v>3351</v>
      </c>
      <c r="D71" s="4" t="s">
        <v>3352</v>
      </c>
      <c r="E71" s="4" t="s">
        <v>3311</v>
      </c>
      <c r="F71" s="4" t="s">
        <v>3353</v>
      </c>
      <c r="G71" s="4" t="s">
        <v>3354</v>
      </c>
      <c r="I71" s="591"/>
      <c r="J71" s="41" t="s">
        <v>870</v>
      </c>
      <c r="K71" s="42">
        <v>-4.2189281641961229E-2</v>
      </c>
      <c r="L71" s="42">
        <v>2.0536453567168017E-4</v>
      </c>
      <c r="M71" s="42">
        <v>-9.6159843649292046E-2</v>
      </c>
      <c r="N71" s="42">
        <v>-8.9212734082430127E-3</v>
      </c>
      <c r="O71" s="44">
        <f t="shared" si="12"/>
        <v>3.6984483184118494E-3</v>
      </c>
      <c r="Q71" s="599"/>
      <c r="R71" s="140" t="s">
        <v>870</v>
      </c>
      <c r="S71" s="42">
        <v>-4.2189281641961229E-2</v>
      </c>
      <c r="T71" s="42">
        <v>-9.6159843649292046E-2</v>
      </c>
      <c r="U71" s="141">
        <v>1.1478506132127555E-2</v>
      </c>
      <c r="V71" s="141">
        <v>1.2636247181977183</v>
      </c>
      <c r="W71" s="519">
        <f t="shared" si="13"/>
        <v>6.7842167559184527E-2</v>
      </c>
      <c r="X71" s="206">
        <f t="shared" si="14"/>
        <v>4.6025596991284695E-3</v>
      </c>
    </row>
    <row r="72" spans="1:24" ht="16.5" thickBot="1" x14ac:dyDescent="0.3">
      <c r="A72" s="3" t="s">
        <v>348</v>
      </c>
      <c r="B72" s="4" t="s">
        <v>3355</v>
      </c>
      <c r="C72" s="4" t="s">
        <v>3356</v>
      </c>
      <c r="D72" s="4" t="s">
        <v>3350</v>
      </c>
      <c r="E72" s="4" t="s">
        <v>3350</v>
      </c>
      <c r="F72" s="4" t="s">
        <v>3357</v>
      </c>
      <c r="G72" s="4" t="s">
        <v>3358</v>
      </c>
      <c r="I72" s="591"/>
      <c r="J72" s="41" t="s">
        <v>871</v>
      </c>
      <c r="K72" s="42">
        <v>0.13095238095238096</v>
      </c>
      <c r="L72" s="42">
        <v>2.0536453567168017E-4</v>
      </c>
      <c r="M72" s="42">
        <v>3.9899245491350682E-2</v>
      </c>
      <c r="N72" s="42">
        <v>-8.9212734082430127E-3</v>
      </c>
      <c r="O72" s="44">
        <f t="shared" si="12"/>
        <v>6.3831371860374429E-3</v>
      </c>
      <c r="Q72" s="599"/>
      <c r="R72" s="140" t="s">
        <v>871</v>
      </c>
      <c r="S72" s="42">
        <v>0.13095238095238096</v>
      </c>
      <c r="T72" s="42">
        <v>3.9899245491350682E-2</v>
      </c>
      <c r="U72" s="141">
        <v>1.1478506132127555E-2</v>
      </c>
      <c r="V72" s="141">
        <v>1.2636247181977183</v>
      </c>
      <c r="W72" s="519">
        <f t="shared" si="13"/>
        <v>6.9056201979943804E-2</v>
      </c>
      <c r="X72" s="206">
        <f t="shared" si="14"/>
        <v>4.768759031894795E-3</v>
      </c>
    </row>
    <row r="73" spans="1:24" ht="16.5" thickBot="1" x14ac:dyDescent="0.3">
      <c r="A73" s="3" t="s">
        <v>350</v>
      </c>
      <c r="B73" s="4" t="s">
        <v>46</v>
      </c>
      <c r="C73" s="4" t="s">
        <v>3359</v>
      </c>
      <c r="D73" s="4" t="s">
        <v>63</v>
      </c>
      <c r="E73" s="4" t="s">
        <v>3360</v>
      </c>
      <c r="F73" s="4" t="s">
        <v>3361</v>
      </c>
      <c r="G73" s="4" t="s">
        <v>3362</v>
      </c>
      <c r="I73" s="591"/>
      <c r="J73" s="41" t="s">
        <v>872</v>
      </c>
      <c r="K73" s="42">
        <v>-6.8080357142857137E-2</v>
      </c>
      <c r="L73" s="42">
        <v>2.0536453567168017E-4</v>
      </c>
      <c r="M73" s="42">
        <v>-7.1881256014068778E-2</v>
      </c>
      <c r="N73" s="42">
        <v>-8.9212734082430127E-3</v>
      </c>
      <c r="O73" s="44">
        <f t="shared" si="12"/>
        <v>4.2992678491064334E-3</v>
      </c>
      <c r="Q73" s="599"/>
      <c r="R73" s="140" t="s">
        <v>872</v>
      </c>
      <c r="S73" s="42">
        <v>-6.8080357142857137E-2</v>
      </c>
      <c r="T73" s="42">
        <v>-7.1881256014068778E-2</v>
      </c>
      <c r="U73" s="141">
        <v>1.1478506132127555E-2</v>
      </c>
      <c r="V73" s="141">
        <v>1.2636247181977183</v>
      </c>
      <c r="W73" s="519">
        <f t="shared" si="13"/>
        <v>1.1272068599491009E-2</v>
      </c>
      <c r="X73" s="206">
        <f t="shared" si="14"/>
        <v>1.2705953051163118E-4</v>
      </c>
    </row>
    <row r="74" spans="1:24" ht="16.5" thickBot="1" x14ac:dyDescent="0.3">
      <c r="A74" s="3" t="s">
        <v>353</v>
      </c>
      <c r="B74" s="4" t="s">
        <v>25</v>
      </c>
      <c r="C74" s="4" t="s">
        <v>3363</v>
      </c>
      <c r="D74" s="4" t="s">
        <v>3364</v>
      </c>
      <c r="E74" s="4" t="s">
        <v>46</v>
      </c>
      <c r="F74" s="4" t="s">
        <v>3365</v>
      </c>
      <c r="G74" s="4" t="s">
        <v>3366</v>
      </c>
      <c r="I74" s="591"/>
      <c r="J74" s="41" t="s">
        <v>873</v>
      </c>
      <c r="K74" s="42">
        <v>-4.0718562874251497E-2</v>
      </c>
      <c r="L74" s="42">
        <v>2.0536453567168017E-4</v>
      </c>
      <c r="M74" s="42">
        <v>-3.1031770622303743E-2</v>
      </c>
      <c r="N74" s="42">
        <v>-8.9212734082430127E-3</v>
      </c>
      <c r="O74" s="44">
        <f t="shared" si="12"/>
        <v>9.0484838298552999E-4</v>
      </c>
      <c r="Q74" s="599"/>
      <c r="R74" s="140" t="s">
        <v>873</v>
      </c>
      <c r="S74" s="42">
        <v>-4.0718562874251497E-2</v>
      </c>
      <c r="T74" s="42">
        <v>-3.1031770622303743E-2</v>
      </c>
      <c r="U74" s="141">
        <v>1.1478506132127555E-2</v>
      </c>
      <c r="V74" s="141">
        <v>1.2636247181977183</v>
      </c>
      <c r="W74" s="519">
        <f t="shared" si="13"/>
        <v>-1.2984556598594252E-2</v>
      </c>
      <c r="X74" s="206">
        <f t="shared" si="14"/>
        <v>1.6859871006209753E-4</v>
      </c>
    </row>
    <row r="75" spans="1:24" ht="16.5" thickBot="1" x14ac:dyDescent="0.3">
      <c r="A75" s="3" t="s">
        <v>356</v>
      </c>
      <c r="B75" s="4" t="s">
        <v>3367</v>
      </c>
      <c r="C75" s="4" t="s">
        <v>3368</v>
      </c>
      <c r="D75" s="4" t="s">
        <v>3369</v>
      </c>
      <c r="E75" s="4" t="s">
        <v>3116</v>
      </c>
      <c r="F75" s="4" t="s">
        <v>3370</v>
      </c>
      <c r="G75" s="4" t="s">
        <v>3371</v>
      </c>
      <c r="I75" s="591"/>
      <c r="J75" s="41" t="s">
        <v>874</v>
      </c>
      <c r="K75" s="42">
        <v>-1.9975031210986267E-2</v>
      </c>
      <c r="L75" s="42">
        <v>2.0536453567168017E-4</v>
      </c>
      <c r="M75" s="42">
        <v>-5.2010822777026289E-2</v>
      </c>
      <c r="N75" s="42">
        <v>-8.9212734082430127E-3</v>
      </c>
      <c r="O75" s="44">
        <f t="shared" si="12"/>
        <v>8.6956415880720163E-4</v>
      </c>
      <c r="Q75" s="599"/>
      <c r="R75" s="140" t="s">
        <v>874</v>
      </c>
      <c r="S75" s="42">
        <v>-1.9975031210986267E-2</v>
      </c>
      <c r="T75" s="42">
        <v>-5.2010822777026289E-2</v>
      </c>
      <c r="U75" s="141">
        <v>1.1478506132127555E-2</v>
      </c>
      <c r="V75" s="141">
        <v>1.2636247181977183</v>
      </c>
      <c r="W75" s="519">
        <f t="shared" si="13"/>
        <v>3.4268623931737491E-2</v>
      </c>
      <c r="X75" s="206">
        <f t="shared" si="14"/>
        <v>1.1743385861748515E-3</v>
      </c>
    </row>
    <row r="76" spans="1:24" ht="16.5" thickBot="1" x14ac:dyDescent="0.3">
      <c r="A76" s="3" t="s">
        <v>358</v>
      </c>
      <c r="B76" s="4" t="s">
        <v>3269</v>
      </c>
      <c r="C76" s="4" t="s">
        <v>3269</v>
      </c>
      <c r="D76" s="4" t="s">
        <v>3372</v>
      </c>
      <c r="E76" s="4" t="s">
        <v>3373</v>
      </c>
      <c r="F76" s="4" t="s">
        <v>3374</v>
      </c>
      <c r="G76" s="4" t="s">
        <v>3375</v>
      </c>
      <c r="I76" s="591"/>
      <c r="J76" s="41" t="s">
        <v>875</v>
      </c>
      <c r="K76" s="42">
        <v>-0.16178343949044585</v>
      </c>
      <c r="L76" s="42">
        <v>2.0536453567168017E-4</v>
      </c>
      <c r="M76" s="42">
        <v>-8.5403666273141152E-2</v>
      </c>
      <c r="N76" s="42">
        <v>-8.9212734082430127E-3</v>
      </c>
      <c r="O76" s="44">
        <f t="shared" si="12"/>
        <v>1.2389291349240515E-2</v>
      </c>
      <c r="Q76" s="599"/>
      <c r="R76" s="140" t="s">
        <v>875</v>
      </c>
      <c r="S76" s="42">
        <v>-0.16178343949044585</v>
      </c>
      <c r="T76" s="42">
        <v>-8.5403666273141152E-2</v>
      </c>
      <c r="U76" s="141">
        <v>1.1478506132127555E-2</v>
      </c>
      <c r="V76" s="141">
        <v>1.2636247181977183</v>
      </c>
      <c r="W76" s="519">
        <f t="shared" si="13"/>
        <v>-6.5343761895123448E-2</v>
      </c>
      <c r="X76" s="206">
        <f t="shared" si="14"/>
        <v>4.2698072186065873E-3</v>
      </c>
    </row>
    <row r="77" spans="1:24" ht="16.5" thickBot="1" x14ac:dyDescent="0.3">
      <c r="A77" s="3" t="s">
        <v>364</v>
      </c>
      <c r="B77" s="4" t="s">
        <v>43</v>
      </c>
      <c r="C77" s="4" t="s">
        <v>3376</v>
      </c>
      <c r="D77" s="4" t="s">
        <v>3125</v>
      </c>
      <c r="E77" s="4" t="s">
        <v>3269</v>
      </c>
      <c r="F77" s="4" t="s">
        <v>3377</v>
      </c>
      <c r="G77" s="4" t="s">
        <v>3378</v>
      </c>
      <c r="I77" s="591"/>
      <c r="J77" s="41" t="s">
        <v>876</v>
      </c>
      <c r="K77" s="42">
        <v>9.4224924012158054E-2</v>
      </c>
      <c r="L77" s="42">
        <v>2.0536453567168017E-4</v>
      </c>
      <c r="M77" s="42">
        <v>7.7661777639081955E-2</v>
      </c>
      <c r="N77" s="42">
        <v>-8.9212734082430127E-3</v>
      </c>
      <c r="O77" s="44">
        <f t="shared" si="12"/>
        <v>8.1405003175996273E-3</v>
      </c>
      <c r="Q77" s="599"/>
      <c r="R77" s="140" t="s">
        <v>876</v>
      </c>
      <c r="S77" s="42">
        <v>9.4224924012158054E-2</v>
      </c>
      <c r="T77" s="42">
        <v>7.7661777639081955E-2</v>
      </c>
      <c r="U77" s="141">
        <v>1.1478506132127555E-2</v>
      </c>
      <c r="V77" s="141">
        <v>1.2636247181977183</v>
      </c>
      <c r="W77" s="519">
        <f t="shared" si="13"/>
        <v>-1.5388924003888305E-2</v>
      </c>
      <c r="X77" s="206">
        <f t="shared" si="14"/>
        <v>2.3681898199744966E-4</v>
      </c>
    </row>
    <row r="78" spans="1:24" ht="16.5" thickBot="1" x14ac:dyDescent="0.3">
      <c r="A78" s="3" t="s">
        <v>368</v>
      </c>
      <c r="B78" s="4" t="s">
        <v>990</v>
      </c>
      <c r="C78" s="4" t="s">
        <v>990</v>
      </c>
      <c r="D78" s="4" t="s">
        <v>990</v>
      </c>
      <c r="E78" s="4" t="s">
        <v>990</v>
      </c>
      <c r="F78" s="4" t="s">
        <v>990</v>
      </c>
      <c r="G78" s="4" t="s">
        <v>990</v>
      </c>
      <c r="I78" s="591"/>
      <c r="J78" s="41" t="s">
        <v>877</v>
      </c>
      <c r="K78" s="42">
        <v>3.888888888888889E-2</v>
      </c>
      <c r="L78" s="42">
        <v>2.0536453567168017E-4</v>
      </c>
      <c r="M78" s="42">
        <v>-5.6204177800007653E-3</v>
      </c>
      <c r="N78" s="42">
        <v>-8.9212734082430127E-3</v>
      </c>
      <c r="O78" s="44">
        <f t="shared" si="12"/>
        <v>1.2768872908156307E-4</v>
      </c>
      <c r="Q78" s="599"/>
      <c r="R78" s="140" t="s">
        <v>877</v>
      </c>
      <c r="S78" s="42">
        <v>3.888888888888889E-2</v>
      </c>
      <c r="T78" s="42">
        <v>-5.6204177800007653E-3</v>
      </c>
      <c r="U78" s="141">
        <v>1.1478506132127555E-2</v>
      </c>
      <c r="V78" s="141">
        <v>1.2636247181977183</v>
      </c>
      <c r="W78" s="519">
        <f t="shared" si="13"/>
        <v>3.4512481590168245E-2</v>
      </c>
      <c r="X78" s="206">
        <f t="shared" si="14"/>
        <v>1.1911113855117021E-3</v>
      </c>
    </row>
    <row r="79" spans="1:24" ht="16.5" thickBot="1" x14ac:dyDescent="0.3">
      <c r="A79" s="660" t="s">
        <v>373</v>
      </c>
      <c r="B79" s="660"/>
      <c r="C79" s="660"/>
      <c r="D79" s="660"/>
      <c r="E79" s="660"/>
      <c r="F79" s="660"/>
      <c r="G79" s="660"/>
      <c r="I79" s="592"/>
      <c r="J79" s="41" t="s">
        <v>866</v>
      </c>
      <c r="K79" s="42">
        <v>0.19385026737967914</v>
      </c>
      <c r="L79" s="42">
        <v>2.0536453567168017E-4</v>
      </c>
      <c r="M79" s="42">
        <v>4.8407592724962187E-2</v>
      </c>
      <c r="N79" s="42">
        <v>-8.9212734082430127E-3</v>
      </c>
      <c r="O79" s="44">
        <f t="shared" si="12"/>
        <v>1.1101442712521632E-2</v>
      </c>
      <c r="Q79" s="599"/>
      <c r="R79" s="140" t="s">
        <v>866</v>
      </c>
      <c r="S79" s="42">
        <v>0.19385026737967914</v>
      </c>
      <c r="T79" s="42">
        <v>4.8407592724962187E-2</v>
      </c>
      <c r="U79" s="141">
        <v>1.1478506132127555E-2</v>
      </c>
      <c r="V79" s="141">
        <v>1.2636247181977183</v>
      </c>
      <c r="W79" s="519">
        <f t="shared" si="13"/>
        <v>0.12120273053184133</v>
      </c>
      <c r="X79" s="206">
        <f t="shared" si="14"/>
        <v>1.4690101888374142E-2</v>
      </c>
    </row>
    <row r="80" spans="1:24" ht="15.75" thickBot="1" x14ac:dyDescent="0.3">
      <c r="I80" s="593" t="s">
        <v>891</v>
      </c>
      <c r="J80" s="594"/>
      <c r="K80" s="594"/>
      <c r="L80" s="594"/>
      <c r="M80" s="594"/>
      <c r="N80" s="605"/>
      <c r="O80" s="44">
        <f>SUM(O68:O79)</f>
        <v>4.5938672623817262E-2</v>
      </c>
      <c r="Q80" s="599" t="s">
        <v>891</v>
      </c>
      <c r="R80" s="599"/>
      <c r="S80" s="599"/>
      <c r="T80" s="599"/>
      <c r="U80" s="599"/>
      <c r="V80" s="599"/>
      <c r="W80" s="599"/>
      <c r="X80" s="206">
        <f>SUM(X68:X79)</f>
        <v>5.8004325325923964E-2</v>
      </c>
    </row>
    <row r="81" spans="9:24" ht="17.25" thickBot="1" x14ac:dyDescent="0.3">
      <c r="I81" s="606" t="s">
        <v>892</v>
      </c>
      <c r="J81" s="607"/>
      <c r="K81" s="607"/>
      <c r="L81" s="607"/>
      <c r="M81" s="607"/>
      <c r="N81" s="608"/>
      <c r="O81" s="44">
        <f>O80/12</f>
        <v>3.8282227186514383E-3</v>
      </c>
      <c r="Q81" s="600" t="s">
        <v>5070</v>
      </c>
      <c r="R81" s="600"/>
      <c r="S81" s="600"/>
      <c r="T81" s="600"/>
      <c r="U81" s="600"/>
      <c r="V81" s="600"/>
      <c r="W81" s="600"/>
      <c r="X81" s="206">
        <f>X80/12</f>
        <v>4.83369377716033E-3</v>
      </c>
    </row>
    <row r="82" spans="9:24" ht="18" thickBot="1" x14ac:dyDescent="0.3">
      <c r="I82" s="39" t="s">
        <v>884</v>
      </c>
      <c r="J82" s="40" t="s">
        <v>885</v>
      </c>
      <c r="K82" s="40" t="s">
        <v>886</v>
      </c>
      <c r="L82" s="40" t="s">
        <v>887</v>
      </c>
      <c r="M82" s="40" t="s">
        <v>888</v>
      </c>
      <c r="N82" s="40" t="s">
        <v>889</v>
      </c>
      <c r="O82" s="40" t="s">
        <v>890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161" t="s">
        <v>5074</v>
      </c>
    </row>
    <row r="83" spans="9:24" ht="16.5" thickBot="1" x14ac:dyDescent="0.3">
      <c r="I83" s="590">
        <v>2016</v>
      </c>
      <c r="J83" s="41" t="s">
        <v>867</v>
      </c>
      <c r="K83" s="42">
        <v>-0.11758118701007839</v>
      </c>
      <c r="L83" s="43">
        <v>-2.7121927201735133E-2</v>
      </c>
      <c r="M83" s="42">
        <v>1.0050124363976159E-2</v>
      </c>
      <c r="N83" s="42">
        <v>9.8098034712319256E-3</v>
      </c>
      <c r="O83" s="44">
        <f>((K83-L83)*(M83-N83))</f>
        <v>-2.1739250074123582E-5</v>
      </c>
      <c r="Q83" s="599">
        <v>2016</v>
      </c>
      <c r="R83" s="140" t="s">
        <v>867</v>
      </c>
      <c r="S83" s="42">
        <v>-0.11758118701007839</v>
      </c>
      <c r="T83" s="42">
        <v>1.0050124363976159E-2</v>
      </c>
      <c r="U83" s="141">
        <v>0.64329294965618133</v>
      </c>
      <c r="V83" s="141">
        <v>0.60323405342634118</v>
      </c>
      <c r="W83" s="142">
        <f>S83-U83-(V83*T83)</f>
        <v>-0.76693671392377982</v>
      </c>
      <c r="X83" s="143">
        <f>W83^2</f>
        <v>0.58819192316420565</v>
      </c>
    </row>
    <row r="84" spans="9:24" ht="16.5" thickBot="1" x14ac:dyDescent="0.3">
      <c r="I84" s="591"/>
      <c r="J84" s="41" t="s">
        <v>868</v>
      </c>
      <c r="K84" s="42">
        <v>1.6497461928934011E-2</v>
      </c>
      <c r="L84" s="43">
        <v>-2.7121927201735133E-2</v>
      </c>
      <c r="M84" s="42">
        <v>4.3438042975537196E-2</v>
      </c>
      <c r="N84" s="42">
        <v>9.8098034712319256E-3</v>
      </c>
      <c r="O84" s="44">
        <f t="shared" ref="O84:O94" si="15">((K84-L84)*(M84-N84))</f>
        <v>1.4668432647176319E-3</v>
      </c>
      <c r="Q84" s="599"/>
      <c r="R84" s="140" t="s">
        <v>868</v>
      </c>
      <c r="S84" s="42">
        <v>1.6497461928934011E-2</v>
      </c>
      <c r="T84" s="42">
        <v>4.3438042975537196E-2</v>
      </c>
      <c r="U84" s="141">
        <v>0.64329294965618133</v>
      </c>
      <c r="V84" s="141">
        <v>0.60323405342634118</v>
      </c>
      <c r="W84" s="142">
        <f t="shared" ref="W84:W94" si="16">S84-U84-(V84*T84)</f>
        <v>-0.65299879446428832</v>
      </c>
      <c r="X84" s="143">
        <f t="shared" ref="X84:X94" si="17">W84^2</f>
        <v>0.42640742557181388</v>
      </c>
    </row>
    <row r="85" spans="9:24" ht="16.5" thickBot="1" x14ac:dyDescent="0.3">
      <c r="I85" s="591"/>
      <c r="J85" s="41" t="s">
        <v>869</v>
      </c>
      <c r="K85" s="42">
        <v>-1.5230961298377029E-2</v>
      </c>
      <c r="L85" s="43">
        <v>-2.7121927201735133E-2</v>
      </c>
      <c r="M85" s="42">
        <v>6.7206555334595368E-3</v>
      </c>
      <c r="N85" s="42">
        <v>9.8098034712319256E-3</v>
      </c>
      <c r="O85" s="44">
        <f t="shared" si="15"/>
        <v>-3.6732952798480474E-5</v>
      </c>
      <c r="Q85" s="599"/>
      <c r="R85" s="140" t="s">
        <v>869</v>
      </c>
      <c r="S85" s="42">
        <v>-1.5230961298377029E-2</v>
      </c>
      <c r="T85" s="42">
        <v>6.7206555334595368E-3</v>
      </c>
      <c r="U85" s="141">
        <v>0.64329294965618133</v>
      </c>
      <c r="V85" s="141">
        <v>0.60323405342634118</v>
      </c>
      <c r="W85" s="142">
        <f t="shared" si="16"/>
        <v>-0.6625780392336893</v>
      </c>
      <c r="X85" s="143">
        <f t="shared" si="17"/>
        <v>0.43900965807476033</v>
      </c>
    </row>
    <row r="86" spans="9:24" ht="16.5" thickBot="1" x14ac:dyDescent="0.3">
      <c r="I86" s="591"/>
      <c r="J86" s="41" t="s">
        <v>870</v>
      </c>
      <c r="K86" s="42">
        <v>2.5354969574036511E-4</v>
      </c>
      <c r="L86" s="43">
        <v>-2.7121927201735133E-2</v>
      </c>
      <c r="M86" s="42">
        <v>-9.3294460641399797E-3</v>
      </c>
      <c r="N86" s="42">
        <v>9.8098034712319256E-3</v>
      </c>
      <c r="O86" s="44">
        <f t="shared" si="15"/>
        <v>-5.2394608349059222E-4</v>
      </c>
      <c r="Q86" s="599"/>
      <c r="R86" s="140" t="s">
        <v>870</v>
      </c>
      <c r="S86" s="42">
        <v>2.5354969574036511E-4</v>
      </c>
      <c r="T86" s="42">
        <v>-9.3294460641399797E-3</v>
      </c>
      <c r="U86" s="141">
        <v>0.64329294965618133</v>
      </c>
      <c r="V86" s="141">
        <v>0.60323405342634118</v>
      </c>
      <c r="W86" s="142">
        <f t="shared" si="16"/>
        <v>-0.6374115603949474</v>
      </c>
      <c r="X86" s="143">
        <f t="shared" si="17"/>
        <v>0.40629349732512166</v>
      </c>
    </row>
    <row r="87" spans="9:24" ht="16.5" thickBot="1" x14ac:dyDescent="0.3">
      <c r="I87" s="591"/>
      <c r="J87" s="41" t="s">
        <v>871</v>
      </c>
      <c r="K87" s="42">
        <v>-0.13485424588086184</v>
      </c>
      <c r="L87" s="43">
        <v>-2.7121927201735133E-2</v>
      </c>
      <c r="M87" s="42">
        <v>-1.5014834656640762E-2</v>
      </c>
      <c r="N87" s="42">
        <v>9.8098034712319256E-3</v>
      </c>
      <c r="O87" s="44">
        <f t="shared" si="15"/>
        <v>2.6744158258859797E-3</v>
      </c>
      <c r="Q87" s="599"/>
      <c r="R87" s="140" t="s">
        <v>871</v>
      </c>
      <c r="S87" s="42">
        <v>-0.13485424588086184</v>
      </c>
      <c r="T87" s="42">
        <v>-1.5014834656640762E-2</v>
      </c>
      <c r="U87" s="141">
        <v>0.64329294965618133</v>
      </c>
      <c r="V87" s="141">
        <v>0.60323405342634118</v>
      </c>
      <c r="W87" s="142">
        <f t="shared" si="16"/>
        <v>-0.76908973596559138</v>
      </c>
      <c r="X87" s="143">
        <f t="shared" si="17"/>
        <v>0.59149902196762305</v>
      </c>
    </row>
    <row r="88" spans="9:24" ht="16.5" thickBot="1" x14ac:dyDescent="0.3">
      <c r="I88" s="591"/>
      <c r="J88" s="41" t="s">
        <v>872</v>
      </c>
      <c r="K88" s="42">
        <v>1.3513513513513514E-2</v>
      </c>
      <c r="L88" s="43">
        <v>-2.7121927201735133E-2</v>
      </c>
      <c r="M88" s="42">
        <v>4.9645736027609466E-2</v>
      </c>
      <c r="N88" s="42">
        <v>9.8098034712319256E-3</v>
      </c>
      <c r="O88" s="44">
        <f t="shared" si="15"/>
        <v>1.6187506757313229E-3</v>
      </c>
      <c r="Q88" s="599"/>
      <c r="R88" s="140" t="s">
        <v>872</v>
      </c>
      <c r="S88" s="42">
        <v>1.3513513513513514E-2</v>
      </c>
      <c r="T88" s="42">
        <v>4.9645736027609466E-2</v>
      </c>
      <c r="U88" s="141">
        <v>0.64329294965618133</v>
      </c>
      <c r="V88" s="141">
        <v>0.60323405342634118</v>
      </c>
      <c r="W88" s="142">
        <f t="shared" si="16"/>
        <v>-0.65972743472193685</v>
      </c>
      <c r="X88" s="143">
        <f t="shared" si="17"/>
        <v>0.43524028812478743</v>
      </c>
    </row>
    <row r="89" spans="9:24" ht="16.5" thickBot="1" x14ac:dyDescent="0.3">
      <c r="I89" s="591"/>
      <c r="J89" s="41" t="s">
        <v>873</v>
      </c>
      <c r="K89" s="42">
        <v>1.1851851851851851E-2</v>
      </c>
      <c r="L89" s="43">
        <v>-2.7121927201735133E-2</v>
      </c>
      <c r="M89" s="42">
        <v>3.7317594571986246E-2</v>
      </c>
      <c r="N89" s="42">
        <v>9.8098034712319256E-3</v>
      </c>
      <c r="O89" s="44">
        <f t="shared" si="15"/>
        <v>1.0720825726130249E-3</v>
      </c>
      <c r="Q89" s="599"/>
      <c r="R89" s="140" t="s">
        <v>873</v>
      </c>
      <c r="S89" s="42">
        <v>1.1851851851851851E-2</v>
      </c>
      <c r="T89" s="42">
        <v>3.7317594571986246E-2</v>
      </c>
      <c r="U89" s="141">
        <v>0.64329294965618133</v>
      </c>
      <c r="V89" s="141">
        <v>0.60323405342634118</v>
      </c>
      <c r="W89" s="142">
        <f t="shared" si="16"/>
        <v>-0.65395234164210958</v>
      </c>
      <c r="X89" s="143">
        <f t="shared" si="17"/>
        <v>0.42765366513919839</v>
      </c>
    </row>
    <row r="90" spans="9:24" ht="16.5" thickBot="1" x14ac:dyDescent="0.3">
      <c r="I90" s="591"/>
      <c r="J90" s="41" t="s">
        <v>874</v>
      </c>
      <c r="K90" s="42">
        <v>3.6603221083455345E-2</v>
      </c>
      <c r="L90" s="43">
        <v>-2.7121927201735133E-2</v>
      </c>
      <c r="M90" s="42">
        <v>3.5975090721741862E-2</v>
      </c>
      <c r="N90" s="42">
        <v>9.8098034712319256E-3</v>
      </c>
      <c r="O90" s="44">
        <f t="shared" si="15"/>
        <v>1.6673868099633495E-3</v>
      </c>
      <c r="Q90" s="599"/>
      <c r="R90" s="140" t="s">
        <v>874</v>
      </c>
      <c r="S90" s="42">
        <v>3.6603221083455345E-2</v>
      </c>
      <c r="T90" s="42">
        <v>3.5975090721741862E-2</v>
      </c>
      <c r="U90" s="141">
        <v>0.64329294965618133</v>
      </c>
      <c r="V90" s="141">
        <v>0.60323405342634118</v>
      </c>
      <c r="W90" s="142">
        <f t="shared" si="16"/>
        <v>-0.62839112837118272</v>
      </c>
      <c r="X90" s="143">
        <f t="shared" si="17"/>
        <v>0.39487541021560824</v>
      </c>
    </row>
    <row r="91" spans="9:24" ht="16.5" thickBot="1" x14ac:dyDescent="0.3">
      <c r="I91" s="591"/>
      <c r="J91" s="41" t="s">
        <v>875</v>
      </c>
      <c r="K91" s="42">
        <v>-1.977401129943503E-2</v>
      </c>
      <c r="L91" s="43">
        <v>-2.7121927201735133E-2</v>
      </c>
      <c r="M91" s="42">
        <v>-2.9839128178515729E-3</v>
      </c>
      <c r="N91" s="42">
        <v>9.8098034712319256E-3</v>
      </c>
      <c r="O91" s="44">
        <f t="shared" si="15"/>
        <v>-9.4007151370072492E-5</v>
      </c>
      <c r="Q91" s="599"/>
      <c r="R91" s="140" t="s">
        <v>875</v>
      </c>
      <c r="S91" s="42">
        <v>-1.977401129943503E-2</v>
      </c>
      <c r="T91" s="42">
        <v>-2.9839128178515729E-3</v>
      </c>
      <c r="U91" s="141">
        <v>0.64329294965618133</v>
      </c>
      <c r="V91" s="141">
        <v>0.60323405342634118</v>
      </c>
      <c r="W91" s="142">
        <f t="shared" si="16"/>
        <v>-0.66126696313143296</v>
      </c>
      <c r="X91" s="143">
        <f t="shared" si="17"/>
        <v>0.4372739965290679</v>
      </c>
    </row>
    <row r="92" spans="9:24" ht="16.5" thickBot="1" x14ac:dyDescent="0.3">
      <c r="I92" s="591"/>
      <c r="J92" s="41" t="s">
        <v>876</v>
      </c>
      <c r="K92" s="42">
        <v>-5.1873198847262249E-2</v>
      </c>
      <c r="L92" s="43">
        <v>-2.7121927201735133E-2</v>
      </c>
      <c r="M92" s="42">
        <v>5.3133810453263684E-3</v>
      </c>
      <c r="N92" s="42">
        <v>9.8098034712319256E-3</v>
      </c>
      <c r="O92" s="44">
        <f t="shared" si="15"/>
        <v>1.1129217289662847E-4</v>
      </c>
      <c r="Q92" s="599"/>
      <c r="R92" s="140" t="s">
        <v>876</v>
      </c>
      <c r="S92" s="42">
        <v>-5.1873198847262249E-2</v>
      </c>
      <c r="T92" s="42">
        <v>5.3133810453263684E-3</v>
      </c>
      <c r="U92" s="141">
        <v>0.64329294965618133</v>
      </c>
      <c r="V92" s="141">
        <v>0.60323405342634118</v>
      </c>
      <c r="W92" s="142">
        <f t="shared" si="16"/>
        <v>-0.69837136088881457</v>
      </c>
      <c r="X92" s="143">
        <f t="shared" si="17"/>
        <v>0.48772255770969486</v>
      </c>
    </row>
    <row r="93" spans="9:24" ht="16.5" thickBot="1" x14ac:dyDescent="0.3">
      <c r="I93" s="591"/>
      <c r="J93" s="41" t="s">
        <v>877</v>
      </c>
      <c r="K93" s="42">
        <v>-2.8875379939209727E-2</v>
      </c>
      <c r="L93" s="43">
        <v>-2.7121927201735133E-2</v>
      </c>
      <c r="M93" s="42">
        <v>-7.5342465753424681E-2</v>
      </c>
      <c r="N93" s="42">
        <v>9.8098034712319256E-3</v>
      </c>
      <c r="O93" s="44">
        <f t="shared" si="15"/>
        <v>1.4931047957414777E-4</v>
      </c>
      <c r="Q93" s="599"/>
      <c r="R93" s="140" t="s">
        <v>877</v>
      </c>
      <c r="S93" s="42">
        <v>-2.8875379939209727E-2</v>
      </c>
      <c r="T93" s="42">
        <v>-7.5342465753424681E-2</v>
      </c>
      <c r="U93" s="141">
        <v>0.64329294965618133</v>
      </c>
      <c r="V93" s="141">
        <v>0.60323405342634118</v>
      </c>
      <c r="W93" s="142">
        <f t="shared" si="16"/>
        <v>-0.62671918858381737</v>
      </c>
      <c r="X93" s="143">
        <f t="shared" si="17"/>
        <v>0.39277694133915841</v>
      </c>
    </row>
    <row r="94" spans="9:24" ht="16.5" thickBot="1" x14ac:dyDescent="0.3">
      <c r="I94" s="592"/>
      <c r="J94" s="41" t="s">
        <v>866</v>
      </c>
      <c r="K94" s="42">
        <v>-3.5993740219092331E-2</v>
      </c>
      <c r="L94" s="43">
        <v>-2.7121927201735133E-2</v>
      </c>
      <c r="M94" s="42">
        <v>3.1927675707203271E-2</v>
      </c>
      <c r="N94" s="42">
        <v>9.8098034712319256E-3</v>
      </c>
      <c r="O94" s="44">
        <f t="shared" si="15"/>
        <v>-1.9622562681933392E-4</v>
      </c>
      <c r="Q94" s="599"/>
      <c r="R94" s="140" t="s">
        <v>866</v>
      </c>
      <c r="S94" s="42">
        <v>-3.5993740219092331E-2</v>
      </c>
      <c r="T94" s="42">
        <v>3.1927675707203271E-2</v>
      </c>
      <c r="U94" s="141">
        <v>0.64329294965618133</v>
      </c>
      <c r="V94" s="141">
        <v>0.60323405342634118</v>
      </c>
      <c r="W94" s="142">
        <f t="shared" si="16"/>
        <v>-0.69854655110861164</v>
      </c>
      <c r="X94" s="143">
        <f t="shared" si="17"/>
        <v>0.48796728406573614</v>
      </c>
    </row>
    <row r="95" spans="9:24" ht="15.75" thickBot="1" x14ac:dyDescent="0.3">
      <c r="I95" s="593" t="s">
        <v>891</v>
      </c>
      <c r="J95" s="594"/>
      <c r="K95" s="594"/>
      <c r="L95" s="594"/>
      <c r="M95" s="594"/>
      <c r="N95" s="595"/>
      <c r="O95" s="44">
        <f>SUM(O83:O94)</f>
        <v>7.8874307368294819E-3</v>
      </c>
      <c r="Q95" s="599" t="s">
        <v>891</v>
      </c>
      <c r="R95" s="599"/>
      <c r="S95" s="599"/>
      <c r="T95" s="599"/>
      <c r="U95" s="599"/>
      <c r="V95" s="599"/>
      <c r="W95" s="599"/>
      <c r="X95" s="143">
        <f>SUM(X83:X94)</f>
        <v>5.5149116692267759</v>
      </c>
    </row>
    <row r="96" spans="9:24" ht="17.25" thickBot="1" x14ac:dyDescent="0.3">
      <c r="I96" s="606" t="s">
        <v>892</v>
      </c>
      <c r="J96" s="607"/>
      <c r="K96" s="607"/>
      <c r="L96" s="607"/>
      <c r="M96" s="607"/>
      <c r="N96" s="609"/>
      <c r="O96" s="44">
        <f>O95/12</f>
        <v>6.572858947357902E-4</v>
      </c>
      <c r="Q96" s="600" t="s">
        <v>5070</v>
      </c>
      <c r="R96" s="600"/>
      <c r="S96" s="600"/>
      <c r="T96" s="600"/>
      <c r="U96" s="600"/>
      <c r="V96" s="600"/>
      <c r="W96" s="600"/>
      <c r="X96" s="143">
        <f>X95/12</f>
        <v>0.45957597243556464</v>
      </c>
    </row>
    <row r="97" spans="9:24" ht="18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161" t="s">
        <v>884</v>
      </c>
      <c r="R97" s="161" t="s">
        <v>885</v>
      </c>
      <c r="S97" s="161" t="s">
        <v>886</v>
      </c>
      <c r="T97" s="161" t="s">
        <v>888</v>
      </c>
      <c r="U97" s="161" t="s">
        <v>5071</v>
      </c>
      <c r="V97" s="161" t="s">
        <v>5072</v>
      </c>
      <c r="W97" s="161" t="s">
        <v>5073</v>
      </c>
      <c r="X97" s="161" t="s">
        <v>5074</v>
      </c>
    </row>
    <row r="98" spans="9:24" ht="16.5" thickBot="1" x14ac:dyDescent="0.3">
      <c r="I98" s="590">
        <v>2017</v>
      </c>
      <c r="J98" s="41" t="s">
        <v>867</v>
      </c>
      <c r="K98" s="42">
        <v>-2.4350649350649352E-2</v>
      </c>
      <c r="L98" s="42">
        <v>3.9888062619995786E-2</v>
      </c>
      <c r="M98" s="42">
        <v>-8.2182179919061092E-3</v>
      </c>
      <c r="N98" s="42">
        <v>1.7002369229728018E-2</v>
      </c>
      <c r="O98" s="44">
        <f>((K98-L98)*(M98-N98))</f>
        <v>1.620138038261088E-3</v>
      </c>
      <c r="Q98" s="599">
        <v>2017</v>
      </c>
      <c r="R98" s="140" t="s">
        <v>867</v>
      </c>
      <c r="S98" s="42">
        <v>-2.4350649350649352E-2</v>
      </c>
      <c r="T98" s="42">
        <v>-8.2182179919061092E-3</v>
      </c>
      <c r="U98" s="141">
        <v>-3.7054360785218829E-3</v>
      </c>
      <c r="V98" s="141">
        <v>2.5639661219858723</v>
      </c>
      <c r="W98" s="519">
        <f>S98-U98-(V98*T98)</f>
        <v>4.2601924221456061E-4</v>
      </c>
      <c r="X98" s="206">
        <f>W98^2</f>
        <v>1.8149239473706845E-7</v>
      </c>
    </row>
    <row r="99" spans="9:24" ht="16.5" thickBot="1" x14ac:dyDescent="0.3">
      <c r="I99" s="591"/>
      <c r="J99" s="41" t="s">
        <v>868</v>
      </c>
      <c r="K99" s="42">
        <v>8.3194675540765387E-3</v>
      </c>
      <c r="L99" s="42">
        <v>3.9888062619995786E-2</v>
      </c>
      <c r="M99" s="42">
        <v>1.7495868239585141E-2</v>
      </c>
      <c r="N99" s="42">
        <v>1.7002369229728018E-2</v>
      </c>
      <c r="O99" s="44">
        <f t="shared" ref="O99:O109" si="18">((K99-L99)*(M99-N99))</f>
        <v>-1.5579070407611623E-5</v>
      </c>
      <c r="Q99" s="599"/>
      <c r="R99" s="140" t="s">
        <v>868</v>
      </c>
      <c r="S99" s="42">
        <v>8.3194675540765387E-3</v>
      </c>
      <c r="T99" s="42">
        <v>1.7495868239585141E-2</v>
      </c>
      <c r="U99" s="141">
        <v>-3.7054360785218829E-3</v>
      </c>
      <c r="V99" s="141">
        <v>2.5639661219858723</v>
      </c>
      <c r="W99" s="519">
        <f t="shared" ref="W99:W109" si="19">S99-U99-(V99*T99)</f>
        <v>-3.283390980842648E-2</v>
      </c>
      <c r="X99" s="206">
        <f t="shared" ref="X99:X109" si="20">W99^2</f>
        <v>1.0780656333078847E-3</v>
      </c>
    </row>
    <row r="100" spans="9:24" ht="16.5" thickBot="1" x14ac:dyDescent="0.3">
      <c r="I100" s="591"/>
      <c r="J100" s="41" t="s">
        <v>869</v>
      </c>
      <c r="K100" s="42">
        <v>9.5709570957095716E-2</v>
      </c>
      <c r="L100" s="42">
        <v>3.9888062619995786E-2</v>
      </c>
      <c r="M100" s="42">
        <v>3.2295283969978633E-2</v>
      </c>
      <c r="N100" s="42">
        <v>1.7002369229728018E-2</v>
      </c>
      <c r="O100" s="44">
        <f t="shared" si="18"/>
        <v>8.5367356767145812E-4</v>
      </c>
      <c r="Q100" s="599"/>
      <c r="R100" s="140" t="s">
        <v>869</v>
      </c>
      <c r="S100" s="42">
        <v>9.5709570957095716E-2</v>
      </c>
      <c r="T100" s="42">
        <v>3.2295283969978633E-2</v>
      </c>
      <c r="U100" s="141">
        <v>-3.7054360785218829E-3</v>
      </c>
      <c r="V100" s="141">
        <v>2.5639661219858723</v>
      </c>
      <c r="W100" s="519">
        <f t="shared" si="19"/>
        <v>1.661099303667897E-2</v>
      </c>
      <c r="X100" s="206">
        <f t="shared" si="20"/>
        <v>2.7592508966459725E-4</v>
      </c>
    </row>
    <row r="101" spans="9:24" ht="16.5" thickBot="1" x14ac:dyDescent="0.3">
      <c r="I101" s="591"/>
      <c r="J101" s="41" t="s">
        <v>870</v>
      </c>
      <c r="K101" s="42">
        <v>2.1084337349397589E-2</v>
      </c>
      <c r="L101" s="42">
        <v>3.9888062619995786E-2</v>
      </c>
      <c r="M101" s="42">
        <v>2.0867470402482848E-2</v>
      </c>
      <c r="N101" s="42">
        <v>1.7002369229728018E-2</v>
      </c>
      <c r="O101" s="44">
        <f t="shared" si="18"/>
        <v>-7.2678300595548735E-5</v>
      </c>
      <c r="Q101" s="599"/>
      <c r="R101" s="140" t="s">
        <v>870</v>
      </c>
      <c r="S101" s="42">
        <v>2.1084337349397589E-2</v>
      </c>
      <c r="T101" s="42">
        <v>2.0867470402482848E-2</v>
      </c>
      <c r="U101" s="141">
        <v>-3.7054360785218829E-3</v>
      </c>
      <c r="V101" s="141">
        <v>2.5639661219858723</v>
      </c>
      <c r="W101" s="519">
        <f t="shared" si="19"/>
        <v>-2.8713713735589445E-2</v>
      </c>
      <c r="X101" s="206">
        <f t="shared" si="20"/>
        <v>8.2447735648937795E-4</v>
      </c>
    </row>
    <row r="102" spans="9:24" ht="16.5" thickBot="1" x14ac:dyDescent="0.3">
      <c r="I102" s="591"/>
      <c r="J102" s="41" t="s">
        <v>871</v>
      </c>
      <c r="K102" s="42">
        <v>0.14625368731563421</v>
      </c>
      <c r="L102" s="42">
        <v>3.9888062619995786E-2</v>
      </c>
      <c r="M102" s="42">
        <v>1.8006717972702979E-2</v>
      </c>
      <c r="N102" s="42">
        <v>1.7002369229728018E-2</v>
      </c>
      <c r="O102" s="44">
        <f t="shared" si="18"/>
        <v>1.0682818145881098E-4</v>
      </c>
      <c r="Q102" s="599"/>
      <c r="R102" s="140" t="s">
        <v>871</v>
      </c>
      <c r="S102" s="42">
        <v>0.14625368731563421</v>
      </c>
      <c r="T102" s="42">
        <v>1.8006717972702979E-2</v>
      </c>
      <c r="U102" s="141">
        <v>-3.7054360785218829E-3</v>
      </c>
      <c r="V102" s="141">
        <v>2.5639661219858723</v>
      </c>
      <c r="W102" s="519">
        <f t="shared" si="19"/>
        <v>0.10379050854399152</v>
      </c>
      <c r="X102" s="206">
        <f t="shared" si="20"/>
        <v>1.0772469663820377E-2</v>
      </c>
    </row>
    <row r="103" spans="9:24" ht="16.5" thickBot="1" x14ac:dyDescent="0.3">
      <c r="I103" s="591"/>
      <c r="J103" s="41" t="s">
        <v>872</v>
      </c>
      <c r="K103" s="42">
        <v>-2.7027027027027029E-3</v>
      </c>
      <c r="L103" s="42">
        <v>3.9888062619995786E-2</v>
      </c>
      <c r="M103" s="42">
        <v>2.0799832933068765E-2</v>
      </c>
      <c r="N103" s="42">
        <v>1.7002369229728018E-2</v>
      </c>
      <c r="O103" s="44">
        <f t="shared" si="18"/>
        <v>-1.6173688541045131E-4</v>
      </c>
      <c r="Q103" s="599"/>
      <c r="R103" s="140" t="s">
        <v>872</v>
      </c>
      <c r="S103" s="42">
        <v>-2.7027027027027029E-3</v>
      </c>
      <c r="T103" s="42">
        <v>2.0799832933068765E-2</v>
      </c>
      <c r="U103" s="141">
        <v>-3.7054360785218829E-3</v>
      </c>
      <c r="V103" s="141">
        <v>2.5639661219858723</v>
      </c>
      <c r="W103" s="519">
        <f t="shared" si="19"/>
        <v>-5.2327333607535172E-2</v>
      </c>
      <c r="X103" s="206">
        <f t="shared" si="20"/>
        <v>2.7381498424742796E-3</v>
      </c>
    </row>
    <row r="104" spans="9:24" ht="16.5" thickBot="1" x14ac:dyDescent="0.3">
      <c r="I104" s="591"/>
      <c r="J104" s="41" t="s">
        <v>873</v>
      </c>
      <c r="K104" s="42">
        <v>-5.1490514905149054E-2</v>
      </c>
      <c r="L104" s="42">
        <v>3.9888062619995786E-2</v>
      </c>
      <c r="M104" s="42">
        <v>-3.6210388494506696E-3</v>
      </c>
      <c r="N104" s="42">
        <v>1.7002369229728018E-2</v>
      </c>
      <c r="O104" s="44">
        <f t="shared" si="18"/>
        <v>1.8845376939959279E-3</v>
      </c>
      <c r="Q104" s="599"/>
      <c r="R104" s="140" t="s">
        <v>873</v>
      </c>
      <c r="S104" s="42">
        <v>-5.1490514905149054E-2</v>
      </c>
      <c r="T104" s="42">
        <v>-3.6210388494506696E-3</v>
      </c>
      <c r="U104" s="141">
        <v>-3.7054360785218829E-3</v>
      </c>
      <c r="V104" s="141">
        <v>2.5639661219858723</v>
      </c>
      <c r="W104" s="519">
        <f t="shared" si="19"/>
        <v>-3.850085789024095E-2</v>
      </c>
      <c r="X104" s="206">
        <f t="shared" si="20"/>
        <v>1.4823160582845289E-3</v>
      </c>
    </row>
    <row r="105" spans="9:24" ht="16.5" thickBot="1" x14ac:dyDescent="0.3">
      <c r="I105" s="591"/>
      <c r="J105" s="41" t="s">
        <v>874</v>
      </c>
      <c r="K105" s="42">
        <v>0.13142857142857142</v>
      </c>
      <c r="L105" s="42">
        <v>3.9888062619995786E-2</v>
      </c>
      <c r="M105" s="42">
        <v>3.3364816031537449E-3</v>
      </c>
      <c r="N105" s="42">
        <v>1.7002369229728018E-2</v>
      </c>
      <c r="O105" s="44">
        <f t="shared" si="18"/>
        <v>-1.2509823066574272E-3</v>
      </c>
      <c r="Q105" s="599"/>
      <c r="R105" s="140" t="s">
        <v>874</v>
      </c>
      <c r="S105" s="42">
        <v>0.13142857142857142</v>
      </c>
      <c r="T105" s="42">
        <v>3.3364816031537449E-3</v>
      </c>
      <c r="U105" s="141">
        <v>-3.7054360785218829E-3</v>
      </c>
      <c r="V105" s="141">
        <v>2.5639661219858723</v>
      </c>
      <c r="W105" s="519">
        <f t="shared" si="19"/>
        <v>0.12657938170997801</v>
      </c>
      <c r="X105" s="206">
        <f t="shared" si="20"/>
        <v>1.6022339874080315E-2</v>
      </c>
    </row>
    <row r="106" spans="9:24" ht="16.5" thickBot="1" x14ac:dyDescent="0.3">
      <c r="I106" s="591"/>
      <c r="J106" s="41" t="s">
        <v>875</v>
      </c>
      <c r="K106" s="42">
        <v>-4.5454545454545456E-2</v>
      </c>
      <c r="L106" s="42">
        <v>3.9888062619995786E-2</v>
      </c>
      <c r="M106" s="42">
        <v>2.158943243326219E-3</v>
      </c>
      <c r="N106" s="42">
        <v>1.7002369229728018E-2</v>
      </c>
      <c r="O106" s="44">
        <f t="shared" si="18"/>
        <v>1.2667766864409495E-3</v>
      </c>
      <c r="Q106" s="599"/>
      <c r="R106" s="140" t="s">
        <v>875</v>
      </c>
      <c r="S106" s="42">
        <v>-4.5454545454545456E-2</v>
      </c>
      <c r="T106" s="42">
        <v>2.158943243326219E-3</v>
      </c>
      <c r="U106" s="141">
        <v>-3.7054360785218829E-3</v>
      </c>
      <c r="V106" s="141">
        <v>2.5639661219858723</v>
      </c>
      <c r="W106" s="519">
        <f t="shared" si="19"/>
        <v>-4.7284566711202299E-2</v>
      </c>
      <c r="X106" s="206">
        <f t="shared" si="20"/>
        <v>2.2358302490661404E-3</v>
      </c>
    </row>
    <row r="107" spans="9:24" ht="16.5" thickBot="1" x14ac:dyDescent="0.3">
      <c r="I107" s="591"/>
      <c r="J107" s="41" t="s">
        <v>876</v>
      </c>
      <c r="K107" s="42">
        <v>0.18783068783068782</v>
      </c>
      <c r="L107" s="42">
        <v>3.9888062619995786E-2</v>
      </c>
      <c r="M107" s="42">
        <v>1.3048272482234717E-2</v>
      </c>
      <c r="N107" s="42">
        <v>1.7002369229728018E-2</v>
      </c>
      <c r="O107" s="44">
        <f t="shared" si="18"/>
        <v>-5.8497945316121776E-4</v>
      </c>
      <c r="Q107" s="599"/>
      <c r="R107" s="140" t="s">
        <v>876</v>
      </c>
      <c r="S107" s="42">
        <v>0.18783068783068782</v>
      </c>
      <c r="T107" s="42">
        <v>1.3048272482234717E-2</v>
      </c>
      <c r="U107" s="141">
        <v>-3.7054360785218829E-3</v>
      </c>
      <c r="V107" s="141">
        <v>2.5639661219858723</v>
      </c>
      <c r="W107" s="519">
        <f t="shared" si="19"/>
        <v>0.1580807953143194</v>
      </c>
      <c r="X107" s="206">
        <f t="shared" si="20"/>
        <v>2.4989537847207748E-2</v>
      </c>
    </row>
    <row r="108" spans="9:24" ht="16.5" thickBot="1" x14ac:dyDescent="0.3">
      <c r="I108" s="591"/>
      <c r="J108" s="41" t="s">
        <v>877</v>
      </c>
      <c r="K108" s="42">
        <v>-0.17928730512249444</v>
      </c>
      <c r="L108" s="42">
        <v>3.9888062619995786E-2</v>
      </c>
      <c r="M108" s="42">
        <v>-6.0470460180261547E-5</v>
      </c>
      <c r="N108" s="42">
        <v>1.7002369229728018E-2</v>
      </c>
      <c r="O108" s="44">
        <f t="shared" si="18"/>
        <v>3.7397541637668049E-3</v>
      </c>
      <c r="Q108" s="599"/>
      <c r="R108" s="140" t="s">
        <v>877</v>
      </c>
      <c r="S108" s="42">
        <v>-0.17928730512249444</v>
      </c>
      <c r="T108" s="42">
        <v>-6.0470460180261547E-5</v>
      </c>
      <c r="U108" s="141">
        <v>-3.7054360785218829E-3</v>
      </c>
      <c r="V108" s="141">
        <v>2.5639661219858723</v>
      </c>
      <c r="W108" s="519">
        <f t="shared" si="19"/>
        <v>-0.17542682483268945</v>
      </c>
      <c r="X108" s="206">
        <f t="shared" si="20"/>
        <v>3.077457087087911E-2</v>
      </c>
    </row>
    <row r="109" spans="9:24" ht="16.5" thickBot="1" x14ac:dyDescent="0.3">
      <c r="I109" s="592"/>
      <c r="J109" s="41" t="s">
        <v>866</v>
      </c>
      <c r="K109" s="42">
        <v>0.19131614654002713</v>
      </c>
      <c r="L109" s="42">
        <v>3.9888062619995786E-2</v>
      </c>
      <c r="M109" s="42">
        <v>8.791928721174018E-2</v>
      </c>
      <c r="N109" s="42">
        <v>1.7002369229728018E-2</v>
      </c>
      <c r="O109" s="44">
        <f t="shared" si="18"/>
        <v>1.0738813007530117E-2</v>
      </c>
      <c r="Q109" s="599"/>
      <c r="R109" s="140" t="s">
        <v>866</v>
      </c>
      <c r="S109" s="42">
        <v>0.19131614654002713</v>
      </c>
      <c r="T109" s="42">
        <v>8.791928721174018E-2</v>
      </c>
      <c r="U109" s="141">
        <v>-3.7054360785218829E-3</v>
      </c>
      <c r="V109" s="141">
        <v>2.5639661219858723</v>
      </c>
      <c r="W109" s="519">
        <f t="shared" si="19"/>
        <v>-3.0400491261498547E-2</v>
      </c>
      <c r="X109" s="206">
        <f t="shared" si="20"/>
        <v>9.241898689404495E-4</v>
      </c>
    </row>
    <row r="110" spans="9:24" ht="15.7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1.8124565322892902E-2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9.2118053846609552E-2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1.5103804435744085E-3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7.6765044872174623E-3</v>
      </c>
    </row>
    <row r="112" spans="9:24" ht="18" thickBot="1" x14ac:dyDescent="0.3">
      <c r="I112" s="39" t="s">
        <v>884</v>
      </c>
      <c r="J112" s="198" t="s">
        <v>885</v>
      </c>
      <c r="K112" s="198" t="s">
        <v>886</v>
      </c>
      <c r="L112" s="198" t="s">
        <v>887</v>
      </c>
      <c r="M112" s="198" t="s">
        <v>888</v>
      </c>
      <c r="N112" s="198" t="s">
        <v>889</v>
      </c>
      <c r="O112" s="40" t="s">
        <v>890</v>
      </c>
    </row>
    <row r="113" spans="9:15" ht="15.75" thickBot="1" x14ac:dyDescent="0.3">
      <c r="I113" s="642">
        <v>2018</v>
      </c>
      <c r="J113" s="140" t="s">
        <v>867</v>
      </c>
      <c r="K113" s="237">
        <v>-6.8337129840546698E-3</v>
      </c>
      <c r="L113" s="237">
        <v>-1.3363072907119986E-3</v>
      </c>
      <c r="M113" s="237">
        <v>2.443046535543213E-2</v>
      </c>
      <c r="N113" s="237">
        <v>-7.0994468597337171E-3</v>
      </c>
      <c r="O113" s="44">
        <f>((K113-L113)*(M113-N113))</f>
        <v>-1.7333271892224736E-4</v>
      </c>
    </row>
    <row r="114" spans="9:15" ht="15.75" thickBot="1" x14ac:dyDescent="0.3">
      <c r="I114" s="643"/>
      <c r="J114" s="140" t="s">
        <v>868</v>
      </c>
      <c r="K114" s="237">
        <v>8.027522935779817E-3</v>
      </c>
      <c r="L114" s="237">
        <v>-1.3363072907119986E-3</v>
      </c>
      <c r="M114" s="237">
        <v>-4.9558674576761852E-3</v>
      </c>
      <c r="N114" s="237">
        <v>-7.0994468597337171E-3</v>
      </c>
      <c r="O114" s="44">
        <f t="shared" ref="O114:O124" si="21">((K114-L114)*(M114-N114))</f>
        <v>2.0072113597871568E-5</v>
      </c>
    </row>
    <row r="115" spans="9:15" ht="15.75" thickBot="1" x14ac:dyDescent="0.3">
      <c r="I115" s="643"/>
      <c r="J115" s="140" t="s">
        <v>869</v>
      </c>
      <c r="K115" s="237">
        <v>-0.27189988623435724</v>
      </c>
      <c r="L115" s="237">
        <v>-1.3363072907119986E-3</v>
      </c>
      <c r="M115" s="237">
        <v>-8.5978114661722491E-2</v>
      </c>
      <c r="N115" s="237">
        <v>-7.0994468597337171E-3</v>
      </c>
      <c r="O115" s="44">
        <f t="shared" si="21"/>
        <v>2.1341694662812955E-2</v>
      </c>
    </row>
    <row r="116" spans="9:15" ht="15.75" thickBot="1" x14ac:dyDescent="0.3">
      <c r="I116" s="643"/>
      <c r="J116" s="140" t="s">
        <v>870</v>
      </c>
      <c r="K116" s="237">
        <v>0.10781250000000001</v>
      </c>
      <c r="L116" s="237">
        <v>-1.3363072907119986E-3</v>
      </c>
      <c r="M116" s="237">
        <v>-4.7003022830323746E-2</v>
      </c>
      <c r="N116" s="237">
        <v>-7.0994468597337171E-3</v>
      </c>
      <c r="O116" s="44">
        <f t="shared" si="21"/>
        <v>-4.3554277238242178E-3</v>
      </c>
    </row>
    <row r="117" spans="9:15" ht="15.75" thickBot="1" x14ac:dyDescent="0.3">
      <c r="I117" s="643"/>
      <c r="J117" s="140" t="s">
        <v>871</v>
      </c>
      <c r="K117" s="237">
        <v>3.3850493653032443E-2</v>
      </c>
      <c r="L117" s="237">
        <v>-1.3363072907119986E-3</v>
      </c>
      <c r="M117" s="237">
        <v>-5.0291628843604896E-3</v>
      </c>
      <c r="N117" s="237">
        <v>-7.0994468597337171E-3</v>
      </c>
      <c r="O117" s="44">
        <f t="shared" si="21"/>
        <v>7.284667013848168E-5</v>
      </c>
    </row>
    <row r="118" spans="9:15" ht="15.75" thickBot="1" x14ac:dyDescent="0.3">
      <c r="I118" s="643"/>
      <c r="J118" s="140" t="s">
        <v>872</v>
      </c>
      <c r="K118" s="237">
        <v>-0.22553191489361701</v>
      </c>
      <c r="L118" s="237">
        <v>-1.3363072907119986E-3</v>
      </c>
      <c r="M118" s="237">
        <v>-4.6791598066254894E-2</v>
      </c>
      <c r="N118" s="237">
        <v>-7.0994468597337171E-3</v>
      </c>
      <c r="O118" s="44">
        <f t="shared" si="21"/>
        <v>8.8988059568123942E-3</v>
      </c>
    </row>
    <row r="119" spans="9:15" ht="15.75" thickBot="1" x14ac:dyDescent="0.3">
      <c r="I119" s="643"/>
      <c r="J119" s="140" t="s">
        <v>873</v>
      </c>
      <c r="K119" s="237">
        <v>3.47985347985348E-2</v>
      </c>
      <c r="L119" s="237">
        <v>-1.3363072907119986E-3</v>
      </c>
      <c r="M119" s="237">
        <v>2.741564628095532E-2</v>
      </c>
      <c r="N119" s="237">
        <v>-7.0994468597337171E-3</v>
      </c>
      <c r="O119" s="44">
        <f t="shared" si="21"/>
        <v>1.2471974403344438E-3</v>
      </c>
    </row>
    <row r="120" spans="9:15" ht="15.75" thickBot="1" x14ac:dyDescent="0.3">
      <c r="I120" s="643"/>
      <c r="J120" s="140" t="s">
        <v>874</v>
      </c>
      <c r="K120" s="237">
        <v>0.25486725663716814</v>
      </c>
      <c r="L120" s="237">
        <v>-1.3363072907119986E-3</v>
      </c>
      <c r="M120" s="237">
        <v>1.926351069183738E-2</v>
      </c>
      <c r="N120" s="237">
        <v>-7.0994468597337171E-3</v>
      </c>
      <c r="O120" s="44">
        <f t="shared" si="21"/>
        <v>6.7542836803919362E-3</v>
      </c>
    </row>
    <row r="121" spans="9:15" ht="15.75" thickBot="1" x14ac:dyDescent="0.3">
      <c r="I121" s="643"/>
      <c r="J121" s="140" t="s">
        <v>875</v>
      </c>
      <c r="K121" s="237">
        <v>4.372355430183357E-2</v>
      </c>
      <c r="L121" s="237">
        <v>-1.3363072907119986E-3</v>
      </c>
      <c r="M121" s="237">
        <v>-6.0196663444972249E-3</v>
      </c>
      <c r="N121" s="237">
        <v>-7.0994468597337171E-3</v>
      </c>
      <c r="O121" s="44">
        <f t="shared" si="21"/>
        <v>4.8654760566883879E-5</v>
      </c>
    </row>
    <row r="122" spans="9:15" ht="15.75" thickBot="1" x14ac:dyDescent="0.3">
      <c r="I122" s="643"/>
      <c r="J122" s="140" t="s">
        <v>876</v>
      </c>
      <c r="K122" s="237">
        <v>-6.4864864864864868E-2</v>
      </c>
      <c r="L122" s="237">
        <v>-1.3363072907119986E-3</v>
      </c>
      <c r="M122" s="237">
        <v>-2.4763515298842628E-2</v>
      </c>
      <c r="N122" s="237">
        <v>-7.0994468597337171E-3</v>
      </c>
      <c r="O122" s="44">
        <f t="shared" si="21"/>
        <v>1.122172788827707E-3</v>
      </c>
    </row>
    <row r="123" spans="9:15" ht="15.75" thickBot="1" x14ac:dyDescent="0.3">
      <c r="I123" s="643"/>
      <c r="J123" s="140" t="s">
        <v>877</v>
      </c>
      <c r="K123" s="237">
        <v>0.10404624277456648</v>
      </c>
      <c r="L123" s="237">
        <v>-1.3363072907119986E-3</v>
      </c>
      <c r="M123" s="237">
        <v>4.7403329287324443E-2</v>
      </c>
      <c r="N123" s="237">
        <v>-7.0994468597337171E-3</v>
      </c>
      <c r="O123" s="44">
        <f t="shared" si="21"/>
        <v>5.7436415360140221E-3</v>
      </c>
    </row>
    <row r="124" spans="9:15" ht="15.75" thickBot="1" x14ac:dyDescent="0.3">
      <c r="I124" s="644"/>
      <c r="J124" s="140" t="s">
        <v>866</v>
      </c>
      <c r="K124" s="237">
        <v>-3.4031413612565446E-2</v>
      </c>
      <c r="L124" s="237">
        <v>-1.3363072907119986E-3</v>
      </c>
      <c r="M124" s="237">
        <v>1.6834633611323781E-2</v>
      </c>
      <c r="N124" s="237">
        <v>-7.0994468597337171E-3</v>
      </c>
      <c r="O124" s="44">
        <f t="shared" si="21"/>
        <v>-7.8252730571702113E-4</v>
      </c>
    </row>
    <row r="125" spans="9:15" ht="15.75" thickBot="1" x14ac:dyDescent="0.3">
      <c r="I125" s="593" t="s">
        <v>891</v>
      </c>
      <c r="J125" s="645"/>
      <c r="K125" s="645"/>
      <c r="L125" s="645"/>
      <c r="M125" s="645"/>
      <c r="N125" s="666"/>
      <c r="O125" s="44">
        <f>SUM(O113:O119)</f>
        <v>2.7051856400949679E-2</v>
      </c>
    </row>
    <row r="126" spans="9:15" ht="17.25" thickBot="1" x14ac:dyDescent="0.3">
      <c r="I126" s="606" t="s">
        <v>892</v>
      </c>
      <c r="J126" s="607"/>
      <c r="K126" s="607"/>
      <c r="L126" s="607"/>
      <c r="M126" s="607"/>
      <c r="N126" s="608"/>
      <c r="O126" s="44">
        <f>O125/12</f>
        <v>2.2543213667458066E-3</v>
      </c>
    </row>
  </sheetData>
  <mergeCells count="64">
    <mergeCell ref="I125:N125"/>
    <mergeCell ref="I126:N126"/>
    <mergeCell ref="Q110:W110"/>
    <mergeCell ref="Q111:W111"/>
    <mergeCell ref="Q81:W81"/>
    <mergeCell ref="Q83:Q94"/>
    <mergeCell ref="Q95:W95"/>
    <mergeCell ref="Q96:W96"/>
    <mergeCell ref="Q98:Q109"/>
    <mergeCell ref="I111:N111"/>
    <mergeCell ref="I81:N81"/>
    <mergeCell ref="I83:I94"/>
    <mergeCell ref="I95:N95"/>
    <mergeCell ref="I96:N96"/>
    <mergeCell ref="I98:I109"/>
    <mergeCell ref="I110:N110"/>
    <mergeCell ref="Q53:Q64"/>
    <mergeCell ref="Q65:W65"/>
    <mergeCell ref="Q66:W66"/>
    <mergeCell ref="Q68:Q79"/>
    <mergeCell ref="Q80:W80"/>
    <mergeCell ref="I17:U17"/>
    <mergeCell ref="A79:G79"/>
    <mergeCell ref="B6:G6"/>
    <mergeCell ref="B19:G19"/>
    <mergeCell ref="B32:G32"/>
    <mergeCell ref="B45:G45"/>
    <mergeCell ref="B57:G57"/>
    <mergeCell ref="B70:G70"/>
    <mergeCell ref="Q36:X36"/>
    <mergeCell ref="Q38:Q49"/>
    <mergeCell ref="Q50:W50"/>
    <mergeCell ref="Q51:W51"/>
    <mergeCell ref="I53:I64"/>
    <mergeCell ref="I65:N65"/>
    <mergeCell ref="I66:N66"/>
    <mergeCell ref="I68:I79"/>
    <mergeCell ref="I113:I124"/>
    <mergeCell ref="I80:N80"/>
    <mergeCell ref="I36:O36"/>
    <mergeCell ref="I38:I49"/>
    <mergeCell ref="I50:N50"/>
    <mergeCell ref="I51:N51"/>
    <mergeCell ref="Z1:Z2"/>
    <mergeCell ref="AA1:AD1"/>
    <mergeCell ref="AE1:AG1"/>
    <mergeCell ref="Z16:AC16"/>
    <mergeCell ref="AE16:AF16"/>
    <mergeCell ref="Z17:AC17"/>
    <mergeCell ref="AE17:AF17"/>
    <mergeCell ref="Z18:Z19"/>
    <mergeCell ref="AA18:AD18"/>
    <mergeCell ref="AE18:AG18"/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O48" zoomScale="85" zoomScaleNormal="85" workbookViewId="0">
      <selection activeCell="V61" sqref="V61"/>
    </sheetView>
  </sheetViews>
  <sheetFormatPr defaultRowHeight="15" x14ac:dyDescent="0.25"/>
  <cols>
    <col min="1" max="1" width="13" customWidth="1"/>
    <col min="9" max="9" width="9.28515625" bestFit="1" customWidth="1"/>
    <col min="11" max="14" width="9.7109375" bestFit="1" customWidth="1"/>
    <col min="15" max="15" width="10.85546875" bestFit="1" customWidth="1"/>
  </cols>
  <sheetData>
    <row r="1" spans="1:33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616" t="s">
        <v>716</v>
      </c>
      <c r="AA1" s="610" t="s">
        <v>5140</v>
      </c>
      <c r="AB1" s="610"/>
      <c r="AC1" s="610"/>
      <c r="AD1" s="610"/>
      <c r="AE1" s="610" t="s">
        <v>5141</v>
      </c>
      <c r="AF1" s="610"/>
      <c r="AG1" s="610"/>
    </row>
    <row r="2" spans="1:33" ht="16.5" thickBot="1" x14ac:dyDescent="0.3">
      <c r="A2" s="3" t="s">
        <v>7</v>
      </c>
      <c r="B2" s="4" t="s">
        <v>1238</v>
      </c>
      <c r="C2" s="4" t="s">
        <v>2851</v>
      </c>
      <c r="D2" s="4" t="s">
        <v>2852</v>
      </c>
      <c r="E2" s="4" t="s">
        <v>1247</v>
      </c>
      <c r="F2" s="4" t="s">
        <v>1247</v>
      </c>
      <c r="G2" s="4" t="s">
        <v>2853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616"/>
      <c r="AA2" s="414" t="s">
        <v>885</v>
      </c>
      <c r="AB2" s="414" t="s">
        <v>5161</v>
      </c>
      <c r="AC2" s="414" t="s">
        <v>5162</v>
      </c>
      <c r="AD2" s="367" t="s">
        <v>878</v>
      </c>
      <c r="AE2" s="414" t="s">
        <v>5161</v>
      </c>
      <c r="AF2" s="414" t="s">
        <v>5162</v>
      </c>
      <c r="AG2" s="367" t="s">
        <v>878</v>
      </c>
    </row>
    <row r="3" spans="1:33" ht="16.5" thickBot="1" x14ac:dyDescent="0.3">
      <c r="A3" s="3" t="s">
        <v>12</v>
      </c>
      <c r="B3" s="4" t="s">
        <v>1179</v>
      </c>
      <c r="C3" s="4" t="s">
        <v>1162</v>
      </c>
      <c r="D3" s="4" t="s">
        <v>2854</v>
      </c>
      <c r="E3" s="4" t="s">
        <v>2855</v>
      </c>
      <c r="F3" s="4" t="s">
        <v>2855</v>
      </c>
      <c r="G3" s="4" t="s">
        <v>2856</v>
      </c>
      <c r="I3" s="27" t="s">
        <v>866</v>
      </c>
      <c r="J3" s="45">
        <v>5537.03</v>
      </c>
      <c r="K3" s="27"/>
      <c r="L3" s="45">
        <v>4713.6000000000004</v>
      </c>
      <c r="M3" s="27"/>
      <c r="N3" s="33">
        <v>7033.53</v>
      </c>
      <c r="O3" s="27"/>
      <c r="P3" s="33">
        <v>5212.79</v>
      </c>
      <c r="Q3" s="27"/>
      <c r="R3" s="33">
        <v>4320</v>
      </c>
      <c r="S3" s="27"/>
      <c r="T3" s="33">
        <v>6400</v>
      </c>
      <c r="U3" s="28"/>
      <c r="Z3" s="391">
        <v>1</v>
      </c>
      <c r="AA3" s="410" t="s">
        <v>866</v>
      </c>
      <c r="AB3" s="45">
        <v>5537.03</v>
      </c>
      <c r="AC3" s="27"/>
      <c r="AD3" s="391"/>
      <c r="AE3" s="45">
        <v>4713.6000000000004</v>
      </c>
      <c r="AF3" s="27"/>
      <c r="AG3" s="391"/>
    </row>
    <row r="4" spans="1:33" ht="16.5" thickBot="1" x14ac:dyDescent="0.3">
      <c r="A4" s="3" t="s">
        <v>18</v>
      </c>
      <c r="B4" s="4" t="s">
        <v>2857</v>
      </c>
      <c r="C4" s="4" t="s">
        <v>1611</v>
      </c>
      <c r="D4" s="4" t="s">
        <v>383</v>
      </c>
      <c r="E4" s="4" t="s">
        <v>1179</v>
      </c>
      <c r="F4" s="4" t="s">
        <v>1179</v>
      </c>
      <c r="G4" s="4" t="s">
        <v>2858</v>
      </c>
      <c r="I4" s="29" t="s">
        <v>867</v>
      </c>
      <c r="J4" s="45">
        <v>5487.15</v>
      </c>
      <c r="K4" s="27"/>
      <c r="L4" s="45">
        <v>5162.91</v>
      </c>
      <c r="M4" s="27"/>
      <c r="N4" s="33">
        <v>7183.18</v>
      </c>
      <c r="O4" s="27"/>
      <c r="P4" s="33">
        <v>5736.56</v>
      </c>
      <c r="Q4" s="27"/>
      <c r="R4" s="33">
        <v>4220</v>
      </c>
      <c r="S4" s="27"/>
      <c r="T4" s="45">
        <v>5700</v>
      </c>
      <c r="U4" s="8"/>
      <c r="Z4" s="391">
        <v>2</v>
      </c>
      <c r="AA4" s="69" t="s">
        <v>867</v>
      </c>
      <c r="AB4" s="45">
        <v>5487.15</v>
      </c>
      <c r="AC4" s="27"/>
      <c r="AD4" s="392">
        <v>-9.0084395424984351E-3</v>
      </c>
      <c r="AE4" s="45">
        <v>5162.91</v>
      </c>
      <c r="AF4" s="27"/>
      <c r="AG4" s="392">
        <v>9.5322046843177077E-2</v>
      </c>
    </row>
    <row r="5" spans="1:33" ht="16.5" thickBot="1" x14ac:dyDescent="0.3">
      <c r="A5" s="3" t="s">
        <v>24</v>
      </c>
      <c r="B5" s="4" t="s">
        <v>1017</v>
      </c>
      <c r="C5" s="4" t="s">
        <v>1184</v>
      </c>
      <c r="D5" s="4" t="s">
        <v>1183</v>
      </c>
      <c r="E5" s="4" t="s">
        <v>2859</v>
      </c>
      <c r="F5" s="4" t="s">
        <v>2859</v>
      </c>
      <c r="G5" s="4" t="s">
        <v>2860</v>
      </c>
      <c r="I5" s="29" t="s">
        <v>868</v>
      </c>
      <c r="J5" s="45">
        <v>5537.03</v>
      </c>
      <c r="K5" s="27"/>
      <c r="L5" s="45">
        <v>5362.44</v>
      </c>
      <c r="M5" s="27"/>
      <c r="N5" s="33">
        <v>7083.41</v>
      </c>
      <c r="O5" s="27"/>
      <c r="P5" s="33">
        <v>5287.62</v>
      </c>
      <c r="Q5" s="27"/>
      <c r="R5" s="33">
        <v>4780</v>
      </c>
      <c r="S5" s="27"/>
      <c r="T5" s="45">
        <v>5350</v>
      </c>
      <c r="U5" s="8"/>
      <c r="Z5" s="391">
        <v>3</v>
      </c>
      <c r="AA5" s="69" t="s">
        <v>868</v>
      </c>
      <c r="AB5" s="45">
        <v>5537.03</v>
      </c>
      <c r="AC5" s="27"/>
      <c r="AD5" s="392">
        <v>9.0903292237318311E-3</v>
      </c>
      <c r="AE5" s="45">
        <v>5362.44</v>
      </c>
      <c r="AF5" s="27"/>
      <c r="AG5" s="392">
        <v>3.8646809648047273E-2</v>
      </c>
    </row>
    <row r="6" spans="1:33" ht="16.5" thickBot="1" x14ac:dyDescent="0.3">
      <c r="A6" s="3" t="s">
        <v>30</v>
      </c>
      <c r="B6" s="4" t="s">
        <v>2861</v>
      </c>
      <c r="C6" s="4" t="s">
        <v>1017</v>
      </c>
      <c r="D6" s="4" t="s">
        <v>1775</v>
      </c>
      <c r="E6" s="4" t="s">
        <v>1017</v>
      </c>
      <c r="F6" s="4" t="s">
        <v>1017</v>
      </c>
      <c r="G6" s="4" t="s">
        <v>2862</v>
      </c>
      <c r="I6" s="29" t="s">
        <v>869</v>
      </c>
      <c r="J6" s="45">
        <v>5936.1</v>
      </c>
      <c r="K6" s="30"/>
      <c r="L6" s="45">
        <v>5985.98</v>
      </c>
      <c r="M6" s="30"/>
      <c r="N6" s="33">
        <v>7183.18</v>
      </c>
      <c r="O6" s="27">
        <v>72.235299999999995</v>
      </c>
      <c r="P6" s="33">
        <v>5387.38</v>
      </c>
      <c r="Q6" s="27"/>
      <c r="R6" s="33">
        <v>4620</v>
      </c>
      <c r="S6" s="27">
        <v>78.093699999999998</v>
      </c>
      <c r="T6" s="45">
        <v>4580</v>
      </c>
      <c r="U6" s="8"/>
      <c r="Z6" s="391">
        <v>4</v>
      </c>
      <c r="AA6" s="69" t="s">
        <v>869</v>
      </c>
      <c r="AB6" s="45">
        <v>5936.1</v>
      </c>
      <c r="AC6" s="30"/>
      <c r="AD6" s="392">
        <v>7.2072934407073949E-2</v>
      </c>
      <c r="AE6" s="45">
        <v>5985.98</v>
      </c>
      <c r="AF6" s="30"/>
      <c r="AG6" s="392">
        <v>0.11627915650338279</v>
      </c>
    </row>
    <row r="7" spans="1:33" ht="16.5" thickBot="1" x14ac:dyDescent="0.3">
      <c r="A7" s="3" t="s">
        <v>791</v>
      </c>
      <c r="B7" s="661" t="s">
        <v>2863</v>
      </c>
      <c r="C7" s="661"/>
      <c r="D7" s="661"/>
      <c r="E7" s="661"/>
      <c r="F7" s="661"/>
      <c r="G7" s="661"/>
      <c r="I7" s="29" t="s">
        <v>870</v>
      </c>
      <c r="J7" s="45">
        <v>6684.35</v>
      </c>
      <c r="K7" s="30"/>
      <c r="L7" s="45">
        <v>5886.21</v>
      </c>
      <c r="M7" s="27">
        <v>157.21379999999999</v>
      </c>
      <c r="N7" s="33">
        <v>6185.51</v>
      </c>
      <c r="O7" s="27"/>
      <c r="P7" s="33">
        <v>5437.27</v>
      </c>
      <c r="Q7" s="27">
        <v>43.128900000000002</v>
      </c>
      <c r="R7" s="33">
        <v>4640</v>
      </c>
      <c r="S7" s="27"/>
      <c r="T7" s="45">
        <v>4370</v>
      </c>
      <c r="U7" s="8">
        <v>60.630899999999997</v>
      </c>
      <c r="Z7" s="391">
        <v>5</v>
      </c>
      <c r="AA7" s="69" t="s">
        <v>870</v>
      </c>
      <c r="AB7" s="45">
        <v>6684.35</v>
      </c>
      <c r="AC7" s="30"/>
      <c r="AD7" s="392">
        <v>0.12605077407725609</v>
      </c>
      <c r="AE7" s="45">
        <v>5886.21</v>
      </c>
      <c r="AF7" s="27">
        <v>157.21379999999999</v>
      </c>
      <c r="AG7" s="392">
        <v>9.5963902318418146E-3</v>
      </c>
    </row>
    <row r="8" spans="1:33" ht="16.5" thickBot="1" x14ac:dyDescent="0.3">
      <c r="A8" s="3" t="s">
        <v>36</v>
      </c>
      <c r="B8" s="4" t="s">
        <v>1615</v>
      </c>
      <c r="C8" s="4" t="s">
        <v>1184</v>
      </c>
      <c r="D8" s="4" t="s">
        <v>997</v>
      </c>
      <c r="E8" s="4" t="s">
        <v>2861</v>
      </c>
      <c r="F8" s="4" t="s">
        <v>2864</v>
      </c>
      <c r="G8" s="4" t="s">
        <v>2865</v>
      </c>
      <c r="I8" s="29" t="s">
        <v>871</v>
      </c>
      <c r="J8" s="45">
        <v>6684.35</v>
      </c>
      <c r="K8" s="30">
        <v>94.240600000000001</v>
      </c>
      <c r="L8" s="45">
        <v>5861.27</v>
      </c>
      <c r="M8" s="27"/>
      <c r="N8" s="33">
        <v>6459.87</v>
      </c>
      <c r="O8" s="27"/>
      <c r="P8" s="33">
        <v>5387.38</v>
      </c>
      <c r="Q8" s="93"/>
      <c r="R8" s="33">
        <v>5250</v>
      </c>
      <c r="S8" s="93"/>
      <c r="T8" s="45">
        <v>4450</v>
      </c>
      <c r="U8" s="28"/>
      <c r="Z8" s="391">
        <v>6</v>
      </c>
      <c r="AA8" s="69" t="s">
        <v>871</v>
      </c>
      <c r="AB8" s="45">
        <v>6684.35</v>
      </c>
      <c r="AC8" s="30">
        <v>94.240600000000001</v>
      </c>
      <c r="AD8" s="392">
        <v>1.4098693216243912E-2</v>
      </c>
      <c r="AE8" s="45">
        <v>5861.27</v>
      </c>
      <c r="AF8" s="27"/>
      <c r="AG8" s="392">
        <v>-4.237021784815628E-3</v>
      </c>
    </row>
    <row r="9" spans="1:33" ht="16.5" thickBot="1" x14ac:dyDescent="0.3">
      <c r="A9" s="3" t="s">
        <v>42</v>
      </c>
      <c r="B9" s="4" t="s">
        <v>1198</v>
      </c>
      <c r="C9" s="4" t="s">
        <v>1206</v>
      </c>
      <c r="D9" s="4" t="s">
        <v>2866</v>
      </c>
      <c r="E9" s="4" t="s">
        <v>1615</v>
      </c>
      <c r="F9" s="4" t="s">
        <v>2867</v>
      </c>
      <c r="G9" s="4" t="s">
        <v>2868</v>
      </c>
      <c r="I9" s="29" t="s">
        <v>872</v>
      </c>
      <c r="J9" s="45">
        <v>6035.86</v>
      </c>
      <c r="K9" s="27"/>
      <c r="L9" s="45">
        <v>5961.04</v>
      </c>
      <c r="M9" s="27"/>
      <c r="N9" s="33">
        <v>5462.21</v>
      </c>
      <c r="O9" s="27"/>
      <c r="P9" s="33">
        <v>5262.67</v>
      </c>
      <c r="Q9" s="27"/>
      <c r="R9" s="33">
        <v>5350</v>
      </c>
      <c r="S9" s="27"/>
      <c r="T9" s="45">
        <v>4180</v>
      </c>
      <c r="U9" s="28"/>
      <c r="Z9" s="391">
        <v>7</v>
      </c>
      <c r="AA9" s="69" t="s">
        <v>872</v>
      </c>
      <c r="AB9" s="45">
        <v>6035.86</v>
      </c>
      <c r="AC9" s="27"/>
      <c r="AD9" s="392">
        <v>-9.7016164623336704E-2</v>
      </c>
      <c r="AE9" s="45">
        <v>5961.04</v>
      </c>
      <c r="AF9" s="27"/>
      <c r="AG9" s="392">
        <v>1.7021908221255721E-2</v>
      </c>
    </row>
    <row r="10" spans="1:33" ht="16.5" thickBot="1" x14ac:dyDescent="0.3">
      <c r="A10" s="3" t="s">
        <v>49</v>
      </c>
      <c r="B10" s="4" t="s">
        <v>1154</v>
      </c>
      <c r="C10" s="4" t="s">
        <v>1147</v>
      </c>
      <c r="D10" s="4" t="s">
        <v>1155</v>
      </c>
      <c r="E10" s="4" t="s">
        <v>1198</v>
      </c>
      <c r="F10" s="4" t="s">
        <v>2869</v>
      </c>
      <c r="G10" s="4" t="s">
        <v>2870</v>
      </c>
      <c r="I10" s="29" t="s">
        <v>873</v>
      </c>
      <c r="J10" s="45">
        <v>5337.5</v>
      </c>
      <c r="K10" s="27"/>
      <c r="L10" s="45">
        <v>6409.99</v>
      </c>
      <c r="M10" s="27"/>
      <c r="N10" s="33">
        <v>5711.62</v>
      </c>
      <c r="O10" s="27"/>
      <c r="P10" s="33">
        <v>5312.56</v>
      </c>
      <c r="Q10" s="27"/>
      <c r="R10" s="33">
        <v>5850</v>
      </c>
      <c r="S10" s="27"/>
      <c r="T10" s="45">
        <v>4690</v>
      </c>
      <c r="U10" s="28"/>
      <c r="Z10" s="391">
        <v>8</v>
      </c>
      <c r="AA10" s="69" t="s">
        <v>873</v>
      </c>
      <c r="AB10" s="45">
        <v>5337.5</v>
      </c>
      <c r="AC10" s="27"/>
      <c r="AD10" s="392">
        <v>-0.1157018221098567</v>
      </c>
      <c r="AE10" s="45">
        <v>6409.99</v>
      </c>
      <c r="AF10" s="27"/>
      <c r="AG10" s="392">
        <v>7.5314039160951751E-2</v>
      </c>
    </row>
    <row r="11" spans="1:33" ht="16.5" thickBot="1" x14ac:dyDescent="0.3">
      <c r="A11" s="3" t="s">
        <v>55</v>
      </c>
      <c r="B11" s="4" t="s">
        <v>1083</v>
      </c>
      <c r="C11" s="4" t="s">
        <v>1066</v>
      </c>
      <c r="D11" s="4" t="s">
        <v>1279</v>
      </c>
      <c r="E11" s="4" t="s">
        <v>1399</v>
      </c>
      <c r="F11" s="4" t="s">
        <v>2871</v>
      </c>
      <c r="G11" s="4" t="s">
        <v>2872</v>
      </c>
      <c r="I11" s="29" t="s">
        <v>874</v>
      </c>
      <c r="J11" s="45">
        <v>5437.27</v>
      </c>
      <c r="K11" s="27"/>
      <c r="L11" s="45">
        <v>6185.51</v>
      </c>
      <c r="M11" s="27"/>
      <c r="N11" s="33">
        <v>5137.97</v>
      </c>
      <c r="O11" s="27"/>
      <c r="P11" s="33">
        <v>4848.6400000000003</v>
      </c>
      <c r="Q11" s="27"/>
      <c r="R11" s="33">
        <v>5825</v>
      </c>
      <c r="S11" s="27"/>
      <c r="T11" s="79">
        <v>4530</v>
      </c>
      <c r="U11" s="28"/>
      <c r="Z11" s="391">
        <v>9</v>
      </c>
      <c r="AA11" s="69" t="s">
        <v>874</v>
      </c>
      <c r="AB11" s="45">
        <v>5437.27</v>
      </c>
      <c r="AC11" s="27"/>
      <c r="AD11" s="392">
        <v>1.8692271662763549E-2</v>
      </c>
      <c r="AE11" s="45">
        <v>6185.51</v>
      </c>
      <c r="AF11" s="27"/>
      <c r="AG11" s="392">
        <v>-3.5020335445141035E-2</v>
      </c>
    </row>
    <row r="12" spans="1:33" ht="16.5" thickBot="1" x14ac:dyDescent="0.3">
      <c r="A12" s="3" t="s">
        <v>61</v>
      </c>
      <c r="B12" s="4" t="s">
        <v>1579</v>
      </c>
      <c r="C12" s="4" t="s">
        <v>1109</v>
      </c>
      <c r="D12" s="4" t="s">
        <v>1025</v>
      </c>
      <c r="E12" s="4" t="s">
        <v>1083</v>
      </c>
      <c r="F12" s="4" t="s">
        <v>2873</v>
      </c>
      <c r="G12" s="4" t="s">
        <v>2874</v>
      </c>
      <c r="I12" s="29" t="s">
        <v>875</v>
      </c>
      <c r="J12" s="45">
        <v>5187.8500000000004</v>
      </c>
      <c r="K12" s="27"/>
      <c r="L12" s="45">
        <v>6434.93</v>
      </c>
      <c r="M12" s="27"/>
      <c r="N12" s="33">
        <v>4813.7299999999996</v>
      </c>
      <c r="O12" s="27"/>
      <c r="P12" s="33">
        <v>4589.25</v>
      </c>
      <c r="Q12" s="27"/>
      <c r="R12" s="33">
        <v>5600</v>
      </c>
      <c r="S12" s="27"/>
      <c r="T12" s="79">
        <v>4470</v>
      </c>
      <c r="U12" s="31"/>
      <c r="Z12" s="391">
        <v>10</v>
      </c>
      <c r="AA12" s="69" t="s">
        <v>875</v>
      </c>
      <c r="AB12" s="45">
        <v>5187.8500000000004</v>
      </c>
      <c r="AC12" s="27"/>
      <c r="AD12" s="392">
        <v>-4.5872285172522252E-2</v>
      </c>
      <c r="AE12" s="45">
        <v>6434.93</v>
      </c>
      <c r="AF12" s="27"/>
      <c r="AG12" s="392">
        <v>4.032327164615368E-2</v>
      </c>
    </row>
    <row r="13" spans="1:33" ht="16.5" thickBot="1" x14ac:dyDescent="0.3">
      <c r="A13" s="3" t="s">
        <v>68</v>
      </c>
      <c r="B13" s="4" t="s">
        <v>1063</v>
      </c>
      <c r="C13" s="4" t="s">
        <v>1054</v>
      </c>
      <c r="D13" s="4" t="s">
        <v>1077</v>
      </c>
      <c r="E13" s="4" t="s">
        <v>1579</v>
      </c>
      <c r="F13" s="4" t="s">
        <v>2875</v>
      </c>
      <c r="G13" s="4" t="s">
        <v>2876</v>
      </c>
      <c r="I13" s="29" t="s">
        <v>876</v>
      </c>
      <c r="J13" s="45">
        <v>5237.7299999999996</v>
      </c>
      <c r="K13" s="27"/>
      <c r="L13" s="45">
        <v>6335.16</v>
      </c>
      <c r="M13" s="27"/>
      <c r="N13" s="33">
        <v>4828.6899999999996</v>
      </c>
      <c r="O13" s="27"/>
      <c r="P13" s="33">
        <v>4519.42</v>
      </c>
      <c r="Q13" s="27"/>
      <c r="R13" s="33">
        <v>6375</v>
      </c>
      <c r="S13" s="27"/>
      <c r="T13" s="79">
        <v>4150</v>
      </c>
      <c r="U13" s="28"/>
      <c r="Z13" s="391">
        <v>11</v>
      </c>
      <c r="AA13" s="69" t="s">
        <v>876</v>
      </c>
      <c r="AB13" s="45">
        <v>5237.7299999999996</v>
      </c>
      <c r="AC13" s="27"/>
      <c r="AD13" s="392">
        <v>9.6147729791723341E-3</v>
      </c>
      <c r="AE13" s="45">
        <v>6335.16</v>
      </c>
      <c r="AF13" s="27"/>
      <c r="AG13" s="392">
        <v>-1.5504442161764064E-2</v>
      </c>
    </row>
    <row r="14" spans="1:33" ht="16.5" thickBot="1" x14ac:dyDescent="0.3">
      <c r="A14" s="3" t="s">
        <v>73</v>
      </c>
      <c r="B14" s="4" t="s">
        <v>1020</v>
      </c>
      <c r="C14" s="4" t="s">
        <v>1066</v>
      </c>
      <c r="D14" s="4" t="s">
        <v>1599</v>
      </c>
      <c r="E14" s="4" t="s">
        <v>1063</v>
      </c>
      <c r="F14" s="4" t="s">
        <v>2877</v>
      </c>
      <c r="G14" s="4" t="s">
        <v>2878</v>
      </c>
      <c r="I14" s="29" t="s">
        <v>877</v>
      </c>
      <c r="J14" s="45">
        <v>5088.08</v>
      </c>
      <c r="K14" s="27"/>
      <c r="L14" s="45">
        <v>6734.23</v>
      </c>
      <c r="M14" s="27"/>
      <c r="N14" s="33">
        <v>4489.49</v>
      </c>
      <c r="O14" s="27"/>
      <c r="P14" s="33">
        <v>4150</v>
      </c>
      <c r="Q14" s="27"/>
      <c r="R14" s="33">
        <v>6375</v>
      </c>
      <c r="S14" s="27"/>
      <c r="T14" s="79">
        <v>4130</v>
      </c>
      <c r="U14" s="28"/>
      <c r="Z14" s="391">
        <v>12</v>
      </c>
      <c r="AA14" s="69" t="s">
        <v>877</v>
      </c>
      <c r="AB14" s="45">
        <v>5088.08</v>
      </c>
      <c r="AC14" s="27"/>
      <c r="AD14" s="392">
        <v>-2.8571537669944736E-2</v>
      </c>
      <c r="AE14" s="45">
        <v>6734.23</v>
      </c>
      <c r="AF14" s="27"/>
      <c r="AG14" s="392">
        <v>6.2992884157621859E-2</v>
      </c>
    </row>
    <row r="15" spans="1:33" ht="16.5" thickBot="1" x14ac:dyDescent="0.3">
      <c r="A15" s="3" t="s">
        <v>80</v>
      </c>
      <c r="B15" s="4" t="s">
        <v>1204</v>
      </c>
      <c r="C15" s="4" t="s">
        <v>1084</v>
      </c>
      <c r="D15" s="4" t="s">
        <v>1591</v>
      </c>
      <c r="E15" s="4" t="s">
        <v>1148</v>
      </c>
      <c r="F15" s="4" t="s">
        <v>2879</v>
      </c>
      <c r="G15" s="4" t="s">
        <v>2880</v>
      </c>
      <c r="I15" s="29" t="s">
        <v>866</v>
      </c>
      <c r="J15" s="45">
        <v>4713.6000000000004</v>
      </c>
      <c r="K15" s="27"/>
      <c r="L15" s="33">
        <v>7033.53</v>
      </c>
      <c r="M15" s="27"/>
      <c r="N15" s="33">
        <v>5212.79</v>
      </c>
      <c r="O15" s="27"/>
      <c r="P15" s="33">
        <v>4320</v>
      </c>
      <c r="Q15" s="27"/>
      <c r="R15" s="33">
        <v>6400</v>
      </c>
      <c r="S15" s="27"/>
      <c r="T15" s="79">
        <v>4280</v>
      </c>
      <c r="U15" s="28"/>
      <c r="Z15" s="391">
        <v>13</v>
      </c>
      <c r="AA15" s="69" t="s">
        <v>866</v>
      </c>
      <c r="AB15" s="45">
        <v>4713.6000000000004</v>
      </c>
      <c r="AC15" s="27"/>
      <c r="AD15" s="392">
        <v>-7.3599471706419631E-2</v>
      </c>
      <c r="AE15" s="415">
        <v>7033.53</v>
      </c>
      <c r="AF15" s="27"/>
      <c r="AG15" s="392">
        <v>4.4444576440068162E-2</v>
      </c>
    </row>
    <row r="16" spans="1:33" ht="15.75" thickBot="1" x14ac:dyDescent="0.3">
      <c r="A16" s="3" t="s">
        <v>87</v>
      </c>
      <c r="B16" s="4" t="s">
        <v>1147</v>
      </c>
      <c r="C16" s="4" t="s">
        <v>1021</v>
      </c>
      <c r="D16" s="4" t="s">
        <v>1611</v>
      </c>
      <c r="E16" s="4" t="s">
        <v>1204</v>
      </c>
      <c r="F16" s="4" t="s">
        <v>2881</v>
      </c>
      <c r="G16" s="4" t="s">
        <v>2882</v>
      </c>
      <c r="I16" s="32"/>
      <c r="J16" s="32"/>
      <c r="K16" s="32"/>
      <c r="L16" s="32"/>
      <c r="M16" s="32"/>
      <c r="N16" s="32"/>
      <c r="O16" s="32"/>
      <c r="Z16" s="662" t="s">
        <v>5160</v>
      </c>
      <c r="AA16" s="662"/>
      <c r="AB16" s="662"/>
      <c r="AC16" s="662"/>
      <c r="AD16" s="392">
        <v>-0.1201499452583368</v>
      </c>
      <c r="AE16" s="662" t="s">
        <v>5160</v>
      </c>
      <c r="AF16" s="662"/>
      <c r="AG16" s="392">
        <v>0.4451792834607794</v>
      </c>
    </row>
    <row r="17" spans="1:33" ht="15.75" thickBot="1" x14ac:dyDescent="0.3">
      <c r="A17" s="3" t="s">
        <v>93</v>
      </c>
      <c r="B17" s="4" t="s">
        <v>2883</v>
      </c>
      <c r="C17" s="4" t="s">
        <v>1147</v>
      </c>
      <c r="D17" s="4" t="s">
        <v>1273</v>
      </c>
      <c r="E17" s="4" t="s">
        <v>1147</v>
      </c>
      <c r="F17" s="4" t="s">
        <v>2884</v>
      </c>
      <c r="G17" s="4" t="s">
        <v>2885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80" t="s">
        <v>881</v>
      </c>
      <c r="AA17" s="682"/>
      <c r="AB17" s="682"/>
      <c r="AC17" s="681"/>
      <c r="AD17" s="392">
        <v>-1.0012495438194734E-2</v>
      </c>
      <c r="AE17" s="680" t="s">
        <v>881</v>
      </c>
      <c r="AF17" s="681"/>
      <c r="AG17" s="392">
        <v>3.7098273621731619E-2</v>
      </c>
    </row>
    <row r="18" spans="1:33" ht="15.75" thickBot="1" x14ac:dyDescent="0.3">
      <c r="A18" s="3" t="s">
        <v>100</v>
      </c>
      <c r="B18" s="4" t="s">
        <v>1211</v>
      </c>
      <c r="C18" s="4" t="s">
        <v>1206</v>
      </c>
      <c r="D18" s="4" t="s">
        <v>2886</v>
      </c>
      <c r="E18" s="4" t="s">
        <v>1198</v>
      </c>
      <c r="F18" s="4" t="s">
        <v>2869</v>
      </c>
      <c r="G18" s="4" t="s">
        <v>2887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78" t="s">
        <v>716</v>
      </c>
      <c r="AA18" s="610" t="s">
        <v>5142</v>
      </c>
      <c r="AB18" s="610"/>
      <c r="AC18" s="610"/>
      <c r="AD18" s="610"/>
      <c r="AE18" s="610" t="s">
        <v>5143</v>
      </c>
      <c r="AF18" s="610"/>
      <c r="AG18" s="610"/>
    </row>
    <row r="19" spans="1:33" ht="15.75" thickBot="1" x14ac:dyDescent="0.3">
      <c r="A19" s="3" t="s">
        <v>106</v>
      </c>
      <c r="B19" s="4" t="s">
        <v>1219</v>
      </c>
      <c r="C19" s="4" t="s">
        <v>1211</v>
      </c>
      <c r="D19" s="4" t="s">
        <v>1232</v>
      </c>
      <c r="E19" s="4" t="s">
        <v>1211</v>
      </c>
      <c r="F19" s="4" t="s">
        <v>2888</v>
      </c>
      <c r="G19" s="4" t="s">
        <v>2889</v>
      </c>
      <c r="I19" s="33" t="s">
        <v>867</v>
      </c>
      <c r="J19" s="34">
        <f>(J4-J3+K4)/J3</f>
        <v>-9.0084395424984351E-3</v>
      </c>
      <c r="K19" s="34">
        <f>(J19-J32)^2</f>
        <v>1.0081282416824964E-6</v>
      </c>
      <c r="L19" s="34">
        <f>(L4-L3+M4)/L3</f>
        <v>9.5322046843177077E-2</v>
      </c>
      <c r="M19" s="34">
        <f>(L19-L32)^2</f>
        <v>3.3900077681423093E-3</v>
      </c>
      <c r="N19" s="34">
        <f>(N4-N3+O4)/N3</f>
        <v>2.1276656245157205E-2</v>
      </c>
      <c r="O19" s="35">
        <f>(N19-N32)^2</f>
        <v>1.7121286409600921E-3</v>
      </c>
      <c r="P19" s="34">
        <f>(P4-P3+Q4)/P3</f>
        <v>0.10047786310210088</v>
      </c>
      <c r="Q19" s="35">
        <f>(P19-P32)^2</f>
        <v>1.2977815799389784E-2</v>
      </c>
      <c r="R19" s="34">
        <f>(R4-R3+S4)/R3</f>
        <v>-2.3148148148148147E-2</v>
      </c>
      <c r="S19" s="35">
        <f>(R19-R32)^2</f>
        <v>3.5791327153310245E-3</v>
      </c>
      <c r="T19" s="34">
        <f>(T4-T3+U4)/T3</f>
        <v>-0.109375</v>
      </c>
      <c r="U19" s="35">
        <f>(T19-T32)^2</f>
        <v>6.365071281857702E-3</v>
      </c>
      <c r="Z19" s="679"/>
      <c r="AA19" s="414" t="s">
        <v>885</v>
      </c>
      <c r="AB19" s="414" t="s">
        <v>5161</v>
      </c>
      <c r="AC19" s="414" t="s">
        <v>5162</v>
      </c>
      <c r="AD19" s="367" t="s">
        <v>878</v>
      </c>
      <c r="AE19" s="414" t="s">
        <v>5161</v>
      </c>
      <c r="AF19" s="414" t="s">
        <v>5162</v>
      </c>
      <c r="AG19" s="367" t="s">
        <v>878</v>
      </c>
    </row>
    <row r="20" spans="1:33" ht="16.5" thickBot="1" x14ac:dyDescent="0.3">
      <c r="A20" s="3" t="s">
        <v>114</v>
      </c>
      <c r="B20" s="4" t="s">
        <v>2851</v>
      </c>
      <c r="C20" s="4" t="s">
        <v>1637</v>
      </c>
      <c r="D20" s="4" t="s">
        <v>1209</v>
      </c>
      <c r="E20" s="4" t="s">
        <v>1219</v>
      </c>
      <c r="F20" s="4" t="s">
        <v>2890</v>
      </c>
      <c r="G20" s="4" t="s">
        <v>2891</v>
      </c>
      <c r="I20" s="33" t="s">
        <v>868</v>
      </c>
      <c r="J20" s="34">
        <f t="shared" ref="J20:J30" si="0">(J5-J4+K5)/J4</f>
        <v>9.0903292237318311E-3</v>
      </c>
      <c r="K20" s="34">
        <f>(J20-J32)^2</f>
        <v>3.6491791006430986E-4</v>
      </c>
      <c r="L20" s="34">
        <f t="shared" ref="L20:L30" si="1">(L5-L4+M5)/L4</f>
        <v>3.8646809648047273E-2</v>
      </c>
      <c r="M20" s="34">
        <f>(L20-L32)^2</f>
        <v>2.3979638247974762E-6</v>
      </c>
      <c r="N20" s="34">
        <f t="shared" ref="N20:N30" si="2">(N5-N4+O5)/N4</f>
        <v>-1.3889391606503029E-2</v>
      </c>
      <c r="O20" s="35">
        <f>(N20-N32)^2</f>
        <v>3.8586811750138285E-5</v>
      </c>
      <c r="P20" s="34">
        <f t="shared" ref="P20:P30" si="3">(P5-P4+Q5)/P4</f>
        <v>-7.8259444684619442E-2</v>
      </c>
      <c r="Q20" s="35">
        <f>(P20-P32)^2</f>
        <v>4.2012552819149793E-3</v>
      </c>
      <c r="R20" s="34">
        <f t="shared" ref="R20:R30" si="4">(R5-R4+S5)/R4</f>
        <v>0.13270142180094788</v>
      </c>
      <c r="S20" s="35">
        <f>(R20-R32)^2</f>
        <v>9.2205541715323636E-3</v>
      </c>
      <c r="T20" s="34">
        <f t="shared" ref="T20:T30" si="5">(T5-T4+U5)/T4</f>
        <v>-6.1403508771929821E-2</v>
      </c>
      <c r="U20" s="35">
        <f>(T20-T32)^2</f>
        <v>1.0118700950861911E-3</v>
      </c>
      <c r="Z20" s="391">
        <v>1</v>
      </c>
      <c r="AA20" s="410" t="s">
        <v>866</v>
      </c>
      <c r="AB20" s="415">
        <v>7033.53</v>
      </c>
      <c r="AC20" s="27"/>
      <c r="AD20" s="391"/>
      <c r="AE20" s="415">
        <v>5212.79</v>
      </c>
      <c r="AF20" s="27"/>
      <c r="AG20" s="391"/>
    </row>
    <row r="21" spans="1:33" ht="16.5" thickBot="1" x14ac:dyDescent="0.3">
      <c r="A21" s="3" t="s">
        <v>1810</v>
      </c>
      <c r="B21" s="661" t="s">
        <v>2892</v>
      </c>
      <c r="C21" s="661"/>
      <c r="D21" s="661"/>
      <c r="E21" s="661"/>
      <c r="F21" s="661"/>
      <c r="G21" s="661"/>
      <c r="I21" s="33" t="s">
        <v>869</v>
      </c>
      <c r="J21" s="34">
        <f t="shared" si="0"/>
        <v>7.2072934407073949E-2</v>
      </c>
      <c r="K21" s="34">
        <f>(J21-J32)^2</f>
        <v>6.7380177928825251E-3</v>
      </c>
      <c r="L21" s="34">
        <f t="shared" si="1"/>
        <v>0.11627915650338279</v>
      </c>
      <c r="M21" s="34">
        <f>(L21-L32)^2</f>
        <v>6.2696122139177602E-3</v>
      </c>
      <c r="N21" s="34">
        <f t="shared" si="2"/>
        <v>2.4282838350455561E-2</v>
      </c>
      <c r="O21" s="35">
        <f>(N21-N32)^2</f>
        <v>1.9699446339409878E-3</v>
      </c>
      <c r="P21" s="34">
        <f t="shared" si="3"/>
        <v>1.8866711299223512E-2</v>
      </c>
      <c r="Q21" s="35">
        <f>(P21-P32)^2</f>
        <v>1.0438756820180255E-3</v>
      </c>
      <c r="R21" s="34">
        <f t="shared" si="4"/>
        <v>-1.7135209205020922E-2</v>
      </c>
      <c r="S21" s="35">
        <f>(R21-R32)^2</f>
        <v>2.8958297446161655E-3</v>
      </c>
      <c r="T21" s="34">
        <f t="shared" si="5"/>
        <v>-0.14392523364485982</v>
      </c>
      <c r="U21" s="35">
        <f>(T21-T32)^2</f>
        <v>1.3071721729492964E-2</v>
      </c>
      <c r="Z21" s="391">
        <v>2</v>
      </c>
      <c r="AA21" s="69" t="s">
        <v>867</v>
      </c>
      <c r="AB21" s="415">
        <v>7183.18</v>
      </c>
      <c r="AC21" s="27"/>
      <c r="AD21" s="392">
        <v>2.1276656245157205E-2</v>
      </c>
      <c r="AE21" s="415">
        <v>5736.56</v>
      </c>
      <c r="AF21" s="27"/>
      <c r="AG21" s="392">
        <v>0.10047786310210088</v>
      </c>
    </row>
    <row r="22" spans="1:33" ht="16.5" thickBot="1" x14ac:dyDescent="0.3">
      <c r="A22" s="3" t="s">
        <v>118</v>
      </c>
      <c r="B22" s="4" t="s">
        <v>1224</v>
      </c>
      <c r="C22" s="4" t="s">
        <v>1242</v>
      </c>
      <c r="D22" s="4" t="s">
        <v>2893</v>
      </c>
      <c r="E22" s="4" t="s">
        <v>2894</v>
      </c>
      <c r="F22" s="4" t="s">
        <v>2895</v>
      </c>
      <c r="G22" s="4" t="s">
        <v>2896</v>
      </c>
      <c r="I22" s="33" t="s">
        <v>870</v>
      </c>
      <c r="J22" s="34">
        <f t="shared" si="0"/>
        <v>0.12605077407725609</v>
      </c>
      <c r="K22" s="46">
        <f>(J22-J32)^2</f>
        <v>1.8513213311234213E-2</v>
      </c>
      <c r="L22" s="34">
        <f t="shared" si="1"/>
        <v>9.5963902318418146E-3</v>
      </c>
      <c r="M22" s="34">
        <f>(L22-L32)^2</f>
        <v>7.5635358999109675E-4</v>
      </c>
      <c r="N22" s="34">
        <f t="shared" si="2"/>
        <v>-0.13888973964177426</v>
      </c>
      <c r="O22" s="47">
        <f>(N22-N32)^2</f>
        <v>1.4110712403275934E-2</v>
      </c>
      <c r="P22" s="34">
        <f t="shared" si="3"/>
        <v>1.7266073675887041E-2</v>
      </c>
      <c r="Q22" s="47">
        <f>(P22-P32)^2</f>
        <v>9.430075127498152E-4</v>
      </c>
      <c r="R22" s="34">
        <f t="shared" si="4"/>
        <v>4.329004329004329E-3</v>
      </c>
      <c r="S22" s="47">
        <f>(R22-R32)^2</f>
        <v>1.0464384407398331E-3</v>
      </c>
      <c r="T22" s="34">
        <f t="shared" si="5"/>
        <v>-3.2613340611353715E-2</v>
      </c>
      <c r="U22" s="47">
        <f>(T22-T32)^2</f>
        <v>9.1188142795041435E-6</v>
      </c>
      <c r="Z22" s="391">
        <v>3</v>
      </c>
      <c r="AA22" s="69" t="s">
        <v>868</v>
      </c>
      <c r="AB22" s="415">
        <v>7083.41</v>
      </c>
      <c r="AC22" s="27"/>
      <c r="AD22" s="392">
        <v>-1.3889391606503029E-2</v>
      </c>
      <c r="AE22" s="415">
        <v>5287.62</v>
      </c>
      <c r="AF22" s="27"/>
      <c r="AG22" s="392">
        <v>-7.8259444684619442E-2</v>
      </c>
    </row>
    <row r="23" spans="1:33" ht="16.5" thickBot="1" x14ac:dyDescent="0.3">
      <c r="A23" s="3" t="s">
        <v>124</v>
      </c>
      <c r="B23" s="4" t="s">
        <v>997</v>
      </c>
      <c r="C23" s="4" t="s">
        <v>1630</v>
      </c>
      <c r="D23" s="4" t="s">
        <v>1006</v>
      </c>
      <c r="E23" s="4" t="s">
        <v>1004</v>
      </c>
      <c r="F23" s="4" t="s">
        <v>2897</v>
      </c>
      <c r="G23" s="4" t="s">
        <v>2898</v>
      </c>
      <c r="I23" s="33" t="s">
        <v>871</v>
      </c>
      <c r="J23" s="34">
        <f t="shared" si="0"/>
        <v>1.4098693216243912E-2</v>
      </c>
      <c r="K23" s="34">
        <f>(J23-J32)^2</f>
        <v>5.8134941832993102E-4</v>
      </c>
      <c r="L23" s="34">
        <f t="shared" si="1"/>
        <v>-4.237021784815628E-3</v>
      </c>
      <c r="M23" s="34">
        <f>(L23-L32)^2</f>
        <v>1.7086066463465261E-3</v>
      </c>
      <c r="N23" s="34">
        <f t="shared" si="2"/>
        <v>4.4355275474455572E-2</v>
      </c>
      <c r="O23" s="47">
        <f>(N23-N32)^2</f>
        <v>4.1546398063569611E-3</v>
      </c>
      <c r="P23" s="34">
        <f t="shared" si="3"/>
        <v>-9.1755605294569376E-3</v>
      </c>
      <c r="Q23" s="47">
        <f>(P23-P32)^2</f>
        <v>1.8205524078252915E-5</v>
      </c>
      <c r="R23" s="34">
        <f t="shared" si="4"/>
        <v>0.13146551724137931</v>
      </c>
      <c r="S23" s="47">
        <f>(R23-R32)^2</f>
        <v>8.9847293329861112E-3</v>
      </c>
      <c r="T23" s="34">
        <f t="shared" si="5"/>
        <v>1.8306636155606407E-2</v>
      </c>
      <c r="U23" s="47">
        <f>(T23-T32)^2</f>
        <v>2.294432926422636E-3</v>
      </c>
      <c r="Z23" s="391">
        <v>4</v>
      </c>
      <c r="AA23" s="69" t="s">
        <v>869</v>
      </c>
      <c r="AB23" s="415">
        <v>7183.18</v>
      </c>
      <c r="AC23" s="27">
        <v>72.235299999999995</v>
      </c>
      <c r="AD23" s="392">
        <v>2.4282838350455561E-2</v>
      </c>
      <c r="AE23" s="415">
        <v>5387.38</v>
      </c>
      <c r="AF23" s="27"/>
      <c r="AG23" s="392">
        <v>1.8866711299223512E-2</v>
      </c>
    </row>
    <row r="24" spans="1:33" ht="16.5" thickBot="1" x14ac:dyDescent="0.3">
      <c r="A24" s="3" t="s">
        <v>130</v>
      </c>
      <c r="B24" s="4" t="s">
        <v>1702</v>
      </c>
      <c r="C24" s="4" t="s">
        <v>2854</v>
      </c>
      <c r="D24" s="4" t="s">
        <v>2774</v>
      </c>
      <c r="E24" s="4" t="s">
        <v>997</v>
      </c>
      <c r="F24" s="4" t="s">
        <v>2899</v>
      </c>
      <c r="G24" s="4" t="s">
        <v>2900</v>
      </c>
      <c r="I24" s="33" t="s">
        <v>872</v>
      </c>
      <c r="J24" s="34">
        <f t="shared" si="0"/>
        <v>-9.7016164623336704E-2</v>
      </c>
      <c r="K24" s="34">
        <f>(J24-J32)^2</f>
        <v>7.5696384516776216E-3</v>
      </c>
      <c r="L24" s="34">
        <f t="shared" si="1"/>
        <v>1.7021908221255721E-2</v>
      </c>
      <c r="M24" s="34">
        <f>(L24-L32)^2</f>
        <v>4.0306044769342574E-4</v>
      </c>
      <c r="N24" s="34">
        <f t="shared" si="2"/>
        <v>-0.15443964042620051</v>
      </c>
      <c r="O24" s="47">
        <f>(N24-N32)^2</f>
        <v>1.804681120779943E-2</v>
      </c>
      <c r="P24" s="34">
        <f t="shared" si="3"/>
        <v>-2.3148543447835502E-2</v>
      </c>
      <c r="Q24" s="47">
        <f>(P24-P32)^2</f>
        <v>9.4210119152421675E-5</v>
      </c>
      <c r="R24" s="34">
        <f t="shared" si="4"/>
        <v>1.9047619047619049E-2</v>
      </c>
      <c r="S24" s="47">
        <f>(R24-R32)^2</f>
        <v>3.1081993376114354E-4</v>
      </c>
      <c r="T24" s="34">
        <f t="shared" si="5"/>
        <v>-6.0674157303370786E-2</v>
      </c>
      <c r="U24" s="47">
        <f>(T24-T32)^2</f>
        <v>9.6600084590424775E-4</v>
      </c>
      <c r="Z24" s="391">
        <v>5</v>
      </c>
      <c r="AA24" s="69" t="s">
        <v>870</v>
      </c>
      <c r="AB24" s="415">
        <v>6185.51</v>
      </c>
      <c r="AC24" s="27"/>
      <c r="AD24" s="392">
        <v>-0.13888973964177426</v>
      </c>
      <c r="AE24" s="415">
        <v>5437.27</v>
      </c>
      <c r="AF24" s="27">
        <v>43.128900000000002</v>
      </c>
      <c r="AG24" s="392">
        <v>1.7266073675887041E-2</v>
      </c>
    </row>
    <row r="25" spans="1:33" ht="16.5" thickBot="1" x14ac:dyDescent="0.3">
      <c r="A25" s="3" t="s">
        <v>135</v>
      </c>
      <c r="B25" s="4" t="s">
        <v>2774</v>
      </c>
      <c r="C25" s="4" t="s">
        <v>1619</v>
      </c>
      <c r="D25" s="4" t="s">
        <v>1185</v>
      </c>
      <c r="E25" s="4" t="s">
        <v>1702</v>
      </c>
      <c r="F25" s="4" t="s">
        <v>2901</v>
      </c>
      <c r="G25" s="4" t="s">
        <v>2902</v>
      </c>
      <c r="I25" s="33" t="s">
        <v>873</v>
      </c>
      <c r="J25" s="34">
        <f t="shared" si="0"/>
        <v>-0.1157018221098567</v>
      </c>
      <c r="K25" s="34">
        <f>(J25-J32)^2</f>
        <v>1.1170233772309279E-2</v>
      </c>
      <c r="L25" s="34">
        <f t="shared" si="1"/>
        <v>7.5314039160951751E-2</v>
      </c>
      <c r="M25" s="34">
        <f>(L25-L32)^2</f>
        <v>1.4604447357486449E-3</v>
      </c>
      <c r="N25" s="34">
        <f t="shared" si="2"/>
        <v>4.5661005343990778E-2</v>
      </c>
      <c r="O25" s="47">
        <f>(N25-N32)^2</f>
        <v>4.3246702796517983E-3</v>
      </c>
      <c r="P25" s="34">
        <f t="shared" si="3"/>
        <v>9.4799787940342689E-3</v>
      </c>
      <c r="Q25" s="47">
        <f>(P25-P32)^2</f>
        <v>5.2543332760130856E-4</v>
      </c>
      <c r="R25" s="34">
        <f t="shared" si="4"/>
        <v>9.3457943925233641E-2</v>
      </c>
      <c r="S25" s="47">
        <f>(R25-R32)^2</f>
        <v>3.2239955225102103E-3</v>
      </c>
      <c r="T25" s="34">
        <f t="shared" si="5"/>
        <v>0.12200956937799043</v>
      </c>
      <c r="U25" s="47">
        <f>(T25-T32)^2</f>
        <v>2.2983521923363007E-2</v>
      </c>
      <c r="Z25" s="391">
        <v>6</v>
      </c>
      <c r="AA25" s="69" t="s">
        <v>871</v>
      </c>
      <c r="AB25" s="415">
        <v>6459.87</v>
      </c>
      <c r="AC25" s="27"/>
      <c r="AD25" s="392">
        <v>4.4355275474455572E-2</v>
      </c>
      <c r="AE25" s="415">
        <v>5387.38</v>
      </c>
      <c r="AF25" s="93"/>
      <c r="AG25" s="392">
        <v>-9.1755605294569376E-3</v>
      </c>
    </row>
    <row r="26" spans="1:33" ht="16.5" thickBot="1" x14ac:dyDescent="0.3">
      <c r="A26" s="3" t="s">
        <v>141</v>
      </c>
      <c r="B26" s="4" t="s">
        <v>2903</v>
      </c>
      <c r="C26" s="4" t="s">
        <v>2904</v>
      </c>
      <c r="D26" s="4" t="s">
        <v>2137</v>
      </c>
      <c r="E26" s="4" t="s">
        <v>2774</v>
      </c>
      <c r="F26" s="4" t="s">
        <v>2905</v>
      </c>
      <c r="G26" s="4" t="s">
        <v>2906</v>
      </c>
      <c r="I26" s="33" t="s">
        <v>874</v>
      </c>
      <c r="J26" s="34">
        <f t="shared" si="0"/>
        <v>1.8692271662763549E-2</v>
      </c>
      <c r="K26" s="34">
        <f>(J26-J32)^2</f>
        <v>8.2396365432025698E-4</v>
      </c>
      <c r="L26" s="34">
        <f t="shared" si="1"/>
        <v>-3.5020335445141035E-2</v>
      </c>
      <c r="M26" s="34">
        <f>(L26-L32)^2</f>
        <v>5.2010937737404055E-3</v>
      </c>
      <c r="N26" s="34">
        <f t="shared" si="2"/>
        <v>-0.10043560320889688</v>
      </c>
      <c r="O26" s="47">
        <f>(N26-N32)^2</f>
        <v>6.4536131286592026E-3</v>
      </c>
      <c r="P26" s="34">
        <f t="shared" si="3"/>
        <v>-8.7325131386751409E-2</v>
      </c>
      <c r="Q26" s="47">
        <f>(P26-P32)^2</f>
        <v>5.4586648366656328E-3</v>
      </c>
      <c r="R26" s="34">
        <f t="shared" si="4"/>
        <v>-4.2735042735042739E-3</v>
      </c>
      <c r="S26" s="47">
        <f>(R26-R32)^2</f>
        <v>1.677001548099858E-3</v>
      </c>
      <c r="T26" s="34">
        <f t="shared" si="5"/>
        <v>-3.4115138592750532E-2</v>
      </c>
      <c r="U26" s="47">
        <f>(T26-T33)^2</f>
        <v>1.1638426812025768E-3</v>
      </c>
      <c r="Z26" s="391">
        <v>7</v>
      </c>
      <c r="AA26" s="69" t="s">
        <v>872</v>
      </c>
      <c r="AB26" s="415">
        <v>5462.21</v>
      </c>
      <c r="AC26" s="27"/>
      <c r="AD26" s="392">
        <v>-0.15443964042620051</v>
      </c>
      <c r="AE26" s="415">
        <v>5262.67</v>
      </c>
      <c r="AF26" s="27"/>
      <c r="AG26" s="392">
        <v>-2.3148543447835502E-2</v>
      </c>
    </row>
    <row r="27" spans="1:33" ht="16.5" thickBot="1" x14ac:dyDescent="0.3">
      <c r="A27" s="3" t="s">
        <v>145</v>
      </c>
      <c r="B27" s="4" t="s">
        <v>2907</v>
      </c>
      <c r="C27" s="4" t="s">
        <v>2904</v>
      </c>
      <c r="D27" s="4" t="s">
        <v>2908</v>
      </c>
      <c r="E27" s="4" t="s">
        <v>2909</v>
      </c>
      <c r="F27" s="4" t="s">
        <v>2910</v>
      </c>
      <c r="G27" s="4" t="s">
        <v>2911</v>
      </c>
      <c r="I27" s="33" t="s">
        <v>875</v>
      </c>
      <c r="J27" s="34">
        <f t="shared" si="0"/>
        <v>-4.5872285172522252E-2</v>
      </c>
      <c r="K27" s="34">
        <f>(J27-J32)^2</f>
        <v>1.2859245197901813E-3</v>
      </c>
      <c r="L27" s="34">
        <f t="shared" si="1"/>
        <v>4.032327164615368E-2</v>
      </c>
      <c r="M27" s="46">
        <f>(L27-L32)^2</f>
        <v>1.0400612257526198E-5</v>
      </c>
      <c r="N27" s="34">
        <f t="shared" si="2"/>
        <v>-6.3106635500012775E-2</v>
      </c>
      <c r="O27" s="47">
        <f>(N27-N32)^2</f>
        <v>1.8494657639911041E-3</v>
      </c>
      <c r="P27" s="34">
        <f t="shared" si="3"/>
        <v>-5.3497475580781481E-2</v>
      </c>
      <c r="Q27" s="47">
        <f>(P27-P32)^2</f>
        <v>1.6044127877759547E-3</v>
      </c>
      <c r="R27" s="34">
        <f t="shared" si="4"/>
        <v>-3.8626609442060089E-2</v>
      </c>
      <c r="S27" s="47">
        <f>(R27-R32)^2</f>
        <v>5.6707397867136857E-3</v>
      </c>
      <c r="T27" s="34">
        <f t="shared" si="5"/>
        <v>-1.3245033112582781E-2</v>
      </c>
      <c r="U27" s="47">
        <f>(T27-T32)^2</f>
        <v>2.6727574257150833E-4</v>
      </c>
      <c r="Z27" s="391">
        <v>8</v>
      </c>
      <c r="AA27" s="69" t="s">
        <v>873</v>
      </c>
      <c r="AB27" s="415">
        <v>5711.62</v>
      </c>
      <c r="AC27" s="27"/>
      <c r="AD27" s="392">
        <v>4.5661005343990778E-2</v>
      </c>
      <c r="AE27" s="415">
        <v>5312.56</v>
      </c>
      <c r="AF27" s="27"/>
      <c r="AG27" s="392">
        <v>9.4799787940342689E-3</v>
      </c>
    </row>
    <row r="28" spans="1:33" ht="16.5" thickBot="1" x14ac:dyDescent="0.3">
      <c r="A28" s="3" t="s">
        <v>150</v>
      </c>
      <c r="B28" s="4" t="s">
        <v>2912</v>
      </c>
      <c r="C28" s="4" t="s">
        <v>2913</v>
      </c>
      <c r="D28" s="4" t="s">
        <v>2914</v>
      </c>
      <c r="E28" s="4" t="s">
        <v>2915</v>
      </c>
      <c r="F28" s="4" t="s">
        <v>2916</v>
      </c>
      <c r="G28" s="4" t="s">
        <v>2917</v>
      </c>
      <c r="I28" s="33" t="s">
        <v>876</v>
      </c>
      <c r="J28" s="34">
        <f t="shared" si="0"/>
        <v>9.6147729791723341E-3</v>
      </c>
      <c r="K28" s="34">
        <f>(J28-J32)^2</f>
        <v>3.8522966552737475E-4</v>
      </c>
      <c r="L28" s="34">
        <f t="shared" si="1"/>
        <v>-1.5504442161764064E-2</v>
      </c>
      <c r="M28" s="34">
        <f>(L28-L32)^2</f>
        <v>2.7670457077992256E-3</v>
      </c>
      <c r="N28" s="34">
        <f t="shared" si="2"/>
        <v>3.1077771291701107E-3</v>
      </c>
      <c r="O28" s="47">
        <f>(N28-N32)^2</f>
        <v>5.386575468446877E-4</v>
      </c>
      <c r="P28" s="34">
        <f t="shared" si="3"/>
        <v>-1.5215993898785189E-2</v>
      </c>
      <c r="Q28" s="47">
        <f>(P28-P32)^2</f>
        <v>3.1457995056710443E-6</v>
      </c>
      <c r="R28" s="34">
        <f t="shared" si="4"/>
        <v>0.13839285714285715</v>
      </c>
      <c r="S28" s="47">
        <f>(R28-R32)^2</f>
        <v>1.0345972157716325E-2</v>
      </c>
      <c r="T28" s="34">
        <f t="shared" si="5"/>
        <v>-7.1588366890380312E-2</v>
      </c>
      <c r="U28" s="47">
        <f>(T28-T32)^2</f>
        <v>1.763560180831599E-3</v>
      </c>
      <c r="Z28" s="391">
        <v>9</v>
      </c>
      <c r="AA28" s="69" t="s">
        <v>874</v>
      </c>
      <c r="AB28" s="415">
        <v>5137.97</v>
      </c>
      <c r="AC28" s="27"/>
      <c r="AD28" s="392">
        <v>-0.10043560320889688</v>
      </c>
      <c r="AE28" s="415">
        <v>4848.6400000000003</v>
      </c>
      <c r="AF28" s="27"/>
      <c r="AG28" s="392">
        <v>-8.7325131386751409E-2</v>
      </c>
    </row>
    <row r="29" spans="1:33" ht="16.5" thickBot="1" x14ac:dyDescent="0.3">
      <c r="A29" s="3" t="s">
        <v>155</v>
      </c>
      <c r="B29" s="4" t="s">
        <v>2918</v>
      </c>
      <c r="C29" s="4" t="s">
        <v>2919</v>
      </c>
      <c r="D29" s="4" t="s">
        <v>2920</v>
      </c>
      <c r="E29" s="4" t="s">
        <v>2921</v>
      </c>
      <c r="F29" s="4" t="s">
        <v>2922</v>
      </c>
      <c r="G29" s="4" t="s">
        <v>2923</v>
      </c>
      <c r="I29" s="33" t="s">
        <v>877</v>
      </c>
      <c r="J29" s="34">
        <f t="shared" si="0"/>
        <v>-2.8571537669944736E-2</v>
      </c>
      <c r="K29" s="34">
        <f>(J29-J32)^2</f>
        <v>3.444380485598801E-4</v>
      </c>
      <c r="L29" s="34">
        <f t="shared" si="1"/>
        <v>6.2992884157621859E-2</v>
      </c>
      <c r="M29" s="34">
        <f>(L29-L32)^2</f>
        <v>6.7053085480543782E-4</v>
      </c>
      <c r="N29" s="34">
        <f t="shared" si="2"/>
        <v>-7.024679571477975E-2</v>
      </c>
      <c r="O29" s="47">
        <f>(N29-N32)^2</f>
        <v>2.5145787657050748E-3</v>
      </c>
      <c r="P29" s="34">
        <f t="shared" si="3"/>
        <v>-8.1740577330719447E-2</v>
      </c>
      <c r="Q29" s="47">
        <f>(P29-P32)^2</f>
        <v>4.6646473492219873E-3</v>
      </c>
      <c r="R29" s="34">
        <f t="shared" si="4"/>
        <v>0</v>
      </c>
      <c r="S29" s="47">
        <f>(R29-R32)^2</f>
        <v>1.345254050459698E-3</v>
      </c>
      <c r="T29" s="34">
        <f t="shared" si="5"/>
        <v>-4.8192771084337354E-3</v>
      </c>
      <c r="U29" s="47">
        <f>(T29-T32)^2</f>
        <v>6.1376723127325031E-4</v>
      </c>
      <c r="Z29" s="391">
        <v>10</v>
      </c>
      <c r="AA29" s="69" t="s">
        <v>875</v>
      </c>
      <c r="AB29" s="415">
        <v>4813.7299999999996</v>
      </c>
      <c r="AC29" s="27"/>
      <c r="AD29" s="392">
        <v>-6.3106635500012775E-2</v>
      </c>
      <c r="AE29" s="415">
        <v>4589.25</v>
      </c>
      <c r="AF29" s="27"/>
      <c r="AG29" s="392">
        <v>-5.3497475580781481E-2</v>
      </c>
    </row>
    <row r="30" spans="1:33" ht="16.5" thickBot="1" x14ac:dyDescent="0.3">
      <c r="A30" s="3" t="s">
        <v>159</v>
      </c>
      <c r="B30" s="4" t="s">
        <v>2924</v>
      </c>
      <c r="C30" s="4" t="s">
        <v>2925</v>
      </c>
      <c r="D30" s="4" t="s">
        <v>2926</v>
      </c>
      <c r="E30" s="4" t="s">
        <v>2927</v>
      </c>
      <c r="F30" s="4" t="s">
        <v>2928</v>
      </c>
      <c r="G30" s="4" t="s">
        <v>2929</v>
      </c>
      <c r="I30" s="33" t="s">
        <v>866</v>
      </c>
      <c r="J30" s="34">
        <f t="shared" si="0"/>
        <v>-7.3599471706419631E-2</v>
      </c>
      <c r="K30" s="34">
        <f>(J30-J32)^2</f>
        <v>4.0433035509357968E-3</v>
      </c>
      <c r="L30" s="34">
        <f t="shared" si="1"/>
        <v>4.4444576440068162E-2</v>
      </c>
      <c r="M30" s="34">
        <f>(L30-L32)^2</f>
        <v>5.3968165098699437E-5</v>
      </c>
      <c r="N30" s="34">
        <f t="shared" si="2"/>
        <v>0.1611096137868667</v>
      </c>
      <c r="O30" s="35">
        <f>(N30-N32)^2</f>
        <v>3.2837366274726762E-2</v>
      </c>
      <c r="P30" s="34">
        <f t="shared" si="3"/>
        <v>4.0963855421686748E-2</v>
      </c>
      <c r="Q30" s="35">
        <f>(P30-P32)^2</f>
        <v>2.9600355924981024E-3</v>
      </c>
      <c r="R30" s="34">
        <f t="shared" si="4"/>
        <v>3.9215686274509803E-3</v>
      </c>
      <c r="S30" s="35">
        <f>(R30-R32)^2</f>
        <v>1.0729644757661993E-3</v>
      </c>
      <c r="T30" s="34">
        <f t="shared" si="5"/>
        <v>3.6319612590799029E-2</v>
      </c>
      <c r="U30" s="47">
        <f>(T30-T32)^2</f>
        <v>4.3445520105154303E-3</v>
      </c>
      <c r="Z30" s="391">
        <v>11</v>
      </c>
      <c r="AA30" s="69" t="s">
        <v>876</v>
      </c>
      <c r="AB30" s="415">
        <v>4828.6899999999996</v>
      </c>
      <c r="AC30" s="27"/>
      <c r="AD30" s="392">
        <v>3.1077771291701107E-3</v>
      </c>
      <c r="AE30" s="415">
        <v>4519.42</v>
      </c>
      <c r="AF30" s="27"/>
      <c r="AG30" s="392">
        <v>-1.5215993898785189E-2</v>
      </c>
    </row>
    <row r="31" spans="1:33" ht="16.5" thickBot="1" x14ac:dyDescent="0.3">
      <c r="A31" s="3" t="s">
        <v>165</v>
      </c>
      <c r="B31" s="4" t="s">
        <v>2930</v>
      </c>
      <c r="C31" s="4" t="s">
        <v>2931</v>
      </c>
      <c r="D31" s="4" t="s">
        <v>2932</v>
      </c>
      <c r="E31" s="4" t="s">
        <v>2924</v>
      </c>
      <c r="F31" s="4" t="s">
        <v>2933</v>
      </c>
      <c r="G31" s="4" t="s">
        <v>2934</v>
      </c>
      <c r="I31" s="33" t="s">
        <v>880</v>
      </c>
      <c r="J31" s="36">
        <f>SUM(J19:J30)</f>
        <v>-0.1201499452583368</v>
      </c>
      <c r="K31" s="89"/>
      <c r="L31" s="89">
        <f>SUM(L19:L30)</f>
        <v>0.4451792834607794</v>
      </c>
      <c r="M31" s="89"/>
      <c r="N31" s="36">
        <f>SUM(N19:N30)</f>
        <v>-0.24121463976807131</v>
      </c>
      <c r="O31" s="90"/>
      <c r="P31" s="36">
        <f>SUM(P19:P30)</f>
        <v>-0.16130824456601695</v>
      </c>
      <c r="Q31" s="90"/>
      <c r="R31" s="89">
        <f>SUM(R19:R30)</f>
        <v>0.44013246104575893</v>
      </c>
      <c r="S31" s="90"/>
      <c r="T31" s="36">
        <f>SUM(T19:T30)</f>
        <v>-0.35512323791126565</v>
      </c>
      <c r="U31" s="35"/>
      <c r="Z31" s="391">
        <v>12</v>
      </c>
      <c r="AA31" s="69" t="s">
        <v>877</v>
      </c>
      <c r="AB31" s="415">
        <v>4489.49</v>
      </c>
      <c r="AC31" s="27"/>
      <c r="AD31" s="392">
        <v>-7.024679571477975E-2</v>
      </c>
      <c r="AE31" s="415">
        <v>4150</v>
      </c>
      <c r="AF31" s="27"/>
      <c r="AG31" s="392">
        <v>-8.1740577330719447E-2</v>
      </c>
    </row>
    <row r="32" spans="1:33" ht="16.5" thickBot="1" x14ac:dyDescent="0.3">
      <c r="A32" s="3" t="s">
        <v>171</v>
      </c>
      <c r="B32" s="4" t="s">
        <v>2935</v>
      </c>
      <c r="C32" s="4" t="s">
        <v>2936</v>
      </c>
      <c r="D32" s="4" t="s">
        <v>2937</v>
      </c>
      <c r="E32" s="4" t="s">
        <v>2918</v>
      </c>
      <c r="F32" s="4" t="s">
        <v>2938</v>
      </c>
      <c r="G32" s="4" t="s">
        <v>2939</v>
      </c>
      <c r="I32" s="33" t="s">
        <v>881</v>
      </c>
      <c r="J32" s="89">
        <f>J31/12</f>
        <v>-1.0012495438194734E-2</v>
      </c>
      <c r="K32" s="89"/>
      <c r="L32" s="91">
        <f>L31/12</f>
        <v>3.7098273621731619E-2</v>
      </c>
      <c r="M32" s="89"/>
      <c r="N32" s="91">
        <f>N31/12</f>
        <v>-2.0101219980672609E-2</v>
      </c>
      <c r="O32" s="90"/>
      <c r="P32" s="91">
        <f>P31/12</f>
        <v>-1.3442353713834745E-2</v>
      </c>
      <c r="Q32" s="90"/>
      <c r="R32" s="91">
        <f>R31/12</f>
        <v>3.667770508714658E-2</v>
      </c>
      <c r="S32" s="90"/>
      <c r="T32" s="91">
        <f>T31/12</f>
        <v>-2.9593603159272137E-2</v>
      </c>
      <c r="U32" s="35"/>
      <c r="Z32" s="391">
        <v>13</v>
      </c>
      <c r="AA32" s="69" t="s">
        <v>866</v>
      </c>
      <c r="AB32" s="415">
        <v>5212.79</v>
      </c>
      <c r="AC32" s="27"/>
      <c r="AD32" s="392">
        <v>0.1611096137868667</v>
      </c>
      <c r="AE32" s="415">
        <v>4320</v>
      </c>
      <c r="AF32" s="27"/>
      <c r="AG32" s="392">
        <v>4.0963855421686748E-2</v>
      </c>
    </row>
    <row r="33" spans="1:33" ht="15.75" thickBot="1" x14ac:dyDescent="0.3">
      <c r="A33" s="3" t="s">
        <v>2940</v>
      </c>
      <c r="B33" s="661" t="s">
        <v>2941</v>
      </c>
      <c r="C33" s="661"/>
      <c r="D33" s="661"/>
      <c r="E33" s="661"/>
      <c r="F33" s="661"/>
      <c r="G33" s="661"/>
      <c r="I33" s="88" t="s">
        <v>882</v>
      </c>
      <c r="J33" s="34"/>
      <c r="K33" s="34">
        <f>SUM(K19:K30)/12</f>
        <v>4.3184365186560878E-3</v>
      </c>
      <c r="L33" s="34"/>
      <c r="M33" s="34">
        <f>SUM(M19:M30)/12</f>
        <v>1.891126873280488E-3</v>
      </c>
      <c r="N33" s="34"/>
      <c r="O33" s="47">
        <f>SUM(O19:O30)/12</f>
        <v>7.3792646053051809E-3</v>
      </c>
      <c r="P33" s="34"/>
      <c r="Q33" s="47">
        <f>SUM(Q19:Q30)/12</f>
        <v>2.8745591343809947E-3</v>
      </c>
      <c r="R33" s="34"/>
      <c r="S33" s="47">
        <f>SUM(S19:S30)/12</f>
        <v>4.1144526566860512E-3</v>
      </c>
      <c r="T33" s="34"/>
      <c r="U33" s="47">
        <f>SUM(U19:U30)/7</f>
        <v>7.8363907804000887E-3</v>
      </c>
      <c r="Z33" s="680" t="s">
        <v>5160</v>
      </c>
      <c r="AA33" s="682"/>
      <c r="AB33" s="682"/>
      <c r="AC33" s="681"/>
      <c r="AD33" s="392">
        <v>-0.24121463976807131</v>
      </c>
      <c r="AE33" s="662" t="s">
        <v>5160</v>
      </c>
      <c r="AF33" s="662"/>
      <c r="AG33" s="392">
        <v>-0.16130824456601695</v>
      </c>
    </row>
    <row r="34" spans="1:33" ht="15.75" thickBot="1" x14ac:dyDescent="0.3">
      <c r="A34" s="3" t="s">
        <v>178</v>
      </c>
      <c r="B34" s="4" t="s">
        <v>2918</v>
      </c>
      <c r="C34" s="4" t="s">
        <v>2931</v>
      </c>
      <c r="D34" s="4" t="s">
        <v>2942</v>
      </c>
      <c r="E34" s="4" t="s">
        <v>2943</v>
      </c>
      <c r="F34" s="4" t="s">
        <v>2944</v>
      </c>
      <c r="G34" s="4" t="s">
        <v>2945</v>
      </c>
      <c r="I34" s="38" t="s">
        <v>883</v>
      </c>
      <c r="J34" s="34"/>
      <c r="K34" s="34">
        <f>SQRT(K33)</f>
        <v>6.5714812018722896E-2</v>
      </c>
      <c r="L34" s="34"/>
      <c r="M34" s="34">
        <f>SQRT(M33)</f>
        <v>4.3487088581330526E-2</v>
      </c>
      <c r="N34" s="34"/>
      <c r="O34" s="35">
        <f>SQRT(O33)</f>
        <v>8.5902646090240911E-2</v>
      </c>
      <c r="P34" s="34"/>
      <c r="Q34" s="35">
        <f>SQRT(Q33)</f>
        <v>5.3614915223107407E-2</v>
      </c>
      <c r="R34" s="34"/>
      <c r="S34" s="35">
        <f>SQRT(S33)</f>
        <v>6.4143999381750832E-2</v>
      </c>
      <c r="T34" s="34"/>
      <c r="U34" s="35">
        <f>SQRT(U33)</f>
        <v>8.8523391148329203E-2</v>
      </c>
      <c r="Z34" s="680" t="s">
        <v>881</v>
      </c>
      <c r="AA34" s="682"/>
      <c r="AB34" s="682"/>
      <c r="AC34" s="681"/>
      <c r="AD34" s="392">
        <v>-2.0101219980672609E-2</v>
      </c>
      <c r="AE34" s="680" t="s">
        <v>881</v>
      </c>
      <c r="AF34" s="681"/>
      <c r="AG34" s="392">
        <v>-1.3442353713834745E-2</v>
      </c>
    </row>
    <row r="35" spans="1:33" ht="15.75" thickBot="1" x14ac:dyDescent="0.3">
      <c r="A35" s="3" t="s">
        <v>182</v>
      </c>
      <c r="B35" s="4" t="s">
        <v>2946</v>
      </c>
      <c r="C35" s="4" t="s">
        <v>2947</v>
      </c>
      <c r="D35" s="4" t="s">
        <v>2937</v>
      </c>
      <c r="E35" s="4" t="s">
        <v>2918</v>
      </c>
      <c r="F35" s="4" t="s">
        <v>2948</v>
      </c>
      <c r="G35" s="4" t="s">
        <v>2949</v>
      </c>
      <c r="I35" s="32"/>
      <c r="J35" s="32"/>
      <c r="K35" s="32"/>
      <c r="L35" s="32"/>
      <c r="M35" s="32"/>
      <c r="N35" s="32"/>
      <c r="O35" s="32"/>
      <c r="P35" s="32"/>
      <c r="Q35" s="32"/>
      <c r="Z35" s="678" t="s">
        <v>716</v>
      </c>
      <c r="AA35" s="610" t="s">
        <v>5144</v>
      </c>
      <c r="AB35" s="610"/>
      <c r="AC35" s="610"/>
      <c r="AD35" s="610"/>
      <c r="AE35" s="610" t="s">
        <v>5145</v>
      </c>
      <c r="AF35" s="610"/>
      <c r="AG35" s="610"/>
    </row>
    <row r="36" spans="1:33" ht="15.75" thickBot="1" x14ac:dyDescent="0.3">
      <c r="A36" s="3" t="s">
        <v>186</v>
      </c>
      <c r="B36" s="4" t="s">
        <v>2950</v>
      </c>
      <c r="C36" s="4" t="s">
        <v>2951</v>
      </c>
      <c r="D36" s="4" t="s">
        <v>2937</v>
      </c>
      <c r="E36" s="4" t="s">
        <v>2952</v>
      </c>
      <c r="F36" s="4" t="s">
        <v>2953</v>
      </c>
      <c r="G36" s="4" t="s">
        <v>2954</v>
      </c>
      <c r="I36" s="601" t="s">
        <v>747</v>
      </c>
      <c r="J36" s="602"/>
      <c r="K36" s="602"/>
      <c r="L36" s="602"/>
      <c r="M36" s="602"/>
      <c r="N36" s="602"/>
      <c r="O36" s="603"/>
      <c r="Q36" s="610" t="s">
        <v>747</v>
      </c>
      <c r="R36" s="610"/>
      <c r="S36" s="610"/>
      <c r="T36" s="610"/>
      <c r="U36" s="610"/>
      <c r="V36" s="610"/>
      <c r="W36" s="610"/>
      <c r="X36" s="610"/>
      <c r="Z36" s="679"/>
      <c r="AA36" s="414" t="s">
        <v>885</v>
      </c>
      <c r="AB36" s="414" t="s">
        <v>5161</v>
      </c>
      <c r="AC36" s="414" t="s">
        <v>5162</v>
      </c>
      <c r="AD36" s="416" t="s">
        <v>878</v>
      </c>
      <c r="AE36" s="414" t="s">
        <v>5161</v>
      </c>
      <c r="AF36" s="414" t="s">
        <v>5162</v>
      </c>
      <c r="AG36" s="416" t="s">
        <v>878</v>
      </c>
    </row>
    <row r="37" spans="1:33" ht="18" thickBot="1" x14ac:dyDescent="0.3">
      <c r="A37" s="3" t="s">
        <v>189</v>
      </c>
      <c r="B37" s="4" t="s">
        <v>2955</v>
      </c>
      <c r="C37" s="4" t="s">
        <v>2956</v>
      </c>
      <c r="D37" s="4" t="s">
        <v>2957</v>
      </c>
      <c r="E37" s="4" t="s">
        <v>2958</v>
      </c>
      <c r="F37" s="4" t="s">
        <v>2959</v>
      </c>
      <c r="G37" s="4" t="s">
        <v>2960</v>
      </c>
      <c r="I37" s="39" t="s">
        <v>884</v>
      </c>
      <c r="J37" s="40" t="s">
        <v>885</v>
      </c>
      <c r="K37" s="40" t="s">
        <v>886</v>
      </c>
      <c r="L37" s="40" t="s">
        <v>887</v>
      </c>
      <c r="M37" s="40" t="s">
        <v>888</v>
      </c>
      <c r="N37" s="40" t="s">
        <v>889</v>
      </c>
      <c r="O37" s="40" t="s">
        <v>890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17">
        <v>1</v>
      </c>
      <c r="AA37" s="410" t="s">
        <v>866</v>
      </c>
      <c r="AB37" s="415">
        <v>4320</v>
      </c>
      <c r="AC37" s="27"/>
      <c r="AD37" s="417"/>
      <c r="AE37" s="415">
        <v>6400</v>
      </c>
      <c r="AF37" s="28"/>
      <c r="AG37" s="417"/>
    </row>
    <row r="38" spans="1:33" ht="16.5" thickBot="1" x14ac:dyDescent="0.3">
      <c r="A38" s="3" t="s">
        <v>193</v>
      </c>
      <c r="B38" s="4" t="s">
        <v>2961</v>
      </c>
      <c r="C38" s="4" t="s">
        <v>2942</v>
      </c>
      <c r="D38" s="4" t="s">
        <v>2962</v>
      </c>
      <c r="E38" s="4" t="s">
        <v>2955</v>
      </c>
      <c r="F38" s="4" t="s">
        <v>2963</v>
      </c>
      <c r="G38" s="4" t="s">
        <v>2964</v>
      </c>
      <c r="I38" s="590">
        <v>2013</v>
      </c>
      <c r="J38" s="41" t="s">
        <v>867</v>
      </c>
      <c r="K38" s="74">
        <v>-9.0084395424984351E-3</v>
      </c>
      <c r="L38" s="75">
        <v>-1.0012495438194734E-2</v>
      </c>
      <c r="M38" s="74">
        <v>3.5671528080104521E-2</v>
      </c>
      <c r="N38" s="74">
        <v>-1.5438184632049362E-3</v>
      </c>
      <c r="O38" s="44">
        <f>((K38-L38)*(M38-N38))</f>
        <v>3.7366288107190727E-5</v>
      </c>
      <c r="Q38" s="599">
        <v>2013</v>
      </c>
      <c r="R38" s="140" t="s">
        <v>867</v>
      </c>
      <c r="S38" s="141">
        <v>-9.0084395424984351E-3</v>
      </c>
      <c r="T38" s="141">
        <v>3.5671528080104521E-2</v>
      </c>
      <c r="U38" s="141">
        <v>-9.4244563909869211E-3</v>
      </c>
      <c r="V38" s="141">
        <v>0.38089908964235081</v>
      </c>
      <c r="W38" s="142">
        <f>S38-U38-(V38*T38)</f>
        <v>-1.3171235723374881E-2</v>
      </c>
      <c r="X38" s="143">
        <f>W38^2</f>
        <v>1.7348145048070663E-4</v>
      </c>
      <c r="Z38" s="417">
        <v>2</v>
      </c>
      <c r="AA38" s="69" t="s">
        <v>867</v>
      </c>
      <c r="AB38" s="415">
        <v>4220</v>
      </c>
      <c r="AC38" s="27"/>
      <c r="AD38" s="64">
        <v>-2.3148148148148147E-2</v>
      </c>
      <c r="AE38" s="45">
        <v>5700</v>
      </c>
      <c r="AF38" s="413"/>
      <c r="AG38" s="64">
        <v>-0.109375</v>
      </c>
    </row>
    <row r="39" spans="1:33" ht="16.5" thickBot="1" x14ac:dyDescent="0.3">
      <c r="A39" s="3" t="s">
        <v>199</v>
      </c>
      <c r="B39" s="4" t="s">
        <v>2965</v>
      </c>
      <c r="C39" s="4" t="s">
        <v>2937</v>
      </c>
      <c r="D39" s="4" t="s">
        <v>2908</v>
      </c>
      <c r="E39" s="4" t="s">
        <v>2908</v>
      </c>
      <c r="F39" s="4" t="s">
        <v>2966</v>
      </c>
      <c r="G39" s="4" t="s">
        <v>2967</v>
      </c>
      <c r="I39" s="591"/>
      <c r="J39" s="41" t="s">
        <v>868</v>
      </c>
      <c r="K39" s="74">
        <v>9.0903292237318311E-3</v>
      </c>
      <c r="L39" s="75">
        <v>-1.0012495438194734E-2</v>
      </c>
      <c r="M39" s="74">
        <v>8.3388067151827255E-2</v>
      </c>
      <c r="N39" s="74">
        <v>-1.5438184632049362E-3</v>
      </c>
      <c r="O39" s="44">
        <f t="shared" ref="O39:O49" si="6">((K39-L39)*(M39-N39))</f>
        <v>1.6224389191107631E-3</v>
      </c>
      <c r="Q39" s="599"/>
      <c r="R39" s="140" t="s">
        <v>868</v>
      </c>
      <c r="S39" s="141">
        <v>9.0903292237318311E-3</v>
      </c>
      <c r="T39" s="141">
        <v>8.3388067151827255E-2</v>
      </c>
      <c r="U39" s="141">
        <v>-9.4244563909869211E-3</v>
      </c>
      <c r="V39" s="141">
        <v>0.38089908964235081</v>
      </c>
      <c r="W39" s="142">
        <f t="shared" ref="W39:W49" si="7">S39-U39-(V39*T39)</f>
        <v>-1.3247653250447466E-2</v>
      </c>
      <c r="X39" s="143">
        <f t="shared" ref="X39:X49" si="8">W39^2</f>
        <v>1.7550031664409133E-4</v>
      </c>
      <c r="Z39" s="417">
        <v>3</v>
      </c>
      <c r="AA39" s="69" t="s">
        <v>868</v>
      </c>
      <c r="AB39" s="415">
        <v>4780</v>
      </c>
      <c r="AC39" s="27"/>
      <c r="AD39" s="64">
        <v>0.13270142180094788</v>
      </c>
      <c r="AE39" s="45">
        <v>5350</v>
      </c>
      <c r="AF39" s="413"/>
      <c r="AG39" s="64">
        <v>-6.1403508771929821E-2</v>
      </c>
    </row>
    <row r="40" spans="1:33" ht="16.5" thickBot="1" x14ac:dyDescent="0.3">
      <c r="A40" s="3" t="s">
        <v>204</v>
      </c>
      <c r="B40" s="4" t="s">
        <v>2912</v>
      </c>
      <c r="C40" s="4" t="s">
        <v>2968</v>
      </c>
      <c r="D40" s="4" t="s">
        <v>2904</v>
      </c>
      <c r="E40" s="4" t="s">
        <v>2969</v>
      </c>
      <c r="F40" s="4" t="s">
        <v>2970</v>
      </c>
      <c r="G40" s="4" t="s">
        <v>2971</v>
      </c>
      <c r="I40" s="591"/>
      <c r="J40" s="41" t="s">
        <v>869</v>
      </c>
      <c r="K40" s="74">
        <v>7.2072934407073949E-2</v>
      </c>
      <c r="L40" s="75">
        <v>-1.0012495438194734E-2</v>
      </c>
      <c r="M40" s="74">
        <v>1.4707665446079972E-2</v>
      </c>
      <c r="N40" s="74">
        <v>-1.5438184632049362E-3</v>
      </c>
      <c r="O40" s="44">
        <f t="shared" si="6"/>
        <v>1.334010042317119E-3</v>
      </c>
      <c r="Q40" s="599"/>
      <c r="R40" s="140" t="s">
        <v>869</v>
      </c>
      <c r="S40" s="141">
        <v>7.2072934407073949E-2</v>
      </c>
      <c r="T40" s="141">
        <v>1.4707665446079972E-2</v>
      </c>
      <c r="U40" s="141">
        <v>-9.4244563909869211E-3</v>
      </c>
      <c r="V40" s="141">
        <v>0.38089908964235081</v>
      </c>
      <c r="W40" s="142">
        <f t="shared" si="7"/>
        <v>7.5895254418884756E-2</v>
      </c>
      <c r="X40" s="143">
        <f t="shared" si="8"/>
        <v>5.7600896433072464E-3</v>
      </c>
      <c r="Z40" s="417">
        <v>4</v>
      </c>
      <c r="AA40" s="69" t="s">
        <v>869</v>
      </c>
      <c r="AB40" s="415">
        <v>4620</v>
      </c>
      <c r="AC40" s="27">
        <v>78.093699999999998</v>
      </c>
      <c r="AD40" s="64">
        <v>-1.7135209205020922E-2</v>
      </c>
      <c r="AE40" s="45">
        <v>4580</v>
      </c>
      <c r="AF40" s="413"/>
      <c r="AG40" s="64">
        <v>-0.14392523364485982</v>
      </c>
    </row>
    <row r="41" spans="1:33" ht="16.5" thickBot="1" x14ac:dyDescent="0.3">
      <c r="A41" s="3" t="s">
        <v>210</v>
      </c>
      <c r="B41" s="4" t="s">
        <v>2972</v>
      </c>
      <c r="C41" s="4" t="s">
        <v>2918</v>
      </c>
      <c r="D41" s="4" t="s">
        <v>2973</v>
      </c>
      <c r="E41" s="4" t="s">
        <v>2974</v>
      </c>
      <c r="F41" s="4" t="s">
        <v>2975</v>
      </c>
      <c r="G41" s="4" t="s">
        <v>2976</v>
      </c>
      <c r="I41" s="591"/>
      <c r="J41" s="41" t="s">
        <v>870</v>
      </c>
      <c r="K41" s="74">
        <v>0.12605077407725609</v>
      </c>
      <c r="L41" s="75">
        <v>-1.0012495438194734E-2</v>
      </c>
      <c r="M41" s="74">
        <v>1.3813376032119618E-2</v>
      </c>
      <c r="N41" s="74">
        <v>-1.5438184632049362E-3</v>
      </c>
      <c r="O41" s="44">
        <f t="shared" si="6"/>
        <v>2.089550093618543E-3</v>
      </c>
      <c r="Q41" s="599"/>
      <c r="R41" s="140" t="s">
        <v>870</v>
      </c>
      <c r="S41" s="141">
        <v>0.12605077407725609</v>
      </c>
      <c r="T41" s="141">
        <v>1.3813376032119618E-2</v>
      </c>
      <c r="U41" s="141">
        <v>-9.4244563909869211E-3</v>
      </c>
      <c r="V41" s="141">
        <v>0.38089908964235081</v>
      </c>
      <c r="W41" s="142">
        <f t="shared" si="7"/>
        <v>0.13021372811272117</v>
      </c>
      <c r="X41" s="143">
        <f t="shared" si="8"/>
        <v>1.695561498901367E-2</v>
      </c>
      <c r="Z41" s="417">
        <v>5</v>
      </c>
      <c r="AA41" s="69" t="s">
        <v>870</v>
      </c>
      <c r="AB41" s="415">
        <v>4640</v>
      </c>
      <c r="AC41" s="27"/>
      <c r="AD41" s="64">
        <v>4.329004329004329E-3</v>
      </c>
      <c r="AE41" s="45">
        <v>4370</v>
      </c>
      <c r="AF41" s="413">
        <v>60.630899999999997</v>
      </c>
      <c r="AG41" s="64">
        <v>-3.2613340611353715E-2</v>
      </c>
    </row>
    <row r="42" spans="1:33" ht="16.5" thickBot="1" x14ac:dyDescent="0.3">
      <c r="A42" s="3" t="s">
        <v>215</v>
      </c>
      <c r="B42" s="4" t="s">
        <v>2925</v>
      </c>
      <c r="C42" s="4" t="s">
        <v>2958</v>
      </c>
      <c r="D42" s="4" t="s">
        <v>2920</v>
      </c>
      <c r="E42" s="4" t="s">
        <v>2977</v>
      </c>
      <c r="F42" s="4" t="s">
        <v>2978</v>
      </c>
      <c r="G42" s="4" t="s">
        <v>2979</v>
      </c>
      <c r="I42" s="591"/>
      <c r="J42" s="41" t="s">
        <v>871</v>
      </c>
      <c r="K42" s="74">
        <v>1.4098693216243912E-2</v>
      </c>
      <c r="L42" s="75">
        <v>-1.0012495438194734E-2</v>
      </c>
      <c r="M42" s="74">
        <v>-1.0560682672701252E-2</v>
      </c>
      <c r="N42" s="74">
        <v>-1.5438184632049362E-3</v>
      </c>
      <c r="O42" s="44">
        <f t="shared" si="6"/>
        <v>-2.1740731402662147E-4</v>
      </c>
      <c r="Q42" s="599"/>
      <c r="R42" s="140" t="s">
        <v>871</v>
      </c>
      <c r="S42" s="141">
        <v>1.4098693216243912E-2</v>
      </c>
      <c r="T42" s="141">
        <v>-1.0560682672701252E-2</v>
      </c>
      <c r="U42" s="141">
        <v>-9.4244563909869211E-3</v>
      </c>
      <c r="V42" s="141">
        <v>0.38089908964235081</v>
      </c>
      <c r="W42" s="142">
        <f t="shared" si="7"/>
        <v>2.7545704023264492E-2</v>
      </c>
      <c r="X42" s="143">
        <f t="shared" si="8"/>
        <v>7.5876581013728961E-4</v>
      </c>
      <c r="Z42" s="417">
        <v>6</v>
      </c>
      <c r="AA42" s="69" t="s">
        <v>871</v>
      </c>
      <c r="AB42" s="415">
        <v>5250</v>
      </c>
      <c r="AC42" s="93"/>
      <c r="AD42" s="64">
        <v>0.13146551724137931</v>
      </c>
      <c r="AE42" s="45">
        <v>4450</v>
      </c>
      <c r="AF42" s="28"/>
      <c r="AG42" s="64">
        <v>1.8306636155606407E-2</v>
      </c>
    </row>
    <row r="43" spans="1:33" ht="16.5" thickBot="1" x14ac:dyDescent="0.3">
      <c r="A43" s="3" t="s">
        <v>220</v>
      </c>
      <c r="B43" s="4" t="s">
        <v>2980</v>
      </c>
      <c r="C43" s="4" t="s">
        <v>2956</v>
      </c>
      <c r="D43" s="4" t="s">
        <v>2918</v>
      </c>
      <c r="E43" s="4" t="s">
        <v>2981</v>
      </c>
      <c r="F43" s="4" t="s">
        <v>2982</v>
      </c>
      <c r="G43" s="4" t="s">
        <v>2983</v>
      </c>
      <c r="I43" s="591"/>
      <c r="J43" s="41" t="s">
        <v>872</v>
      </c>
      <c r="K43" s="74">
        <v>-9.7016164623336704E-2</v>
      </c>
      <c r="L43" s="75">
        <v>-1.0012495438194734E-2</v>
      </c>
      <c r="M43" s="74">
        <v>-4.225285001250792E-2</v>
      </c>
      <c r="N43" s="74">
        <v>-1.5438184632049362E-3</v>
      </c>
      <c r="O43" s="44">
        <f t="shared" si="6"/>
        <v>3.5418351137630642E-3</v>
      </c>
      <c r="Q43" s="599"/>
      <c r="R43" s="140" t="s">
        <v>872</v>
      </c>
      <c r="S43" s="141">
        <v>-9.7016164623336704E-2</v>
      </c>
      <c r="T43" s="141">
        <v>-4.225285001250792E-2</v>
      </c>
      <c r="U43" s="141">
        <v>-9.4244563909869211E-3</v>
      </c>
      <c r="V43" s="141">
        <v>0.38089908964235081</v>
      </c>
      <c r="W43" s="142">
        <f t="shared" si="7"/>
        <v>-7.1497636127790726E-2</v>
      </c>
      <c r="X43" s="143">
        <f t="shared" si="8"/>
        <v>5.1119119718619653E-3</v>
      </c>
      <c r="Z43" s="417">
        <v>7</v>
      </c>
      <c r="AA43" s="69" t="s">
        <v>872</v>
      </c>
      <c r="AB43" s="415">
        <v>5350</v>
      </c>
      <c r="AC43" s="27"/>
      <c r="AD43" s="64">
        <v>1.9047619047619049E-2</v>
      </c>
      <c r="AE43" s="45">
        <v>4180</v>
      </c>
      <c r="AF43" s="28"/>
      <c r="AG43" s="64">
        <v>-6.0674157303370786E-2</v>
      </c>
    </row>
    <row r="44" spans="1:33" ht="16.5" thickBot="1" x14ac:dyDescent="0.3">
      <c r="A44" s="3" t="s">
        <v>224</v>
      </c>
      <c r="B44" s="4" t="s">
        <v>2984</v>
      </c>
      <c r="C44" s="4" t="s">
        <v>2985</v>
      </c>
      <c r="D44" s="4" t="s">
        <v>2924</v>
      </c>
      <c r="E44" s="4" t="s">
        <v>2935</v>
      </c>
      <c r="F44" s="4" t="s">
        <v>2986</v>
      </c>
      <c r="G44" s="4" t="s">
        <v>2987</v>
      </c>
      <c r="I44" s="591"/>
      <c r="J44" s="41" t="s">
        <v>873</v>
      </c>
      <c r="K44" s="74">
        <v>-0.1157018221098567</v>
      </c>
      <c r="L44" s="75">
        <v>-1.0012495438194734E-2</v>
      </c>
      <c r="M44" s="74">
        <v>-3.9925373134328389E-2</v>
      </c>
      <c r="N44" s="74">
        <v>-1.5438184632049362E-3</v>
      </c>
      <c r="O44" s="44">
        <f t="shared" si="6"/>
        <v>4.0565206698026206E-3</v>
      </c>
      <c r="Q44" s="599"/>
      <c r="R44" s="140" t="s">
        <v>873</v>
      </c>
      <c r="S44" s="141">
        <v>-0.1157018221098567</v>
      </c>
      <c r="T44" s="141">
        <v>-3.9925373134328389E-2</v>
      </c>
      <c r="U44" s="141">
        <v>-9.4244563909869211E-3</v>
      </c>
      <c r="V44" s="141">
        <v>0.38089908964235081</v>
      </c>
      <c r="W44" s="142">
        <f t="shared" si="7"/>
        <v>-9.1069827438372927E-2</v>
      </c>
      <c r="X44" s="143">
        <f t="shared" si="8"/>
        <v>8.2937134696550226E-3</v>
      </c>
      <c r="Z44" s="417">
        <v>8</v>
      </c>
      <c r="AA44" s="69" t="s">
        <v>873</v>
      </c>
      <c r="AB44" s="415">
        <v>5850</v>
      </c>
      <c r="AC44" s="27"/>
      <c r="AD44" s="64">
        <v>9.3457943925233641E-2</v>
      </c>
      <c r="AE44" s="45">
        <v>4690</v>
      </c>
      <c r="AF44" s="28"/>
      <c r="AG44" s="64">
        <v>0.12200956937799043</v>
      </c>
    </row>
    <row r="45" spans="1:33" ht="16.5" thickBot="1" x14ac:dyDescent="0.3">
      <c r="A45" s="3" t="s">
        <v>228</v>
      </c>
      <c r="B45" s="4" t="s">
        <v>2988</v>
      </c>
      <c r="C45" s="4" t="s">
        <v>2989</v>
      </c>
      <c r="D45" s="4" t="s">
        <v>2990</v>
      </c>
      <c r="E45" s="4" t="s">
        <v>2991</v>
      </c>
      <c r="F45" s="4" t="s">
        <v>2992</v>
      </c>
      <c r="G45" s="4" t="s">
        <v>2993</v>
      </c>
      <c r="I45" s="591"/>
      <c r="J45" s="41" t="s">
        <v>874</v>
      </c>
      <c r="K45" s="74">
        <v>1.8692271662763549E-2</v>
      </c>
      <c r="L45" s="75">
        <v>-1.0012495438194734E-2</v>
      </c>
      <c r="M45" s="74">
        <v>-9.1760590750097071E-2</v>
      </c>
      <c r="N45" s="74">
        <v>-1.5438184632049362E-3</v>
      </c>
      <c r="O45" s="44">
        <f t="shared" si="6"/>
        <v>-2.5896514370954264E-3</v>
      </c>
      <c r="Q45" s="599"/>
      <c r="R45" s="140" t="s">
        <v>874</v>
      </c>
      <c r="S45" s="141">
        <v>1.8692271662763549E-2</v>
      </c>
      <c r="T45" s="141">
        <v>-9.1760590750097071E-2</v>
      </c>
      <c r="U45" s="141">
        <v>-9.4244563909869211E-3</v>
      </c>
      <c r="V45" s="141">
        <v>0.38089908964235081</v>
      </c>
      <c r="W45" s="142">
        <f t="shared" si="7"/>
        <v>6.3068253535506769E-2</v>
      </c>
      <c r="X45" s="143">
        <f t="shared" si="8"/>
        <v>3.9776046040189616E-3</v>
      </c>
      <c r="Z45" s="417">
        <v>9</v>
      </c>
      <c r="AA45" s="69" t="s">
        <v>874</v>
      </c>
      <c r="AB45" s="415">
        <v>5825</v>
      </c>
      <c r="AC45" s="27"/>
      <c r="AD45" s="64">
        <v>-4.2735042735042739E-3</v>
      </c>
      <c r="AE45" s="79">
        <v>4530</v>
      </c>
      <c r="AF45" s="28"/>
      <c r="AG45" s="64">
        <v>-3.4115138592750532E-2</v>
      </c>
    </row>
    <row r="46" spans="1:33" ht="16.5" thickBot="1" x14ac:dyDescent="0.3">
      <c r="A46" s="3" t="s">
        <v>234</v>
      </c>
      <c r="B46" s="4" t="s">
        <v>2994</v>
      </c>
      <c r="C46" s="4" t="s">
        <v>2994</v>
      </c>
      <c r="D46" s="4" t="s">
        <v>2995</v>
      </c>
      <c r="E46" s="4" t="s">
        <v>2988</v>
      </c>
      <c r="F46" s="4" t="s">
        <v>2996</v>
      </c>
      <c r="G46" s="4" t="s">
        <v>2997</v>
      </c>
      <c r="I46" s="591"/>
      <c r="J46" s="41" t="s">
        <v>875</v>
      </c>
      <c r="K46" s="74">
        <v>-4.5872285172522252E-2</v>
      </c>
      <c r="L46" s="75">
        <v>-1.0012495438194734E-2</v>
      </c>
      <c r="M46" s="74">
        <v>1.6874206569957247E-2</v>
      </c>
      <c r="N46" s="74">
        <v>-1.5438184632049362E-3</v>
      </c>
      <c r="O46" s="44">
        <f t="shared" si="6"/>
        <v>-6.6046650501077643E-4</v>
      </c>
      <c r="Q46" s="599"/>
      <c r="R46" s="140" t="s">
        <v>875</v>
      </c>
      <c r="S46" s="141">
        <v>-4.5872285172522252E-2</v>
      </c>
      <c r="T46" s="141">
        <v>1.6874206569957247E-2</v>
      </c>
      <c r="U46" s="141">
        <v>-9.4244563909869211E-3</v>
      </c>
      <c r="V46" s="141">
        <v>0.38089908964235081</v>
      </c>
      <c r="W46" s="142">
        <f t="shared" si="7"/>
        <v>-4.2875198702469024E-2</v>
      </c>
      <c r="X46" s="143">
        <f t="shared" si="8"/>
        <v>1.8382826637762014E-3</v>
      </c>
      <c r="Z46" s="417">
        <v>10</v>
      </c>
      <c r="AA46" s="69" t="s">
        <v>875</v>
      </c>
      <c r="AB46" s="415">
        <v>5600</v>
      </c>
      <c r="AC46" s="27"/>
      <c r="AD46" s="64">
        <v>-3.8626609442060089E-2</v>
      </c>
      <c r="AE46" s="79">
        <v>4470</v>
      </c>
      <c r="AF46" s="31"/>
      <c r="AG46" s="64">
        <v>-1.3245033112582781E-2</v>
      </c>
    </row>
    <row r="47" spans="1:33" ht="16.5" thickBot="1" x14ac:dyDescent="0.3">
      <c r="A47" s="3" t="s">
        <v>2998</v>
      </c>
      <c r="B47" s="661" t="s">
        <v>2999</v>
      </c>
      <c r="C47" s="661"/>
      <c r="D47" s="661"/>
      <c r="E47" s="661"/>
      <c r="F47" s="661"/>
      <c r="G47" s="661"/>
      <c r="I47" s="591"/>
      <c r="J47" s="41" t="s">
        <v>876</v>
      </c>
      <c r="K47" s="74">
        <v>9.6147729791723341E-3</v>
      </c>
      <c r="L47" s="75">
        <v>-1.0012495438194734E-2</v>
      </c>
      <c r="M47" s="74">
        <v>5.8788048814700476E-2</v>
      </c>
      <c r="N47" s="74">
        <v>-1.5438184632049362E-3</v>
      </c>
      <c r="O47" s="44">
        <f t="shared" si="6"/>
        <v>1.1841497531844146E-3</v>
      </c>
      <c r="Q47" s="599"/>
      <c r="R47" s="140" t="s">
        <v>876</v>
      </c>
      <c r="S47" s="141">
        <v>9.6147729791723341E-3</v>
      </c>
      <c r="T47" s="141">
        <v>5.8788048814700476E-2</v>
      </c>
      <c r="U47" s="141">
        <v>-9.4244563909869211E-3</v>
      </c>
      <c r="V47" s="141">
        <v>0.38089908964235081</v>
      </c>
      <c r="W47" s="142">
        <f t="shared" si="7"/>
        <v>-3.3530849052102359E-3</v>
      </c>
      <c r="X47" s="143">
        <f t="shared" si="8"/>
        <v>1.1243178381548736E-5</v>
      </c>
      <c r="Z47" s="417">
        <v>11</v>
      </c>
      <c r="AA47" s="69" t="s">
        <v>876</v>
      </c>
      <c r="AB47" s="415">
        <v>6375</v>
      </c>
      <c r="AC47" s="27"/>
      <c r="AD47" s="64">
        <v>0.13839285714285715</v>
      </c>
      <c r="AE47" s="79">
        <v>4150</v>
      </c>
      <c r="AF47" s="28"/>
      <c r="AG47" s="64">
        <v>-7.1588366890380312E-2</v>
      </c>
    </row>
    <row r="48" spans="1:33" ht="16.5" thickBot="1" x14ac:dyDescent="0.3">
      <c r="A48" s="3" t="s">
        <v>238</v>
      </c>
      <c r="B48" s="4" t="s">
        <v>3000</v>
      </c>
      <c r="C48" s="4" t="s">
        <v>2994</v>
      </c>
      <c r="D48" s="4" t="s">
        <v>3001</v>
      </c>
      <c r="E48" s="4" t="s">
        <v>2994</v>
      </c>
      <c r="F48" s="4" t="s">
        <v>3002</v>
      </c>
      <c r="G48" s="4" t="s">
        <v>3003</v>
      </c>
      <c r="I48" s="591"/>
      <c r="J48" s="41" t="s">
        <v>877</v>
      </c>
      <c r="K48" s="74">
        <v>-2.8571537669944736E-2</v>
      </c>
      <c r="L48" s="75">
        <v>-1.0012495438194734E-2</v>
      </c>
      <c r="M48" s="74">
        <v>-6.6135848756640692E-2</v>
      </c>
      <c r="N48" s="74">
        <v>-1.5438184632049362E-3</v>
      </c>
      <c r="O48" s="44">
        <f t="shared" si="6"/>
        <v>1.1987662180503497E-3</v>
      </c>
      <c r="Q48" s="599"/>
      <c r="R48" s="140" t="s">
        <v>877</v>
      </c>
      <c r="S48" s="141">
        <v>-2.8571537669944736E-2</v>
      </c>
      <c r="T48" s="141">
        <v>-6.6135848756640692E-2</v>
      </c>
      <c r="U48" s="141">
        <v>-9.4244563909869211E-3</v>
      </c>
      <c r="V48" s="141">
        <v>0.38089908964235081</v>
      </c>
      <c r="W48" s="142">
        <f t="shared" si="7"/>
        <v>6.0440033051708218E-3</v>
      </c>
      <c r="X48" s="143">
        <f t="shared" si="8"/>
        <v>3.6529975952915815E-5</v>
      </c>
      <c r="Z48" s="417">
        <v>12</v>
      </c>
      <c r="AA48" s="69" t="s">
        <v>877</v>
      </c>
      <c r="AB48" s="415">
        <v>6375</v>
      </c>
      <c r="AC48" s="27"/>
      <c r="AD48" s="64">
        <v>0</v>
      </c>
      <c r="AE48" s="79">
        <v>4130</v>
      </c>
      <c r="AF48" s="28"/>
      <c r="AG48" s="64">
        <v>-4.8192771084337354E-3</v>
      </c>
    </row>
    <row r="49" spans="1:33" ht="16.5" thickBot="1" x14ac:dyDescent="0.3">
      <c r="A49" s="3" t="s">
        <v>243</v>
      </c>
      <c r="B49" s="4" t="s">
        <v>3004</v>
      </c>
      <c r="C49" s="4" t="s">
        <v>3004</v>
      </c>
      <c r="D49" s="4" t="s">
        <v>3005</v>
      </c>
      <c r="E49" s="4" t="s">
        <v>3006</v>
      </c>
      <c r="F49" s="4" t="s">
        <v>3007</v>
      </c>
      <c r="G49" s="4" t="s">
        <v>3008</v>
      </c>
      <c r="I49" s="592"/>
      <c r="J49" s="41" t="s">
        <v>866</v>
      </c>
      <c r="K49" s="74">
        <v>-7.3599471706419631E-2</v>
      </c>
      <c r="L49" s="75">
        <v>-1.0012495438194734E-2</v>
      </c>
      <c r="M49" s="74">
        <v>8.8666316730269968E-3</v>
      </c>
      <c r="N49" s="74">
        <v>-1.5438184632049362E-3</v>
      </c>
      <c r="O49" s="44">
        <f t="shared" si="6"/>
        <v>-6.6196904575411869E-4</v>
      </c>
      <c r="Q49" s="599"/>
      <c r="R49" s="140" t="s">
        <v>866</v>
      </c>
      <c r="S49" s="141">
        <v>-7.3599471706419631E-2</v>
      </c>
      <c r="T49" s="141">
        <v>8.8666316730269968E-3</v>
      </c>
      <c r="U49" s="141">
        <v>-9.4244563909869211E-3</v>
      </c>
      <c r="V49" s="141">
        <v>0.38089908964235081</v>
      </c>
      <c r="W49" s="142">
        <f t="shared" si="7"/>
        <v>-6.755230724788272E-2</v>
      </c>
      <c r="X49" s="143">
        <f t="shared" si="8"/>
        <v>4.5633142145123486E-3</v>
      </c>
      <c r="Z49" s="417">
        <v>13</v>
      </c>
      <c r="AA49" s="69" t="s">
        <v>866</v>
      </c>
      <c r="AB49" s="415">
        <v>6400</v>
      </c>
      <c r="AC49" s="27"/>
      <c r="AD49" s="64">
        <v>3.9215686274509803E-3</v>
      </c>
      <c r="AE49" s="79">
        <v>4280</v>
      </c>
      <c r="AF49" s="28"/>
      <c r="AG49" s="64">
        <v>3.6319612590799029E-2</v>
      </c>
    </row>
    <row r="50" spans="1:33" ht="15.75" thickBot="1" x14ac:dyDescent="0.3">
      <c r="A50" s="3" t="s">
        <v>249</v>
      </c>
      <c r="B50" s="4" t="s">
        <v>3009</v>
      </c>
      <c r="C50" s="4" t="s">
        <v>3010</v>
      </c>
      <c r="D50" s="4" t="s">
        <v>3011</v>
      </c>
      <c r="E50" s="4" t="s">
        <v>2994</v>
      </c>
      <c r="F50" s="4" t="s">
        <v>3002</v>
      </c>
      <c r="G50" s="4" t="s">
        <v>3012</v>
      </c>
      <c r="I50" s="593" t="s">
        <v>891</v>
      </c>
      <c r="J50" s="594"/>
      <c r="K50" s="594"/>
      <c r="L50" s="594"/>
      <c r="M50" s="594"/>
      <c r="N50" s="595"/>
      <c r="O50" s="44">
        <f>SUM(O38:O49)</f>
        <v>1.093514279606712E-2</v>
      </c>
      <c r="Q50" s="599" t="s">
        <v>891</v>
      </c>
      <c r="R50" s="599"/>
      <c r="S50" s="599"/>
      <c r="T50" s="599"/>
      <c r="U50" s="599"/>
      <c r="V50" s="599"/>
      <c r="W50" s="599"/>
      <c r="X50" s="143">
        <f>SUM(X38:X49)</f>
        <v>4.7656052287741973E-2</v>
      </c>
      <c r="Z50" s="680" t="s">
        <v>5160</v>
      </c>
      <c r="AA50" s="682"/>
      <c r="AB50" s="682"/>
      <c r="AC50" s="681"/>
      <c r="AD50" s="64">
        <v>0.44013246104575893</v>
      </c>
      <c r="AE50" s="662" t="s">
        <v>5160</v>
      </c>
      <c r="AF50" s="662"/>
      <c r="AG50" s="64">
        <v>-0.35512323791126565</v>
      </c>
    </row>
    <row r="51" spans="1:33" ht="17.25" thickBot="1" x14ac:dyDescent="0.3">
      <c r="A51" s="3" t="s">
        <v>255</v>
      </c>
      <c r="B51" s="4" t="s">
        <v>3013</v>
      </c>
      <c r="C51" s="4" t="s">
        <v>3009</v>
      </c>
      <c r="D51" s="4" t="s">
        <v>3014</v>
      </c>
      <c r="E51" s="4" t="s">
        <v>3009</v>
      </c>
      <c r="F51" s="4" t="s">
        <v>3015</v>
      </c>
      <c r="G51" s="4" t="s">
        <v>3016</v>
      </c>
      <c r="I51" s="606" t="s">
        <v>892</v>
      </c>
      <c r="J51" s="607"/>
      <c r="K51" s="607"/>
      <c r="L51" s="607"/>
      <c r="M51" s="607"/>
      <c r="N51" s="609"/>
      <c r="O51" s="44">
        <f>O50/12</f>
        <v>9.1126189967225999E-4</v>
      </c>
      <c r="Q51" s="600" t="s">
        <v>5070</v>
      </c>
      <c r="R51" s="600"/>
      <c r="S51" s="600"/>
      <c r="T51" s="600"/>
      <c r="U51" s="600"/>
      <c r="V51" s="600"/>
      <c r="W51" s="600"/>
      <c r="X51" s="143">
        <f>X50/12</f>
        <v>3.9713376906451645E-3</v>
      </c>
      <c r="Z51" s="680" t="s">
        <v>881</v>
      </c>
      <c r="AA51" s="682"/>
      <c r="AB51" s="682"/>
      <c r="AC51" s="681"/>
      <c r="AD51" s="392">
        <v>3.667770508714658E-2</v>
      </c>
      <c r="AE51" s="680" t="s">
        <v>881</v>
      </c>
      <c r="AF51" s="681"/>
      <c r="AG51" s="392">
        <v>-2.9593603159272137E-2</v>
      </c>
    </row>
    <row r="52" spans="1:33" ht="19.5" thickBot="1" x14ac:dyDescent="0.3">
      <c r="A52" s="3" t="s">
        <v>258</v>
      </c>
      <c r="B52" s="4" t="s">
        <v>3017</v>
      </c>
      <c r="C52" s="4" t="s">
        <v>3018</v>
      </c>
      <c r="D52" s="4" t="s">
        <v>3019</v>
      </c>
      <c r="E52" s="4" t="s">
        <v>3020</v>
      </c>
      <c r="F52" s="4" t="s">
        <v>3021</v>
      </c>
      <c r="G52" s="4" t="s">
        <v>3022</v>
      </c>
      <c r="I52" s="39" t="s">
        <v>884</v>
      </c>
      <c r="J52" s="40" t="s">
        <v>885</v>
      </c>
      <c r="K52" s="40" t="s">
        <v>886</v>
      </c>
      <c r="L52" s="40" t="s">
        <v>887</v>
      </c>
      <c r="M52" s="40" t="s">
        <v>888</v>
      </c>
      <c r="N52" s="40" t="s">
        <v>889</v>
      </c>
      <c r="O52" s="40" t="s">
        <v>890</v>
      </c>
      <c r="Q52" s="518" t="s">
        <v>884</v>
      </c>
      <c r="R52" s="518" t="s">
        <v>885</v>
      </c>
      <c r="S52" s="518" t="s">
        <v>5168</v>
      </c>
      <c r="T52" s="518" t="s">
        <v>5170</v>
      </c>
      <c r="U52" s="518" t="s">
        <v>5174</v>
      </c>
      <c r="V52" s="518" t="s">
        <v>5078</v>
      </c>
      <c r="W52" s="518" t="s">
        <v>5175</v>
      </c>
      <c r="X52" s="518" t="s">
        <v>5176</v>
      </c>
    </row>
    <row r="53" spans="1:33" ht="16.5" thickBot="1" x14ac:dyDescent="0.3">
      <c r="A53" s="3" t="s">
        <v>263</v>
      </c>
      <c r="B53" s="4" t="s">
        <v>3017</v>
      </c>
      <c r="C53" s="4" t="s">
        <v>3023</v>
      </c>
      <c r="D53" s="4" t="s">
        <v>3024</v>
      </c>
      <c r="E53" s="4" t="s">
        <v>3025</v>
      </c>
      <c r="F53" s="4" t="s">
        <v>3026</v>
      </c>
      <c r="G53" s="4" t="s">
        <v>3027</v>
      </c>
      <c r="I53" s="590">
        <v>2014</v>
      </c>
      <c r="J53" s="41" t="s">
        <v>867</v>
      </c>
      <c r="K53" s="42">
        <v>9.5322046843177077E-2</v>
      </c>
      <c r="L53" s="42">
        <v>3.7098273621731619E-2</v>
      </c>
      <c r="M53" s="42">
        <v>4.3057625783952537E-2</v>
      </c>
      <c r="N53" s="42">
        <v>1.9868817943784263E-2</v>
      </c>
      <c r="O53" s="44">
        <f>((K53-L53)*(M53-N53))</f>
        <v>1.3501398889616341E-3</v>
      </c>
      <c r="Q53" s="617">
        <v>2014</v>
      </c>
      <c r="R53" s="448" t="s">
        <v>867</v>
      </c>
      <c r="S53" s="74">
        <v>9.5322046843177077E-2</v>
      </c>
      <c r="T53" s="74">
        <v>4.3057625783952537E-2</v>
      </c>
      <c r="U53" s="521">
        <v>6.3022904099980653E-3</v>
      </c>
      <c r="V53" s="521">
        <v>1.5499655439425741</v>
      </c>
      <c r="W53" s="521">
        <f>S53-U53-(V53*T53)</f>
        <v>2.2281920064079211E-2</v>
      </c>
      <c r="X53" s="363">
        <f>W53^2</f>
        <v>4.9648396174201571E-4</v>
      </c>
    </row>
    <row r="54" spans="1:33" ht="16.5" thickBot="1" x14ac:dyDescent="0.3">
      <c r="A54" s="3" t="s">
        <v>267</v>
      </c>
      <c r="B54" s="4" t="s">
        <v>3025</v>
      </c>
      <c r="C54" s="4" t="s">
        <v>2991</v>
      </c>
      <c r="D54" s="4" t="s">
        <v>3028</v>
      </c>
      <c r="E54" s="4" t="s">
        <v>3023</v>
      </c>
      <c r="F54" s="4" t="s">
        <v>3029</v>
      </c>
      <c r="G54" s="4" t="s">
        <v>3030</v>
      </c>
      <c r="I54" s="591"/>
      <c r="J54" s="41" t="s">
        <v>868</v>
      </c>
      <c r="K54" s="42">
        <v>3.8646809648047273E-2</v>
      </c>
      <c r="L54" s="42">
        <v>3.7098273621731619E-2</v>
      </c>
      <c r="M54" s="42">
        <v>4.7090703192407331E-2</v>
      </c>
      <c r="N54" s="42">
        <v>1.9868817943784263E-2</v>
      </c>
      <c r="O54" s="44">
        <f t="shared" ref="O54:O64" si="9">((K54-L54)*(M54-N54))</f>
        <v>4.2154070011723486E-5</v>
      </c>
      <c r="Q54" s="617"/>
      <c r="R54" s="448" t="s">
        <v>868</v>
      </c>
      <c r="S54" s="74">
        <v>3.8646809648047273E-2</v>
      </c>
      <c r="T54" s="74">
        <v>4.7090703192407331E-2</v>
      </c>
      <c r="U54" s="521">
        <v>6.3022904099980653E-3</v>
      </c>
      <c r="V54" s="521">
        <v>1.5499655439425741</v>
      </c>
      <c r="W54" s="521">
        <f t="shared" ref="W54:W64" si="10">S54-U54-(V54*T54)</f>
        <v>-4.0644448150208734E-2</v>
      </c>
      <c r="X54" s="363">
        <f t="shared" ref="X54:X64" si="11">W54^2</f>
        <v>1.6519711654350061E-3</v>
      </c>
    </row>
    <row r="55" spans="1:33" ht="16.5" thickBot="1" x14ac:dyDescent="0.3">
      <c r="A55" s="3" t="s">
        <v>271</v>
      </c>
      <c r="B55" s="4" t="s">
        <v>3017</v>
      </c>
      <c r="C55" s="4" t="s">
        <v>3031</v>
      </c>
      <c r="D55" s="4" t="s">
        <v>3032</v>
      </c>
      <c r="E55" s="4" t="s">
        <v>2988</v>
      </c>
      <c r="F55" s="4" t="s">
        <v>3033</v>
      </c>
      <c r="G55" s="4" t="s">
        <v>3034</v>
      </c>
      <c r="I55" s="591"/>
      <c r="J55" s="41" t="s">
        <v>869</v>
      </c>
      <c r="K55" s="42">
        <v>0.11627915650338279</v>
      </c>
      <c r="L55" s="42">
        <v>3.7098273621731619E-2</v>
      </c>
      <c r="M55" s="42">
        <v>2.9381091555189243E-2</v>
      </c>
      <c r="N55" s="42">
        <v>1.9868817943784263E-2</v>
      </c>
      <c r="O55" s="44">
        <f t="shared" si="9"/>
        <v>7.5319022276287883E-4</v>
      </c>
      <c r="Q55" s="617"/>
      <c r="R55" s="448" t="s">
        <v>869</v>
      </c>
      <c r="S55" s="74">
        <v>0.11627915650338279</v>
      </c>
      <c r="T55" s="74">
        <v>2.9381091555189243E-2</v>
      </c>
      <c r="U55" s="521">
        <v>6.3022904099980653E-3</v>
      </c>
      <c r="V55" s="521">
        <v>1.5499655439425741</v>
      </c>
      <c r="W55" s="521">
        <f t="shared" si="10"/>
        <v>6.4437186539419253E-2</v>
      </c>
      <c r="X55" s="363">
        <f t="shared" si="11"/>
        <v>4.1521510091159135E-3</v>
      </c>
    </row>
    <row r="56" spans="1:33" ht="16.5" thickBot="1" x14ac:dyDescent="0.3">
      <c r="A56" s="3" t="s">
        <v>277</v>
      </c>
      <c r="B56" s="4" t="s">
        <v>2995</v>
      </c>
      <c r="C56" s="4" t="s">
        <v>3035</v>
      </c>
      <c r="D56" s="4" t="s">
        <v>3036</v>
      </c>
      <c r="E56" s="4" t="s">
        <v>3017</v>
      </c>
      <c r="F56" s="4" t="s">
        <v>3037</v>
      </c>
      <c r="G56" s="4" t="s">
        <v>3038</v>
      </c>
      <c r="I56" s="591"/>
      <c r="J56" s="41" t="s">
        <v>870</v>
      </c>
      <c r="K56" s="42">
        <v>9.5963902318418146E-3</v>
      </c>
      <c r="L56" s="42">
        <v>3.7098273621731619E-2</v>
      </c>
      <c r="M56" s="42">
        <v>1.9324336155895544E-2</v>
      </c>
      <c r="N56" s="42">
        <v>1.9868817943784263E-2</v>
      </c>
      <c r="O56" s="44">
        <f t="shared" si="9"/>
        <v>1.4974274638434266E-5</v>
      </c>
      <c r="Q56" s="617"/>
      <c r="R56" s="448" t="s">
        <v>870</v>
      </c>
      <c r="S56" s="74">
        <v>9.5963902318418146E-3</v>
      </c>
      <c r="T56" s="74">
        <v>1.9324336155895544E-2</v>
      </c>
      <c r="U56" s="521">
        <v>6.3022904099980653E-3</v>
      </c>
      <c r="V56" s="521">
        <v>1.5499655439425741</v>
      </c>
      <c r="W56" s="521">
        <f t="shared" si="10"/>
        <v>-2.6657955379358042E-2</v>
      </c>
      <c r="X56" s="363">
        <f t="shared" si="11"/>
        <v>7.1064658500784436E-4</v>
      </c>
    </row>
    <row r="57" spans="1:33" ht="16.5" thickBot="1" x14ac:dyDescent="0.3">
      <c r="A57" s="3" t="s">
        <v>281</v>
      </c>
      <c r="B57" s="4" t="s">
        <v>2950</v>
      </c>
      <c r="C57" s="4" t="s">
        <v>3039</v>
      </c>
      <c r="D57" s="4" t="s">
        <v>3040</v>
      </c>
      <c r="E57" s="4" t="s">
        <v>3041</v>
      </c>
      <c r="F57" s="4" t="s">
        <v>3042</v>
      </c>
      <c r="G57" s="4" t="s">
        <v>3043</v>
      </c>
      <c r="I57" s="591"/>
      <c r="J57" s="41" t="s">
        <v>871</v>
      </c>
      <c r="K57" s="42">
        <v>-4.237021784815628E-3</v>
      </c>
      <c r="L57" s="42">
        <v>3.7098273621731619E-2</v>
      </c>
      <c r="M57" s="42">
        <v>1.1767448709138997E-2</v>
      </c>
      <c r="N57" s="42">
        <v>1.9868817943784263E-2</v>
      </c>
      <c r="O57" s="44">
        <f t="shared" si="9"/>
        <v>3.3487249051157564E-4</v>
      </c>
      <c r="Q57" s="617"/>
      <c r="R57" s="448" t="s">
        <v>871</v>
      </c>
      <c r="S57" s="74">
        <v>-4.237021784815628E-3</v>
      </c>
      <c r="T57" s="74">
        <v>1.1767448709138997E-2</v>
      </c>
      <c r="U57" s="521">
        <v>6.3022904099980653E-3</v>
      </c>
      <c r="V57" s="521">
        <v>1.5499655439425741</v>
      </c>
      <c r="W57" s="521">
        <f t="shared" si="10"/>
        <v>-2.877845223409066E-2</v>
      </c>
      <c r="X57" s="363">
        <f t="shared" si="11"/>
        <v>8.2819931298983766E-4</v>
      </c>
    </row>
    <row r="58" spans="1:33" ht="16.5" thickBot="1" x14ac:dyDescent="0.3">
      <c r="A58" s="3" t="s">
        <v>286</v>
      </c>
      <c r="B58" s="4" t="s">
        <v>3044</v>
      </c>
      <c r="C58" s="4" t="s">
        <v>3045</v>
      </c>
      <c r="D58" s="4" t="s">
        <v>2950</v>
      </c>
      <c r="E58" s="4" t="s">
        <v>3046</v>
      </c>
      <c r="F58" s="4" t="s">
        <v>3047</v>
      </c>
      <c r="G58" s="4" t="s">
        <v>3048</v>
      </c>
      <c r="I58" s="591"/>
      <c r="J58" s="41" t="s">
        <v>872</v>
      </c>
      <c r="K58" s="42">
        <v>1.7021908221255721E-2</v>
      </c>
      <c r="L58" s="42">
        <v>3.7098273621731619E-2</v>
      </c>
      <c r="M58" s="42">
        <v>-2.2800315323509741E-3</v>
      </c>
      <c r="N58" s="42">
        <v>1.9868817943784263E-2</v>
      </c>
      <c r="O58" s="44">
        <f t="shared" si="9"/>
        <v>4.4466839528303016E-4</v>
      </c>
      <c r="Q58" s="617"/>
      <c r="R58" s="448" t="s">
        <v>872</v>
      </c>
      <c r="S58" s="74">
        <v>1.7021908221255721E-2</v>
      </c>
      <c r="T58" s="74">
        <v>-2.2800315323509741E-3</v>
      </c>
      <c r="U58" s="521">
        <v>6.3022904099980653E-3</v>
      </c>
      <c r="V58" s="521">
        <v>1.5499655439425741</v>
      </c>
      <c r="W58" s="521">
        <f t="shared" si="10"/>
        <v>1.4253588125504254E-2</v>
      </c>
      <c r="X58" s="363">
        <f t="shared" si="11"/>
        <v>2.0316477445151586E-4</v>
      </c>
    </row>
    <row r="59" spans="1:33" ht="16.5" thickBot="1" x14ac:dyDescent="0.3">
      <c r="A59" s="3" t="s">
        <v>3049</v>
      </c>
      <c r="B59" s="661" t="s">
        <v>3050</v>
      </c>
      <c r="C59" s="661"/>
      <c r="D59" s="661"/>
      <c r="E59" s="661"/>
      <c r="F59" s="661"/>
      <c r="G59" s="661"/>
      <c r="I59" s="591"/>
      <c r="J59" s="41" t="s">
        <v>873</v>
      </c>
      <c r="K59" s="42">
        <v>7.5314039160951751E-2</v>
      </c>
      <c r="L59" s="42">
        <v>3.7098273621731619E-2</v>
      </c>
      <c r="M59" s="42">
        <v>5.5465739603972428E-2</v>
      </c>
      <c r="N59" s="42">
        <v>1.9868817943784263E-2</v>
      </c>
      <c r="O59" s="44">
        <f t="shared" si="9"/>
        <v>1.3603636120837375E-3</v>
      </c>
      <c r="Q59" s="617"/>
      <c r="R59" s="448" t="s">
        <v>873</v>
      </c>
      <c r="S59" s="74">
        <v>7.5314039160951751E-2</v>
      </c>
      <c r="T59" s="74">
        <v>5.5465739603972428E-2</v>
      </c>
      <c r="U59" s="521">
        <v>6.3022904099980653E-3</v>
      </c>
      <c r="V59" s="521">
        <v>1.5499655439425741</v>
      </c>
      <c r="W59" s="521">
        <f t="shared" si="10"/>
        <v>-1.6958236504494614E-2</v>
      </c>
      <c r="X59" s="363">
        <f t="shared" si="11"/>
        <v>2.8758178534237373E-4</v>
      </c>
    </row>
    <row r="60" spans="1:33" ht="16.5" thickBot="1" x14ac:dyDescent="0.3">
      <c r="A60" s="3" t="s">
        <v>3051</v>
      </c>
      <c r="B60" s="661" t="s">
        <v>3050</v>
      </c>
      <c r="C60" s="661"/>
      <c r="D60" s="661"/>
      <c r="E60" s="661"/>
      <c r="F60" s="661"/>
      <c r="G60" s="661"/>
      <c r="I60" s="591"/>
      <c r="J60" s="41" t="s">
        <v>874</v>
      </c>
      <c r="K60" s="42">
        <v>-3.5020335445141035E-2</v>
      </c>
      <c r="L60" s="42">
        <v>3.7098273621731619E-2</v>
      </c>
      <c r="M60" s="42">
        <v>1.0365081193137061E-3</v>
      </c>
      <c r="N60" s="42">
        <v>1.9868817943784263E-2</v>
      </c>
      <c r="O60" s="44">
        <f t="shared" si="9"/>
        <v>1.358159990057217E-3</v>
      </c>
      <c r="Q60" s="617"/>
      <c r="R60" s="448" t="s">
        <v>874</v>
      </c>
      <c r="S60" s="74">
        <v>-3.5020335445141035E-2</v>
      </c>
      <c r="T60" s="74">
        <v>1.0365081193137061E-3</v>
      </c>
      <c r="U60" s="521">
        <v>6.3022904099980653E-3</v>
      </c>
      <c r="V60" s="521">
        <v>1.5499655439425741</v>
      </c>
      <c r="W60" s="521">
        <f t="shared" si="10"/>
        <v>-4.292917772609206E-2</v>
      </c>
      <c r="X60" s="363">
        <f t="shared" si="11"/>
        <v>1.8429143002383988E-3</v>
      </c>
    </row>
    <row r="61" spans="1:33" ht="16.5" thickBot="1" x14ac:dyDescent="0.3">
      <c r="A61" s="3" t="s">
        <v>292</v>
      </c>
      <c r="B61" s="4" t="s">
        <v>2956</v>
      </c>
      <c r="C61" s="4" t="s">
        <v>3045</v>
      </c>
      <c r="D61" s="4" t="s">
        <v>2947</v>
      </c>
      <c r="E61" s="4" t="s">
        <v>3044</v>
      </c>
      <c r="F61" s="4" t="s">
        <v>3052</v>
      </c>
      <c r="G61" s="4" t="s">
        <v>3053</v>
      </c>
      <c r="I61" s="591"/>
      <c r="J61" s="41" t="s">
        <v>875</v>
      </c>
      <c r="K61" s="42">
        <v>4.032327164615368E-2</v>
      </c>
      <c r="L61" s="42">
        <v>3.7098273621731619E-2</v>
      </c>
      <c r="M61" s="42">
        <v>4.4638748274275141E-3</v>
      </c>
      <c r="N61" s="42">
        <v>1.9868817943784263E-2</v>
      </c>
      <c r="O61" s="44">
        <f t="shared" si="9"/>
        <v>-4.9680911116584745E-5</v>
      </c>
      <c r="Q61" s="617"/>
      <c r="R61" s="448" t="s">
        <v>875</v>
      </c>
      <c r="S61" s="74">
        <v>4.032327164615368E-2</v>
      </c>
      <c r="T61" s="74">
        <v>4.4638748274275141E-3</v>
      </c>
      <c r="U61" s="521">
        <v>6.3022904099980653E-3</v>
      </c>
      <c r="V61" s="521">
        <v>1.5499655439425741</v>
      </c>
      <c r="W61" s="521">
        <f t="shared" si="10"/>
        <v>2.7102129061170363E-2</v>
      </c>
      <c r="X61" s="363">
        <f t="shared" si="11"/>
        <v>7.3452539964833513E-4</v>
      </c>
    </row>
    <row r="62" spans="1:33" ht="16.5" thickBot="1" x14ac:dyDescent="0.3">
      <c r="A62" s="3" t="s">
        <v>296</v>
      </c>
      <c r="B62" s="4" t="s">
        <v>3054</v>
      </c>
      <c r="C62" s="4" t="s">
        <v>3055</v>
      </c>
      <c r="D62" s="4" t="s">
        <v>2904</v>
      </c>
      <c r="E62" s="4" t="s">
        <v>2990</v>
      </c>
      <c r="F62" s="4" t="s">
        <v>3056</v>
      </c>
      <c r="G62" s="4" t="s">
        <v>3057</v>
      </c>
      <c r="I62" s="591"/>
      <c r="J62" s="41" t="s">
        <v>876</v>
      </c>
      <c r="K62" s="42">
        <v>-1.5504442161764064E-2</v>
      </c>
      <c r="L62" s="42">
        <v>3.7098273621731619E-2</v>
      </c>
      <c r="M62" s="42">
        <v>-5.7612131763413272E-3</v>
      </c>
      <c r="N62" s="42">
        <v>1.9868817943784263E-2</v>
      </c>
      <c r="O62" s="44">
        <f t="shared" si="9"/>
        <v>1.3482092425341158E-3</v>
      </c>
      <c r="Q62" s="617"/>
      <c r="R62" s="448" t="s">
        <v>876</v>
      </c>
      <c r="S62" s="74">
        <v>-1.5504442161764064E-2</v>
      </c>
      <c r="T62" s="74">
        <v>-5.7612131763413272E-3</v>
      </c>
      <c r="U62" s="521">
        <v>6.3022904099980653E-3</v>
      </c>
      <c r="V62" s="521">
        <v>1.5499655439425741</v>
      </c>
      <c r="W62" s="521">
        <f t="shared" si="10"/>
        <v>-1.2877050657125119E-2</v>
      </c>
      <c r="X62" s="363">
        <f t="shared" si="11"/>
        <v>1.6581843362616647E-4</v>
      </c>
    </row>
    <row r="63" spans="1:33" ht="16.5" thickBot="1" x14ac:dyDescent="0.3">
      <c r="A63" s="3" t="s">
        <v>302</v>
      </c>
      <c r="B63" s="4" t="s">
        <v>2972</v>
      </c>
      <c r="C63" s="4" t="s">
        <v>2936</v>
      </c>
      <c r="D63" s="4" t="s">
        <v>3058</v>
      </c>
      <c r="E63" s="4" t="s">
        <v>3054</v>
      </c>
      <c r="F63" s="4" t="s">
        <v>3059</v>
      </c>
      <c r="G63" s="4" t="s">
        <v>3060</v>
      </c>
      <c r="I63" s="591"/>
      <c r="J63" s="41" t="s">
        <v>877</v>
      </c>
      <c r="K63" s="42">
        <v>6.2992884157621859E-2</v>
      </c>
      <c r="L63" s="42">
        <v>3.7098273621731619E-2</v>
      </c>
      <c r="M63" s="42">
        <v>2.1058694775646664E-2</v>
      </c>
      <c r="N63" s="42">
        <v>1.9868817943784263E-2</v>
      </c>
      <c r="O63" s="44">
        <f t="shared" si="9"/>
        <v>3.0811397146755837E-5</v>
      </c>
      <c r="Q63" s="617"/>
      <c r="R63" s="448" t="s">
        <v>877</v>
      </c>
      <c r="S63" s="74">
        <v>6.2992884157621859E-2</v>
      </c>
      <c r="T63" s="74">
        <v>2.1058694775646664E-2</v>
      </c>
      <c r="U63" s="521">
        <v>6.3022904099980653E-3</v>
      </c>
      <c r="V63" s="521">
        <v>1.5499655439425741</v>
      </c>
      <c r="W63" s="521">
        <f t="shared" si="10"/>
        <v>2.4050342444967968E-2</v>
      </c>
      <c r="X63" s="363">
        <f t="shared" si="11"/>
        <v>5.7841897172022775E-4</v>
      </c>
    </row>
    <row r="64" spans="1:33" ht="16.5" thickBot="1" x14ac:dyDescent="0.3">
      <c r="A64" s="3" t="s">
        <v>308</v>
      </c>
      <c r="B64" s="4" t="s">
        <v>3061</v>
      </c>
      <c r="C64" s="4" t="s">
        <v>2943</v>
      </c>
      <c r="D64" s="4" t="s">
        <v>3062</v>
      </c>
      <c r="E64" s="4" t="s">
        <v>2972</v>
      </c>
      <c r="F64" s="4" t="s">
        <v>3063</v>
      </c>
      <c r="G64" s="4" t="s">
        <v>3064</v>
      </c>
      <c r="I64" s="592"/>
      <c r="J64" s="41" t="s">
        <v>866</v>
      </c>
      <c r="K64" s="42">
        <v>4.4444576440068162E-2</v>
      </c>
      <c r="L64" s="42">
        <v>3.7098273621731619E-2</v>
      </c>
      <c r="M64" s="42">
        <v>1.3821037311159501E-2</v>
      </c>
      <c r="N64" s="42">
        <v>1.9868817943784263E-2</v>
      </c>
      <c r="O64" s="44">
        <f t="shared" si="9"/>
        <v>-4.4428827906132453E-5</v>
      </c>
      <c r="Q64" s="617"/>
      <c r="R64" s="448" t="s">
        <v>866</v>
      </c>
      <c r="S64" s="74">
        <v>4.4444576440068162E-2</v>
      </c>
      <c r="T64" s="74">
        <v>1.3821037311159501E-2</v>
      </c>
      <c r="U64" s="521">
        <v>6.3022904099980653E-3</v>
      </c>
      <c r="V64" s="521">
        <v>1.5499655439425741</v>
      </c>
      <c r="W64" s="521">
        <f t="shared" si="10"/>
        <v>1.672015441622815E-2</v>
      </c>
      <c r="X64" s="363">
        <f t="shared" si="11"/>
        <v>2.7956356370251374E-4</v>
      </c>
    </row>
    <row r="65" spans="1:24" ht="16.5" thickBot="1" x14ac:dyDescent="0.3">
      <c r="A65" s="3" t="s">
        <v>314</v>
      </c>
      <c r="B65" s="4" t="s">
        <v>3065</v>
      </c>
      <c r="C65" s="4" t="s">
        <v>2946</v>
      </c>
      <c r="D65" s="4" t="s">
        <v>3066</v>
      </c>
      <c r="E65" s="4" t="s">
        <v>3061</v>
      </c>
      <c r="F65" s="4" t="s">
        <v>3067</v>
      </c>
      <c r="G65" s="4" t="s">
        <v>3068</v>
      </c>
      <c r="I65" s="593" t="s">
        <v>891</v>
      </c>
      <c r="J65" s="594"/>
      <c r="K65" s="594"/>
      <c r="L65" s="594"/>
      <c r="M65" s="594"/>
      <c r="N65" s="605"/>
      <c r="O65" s="44">
        <f>SUM(O53:O64)</f>
        <v>6.9434338449683858E-3</v>
      </c>
      <c r="Q65" s="617" t="s">
        <v>891</v>
      </c>
      <c r="R65" s="617"/>
      <c r="S65" s="617"/>
      <c r="T65" s="617"/>
      <c r="U65" s="617"/>
      <c r="V65" s="617"/>
      <c r="W65" s="617"/>
      <c r="X65" s="363">
        <f>SUM(X53:X64)</f>
        <v>1.1931439263020148E-2</v>
      </c>
    </row>
    <row r="66" spans="1:24" ht="17.25" thickBot="1" x14ac:dyDescent="0.3">
      <c r="A66" s="3" t="s">
        <v>320</v>
      </c>
      <c r="B66" s="4" t="s">
        <v>2942</v>
      </c>
      <c r="C66" s="4" t="s">
        <v>2943</v>
      </c>
      <c r="D66" s="4" t="s">
        <v>2974</v>
      </c>
      <c r="E66" s="4" t="s">
        <v>3065</v>
      </c>
      <c r="F66" s="4" t="s">
        <v>3069</v>
      </c>
      <c r="G66" s="4" t="s">
        <v>3070</v>
      </c>
      <c r="I66" s="606" t="s">
        <v>892</v>
      </c>
      <c r="J66" s="607"/>
      <c r="K66" s="607"/>
      <c r="L66" s="607"/>
      <c r="M66" s="607"/>
      <c r="N66" s="608"/>
      <c r="O66" s="44">
        <f>O65/12</f>
        <v>5.7861948708069885E-4</v>
      </c>
      <c r="Q66" s="618" t="s">
        <v>5070</v>
      </c>
      <c r="R66" s="618"/>
      <c r="S66" s="618"/>
      <c r="T66" s="618"/>
      <c r="U66" s="618"/>
      <c r="V66" s="618"/>
      <c r="W66" s="618"/>
      <c r="X66" s="363">
        <f>X65/12</f>
        <v>9.942866052516789E-4</v>
      </c>
    </row>
    <row r="67" spans="1:24" ht="18" thickBot="1" x14ac:dyDescent="0.3">
      <c r="A67" s="3" t="s">
        <v>325</v>
      </c>
      <c r="B67" s="4" t="s">
        <v>2946</v>
      </c>
      <c r="C67" s="4" t="s">
        <v>3040</v>
      </c>
      <c r="D67" s="4" t="s">
        <v>2942</v>
      </c>
      <c r="E67" s="4" t="s">
        <v>2942</v>
      </c>
      <c r="F67" s="4" t="s">
        <v>3071</v>
      </c>
      <c r="G67" s="4" t="s">
        <v>3072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3" t="s">
        <v>330</v>
      </c>
      <c r="B68" s="4" t="s">
        <v>2980</v>
      </c>
      <c r="C68" s="4" t="s">
        <v>2950</v>
      </c>
      <c r="D68" s="4" t="s">
        <v>3073</v>
      </c>
      <c r="E68" s="4" t="s">
        <v>2937</v>
      </c>
      <c r="F68" s="4" t="s">
        <v>3074</v>
      </c>
      <c r="G68" s="4" t="s">
        <v>3075</v>
      </c>
      <c r="I68" s="652">
        <v>2015</v>
      </c>
      <c r="J68" s="446" t="s">
        <v>867</v>
      </c>
      <c r="K68" s="74">
        <v>2.1276656245157205E-2</v>
      </c>
      <c r="L68" s="74">
        <v>-2.0101219980672609E-2</v>
      </c>
      <c r="M68" s="74">
        <v>1.4990318057379324E-2</v>
      </c>
      <c r="N68" s="74">
        <v>-8.9212734082430127E-3</v>
      </c>
      <c r="O68" s="126">
        <f>((K68-L68)*(M68-N68))</f>
        <v>9.8941087202712957E-4</v>
      </c>
      <c r="Q68" s="599">
        <v>2015</v>
      </c>
      <c r="R68" s="140" t="s">
        <v>867</v>
      </c>
      <c r="S68" s="42">
        <v>2.1276656245157205E-2</v>
      </c>
      <c r="T68" s="42">
        <v>1.4990318057379324E-2</v>
      </c>
      <c r="U68" s="141">
        <v>-9.8238354879212012E-3</v>
      </c>
      <c r="V68" s="141">
        <v>1.1520086900660824</v>
      </c>
      <c r="W68" s="142">
        <f>S68-U68-(V68*T68)</f>
        <v>1.3831515064122907E-2</v>
      </c>
      <c r="X68" s="143">
        <f>W68^2</f>
        <v>1.9131080896905891E-4</v>
      </c>
    </row>
    <row r="69" spans="1:24" ht="16.5" thickBot="1" x14ac:dyDescent="0.3">
      <c r="A69" s="3" t="s">
        <v>335</v>
      </c>
      <c r="B69" s="4" t="s">
        <v>2918</v>
      </c>
      <c r="C69" s="4" t="s">
        <v>3028</v>
      </c>
      <c r="D69" s="4" t="s">
        <v>2952</v>
      </c>
      <c r="E69" s="4" t="s">
        <v>2943</v>
      </c>
      <c r="F69" s="4" t="s">
        <v>3076</v>
      </c>
      <c r="G69" s="4" t="s">
        <v>3077</v>
      </c>
      <c r="I69" s="653"/>
      <c r="J69" s="446" t="s">
        <v>868</v>
      </c>
      <c r="K69" s="74">
        <v>-1.3889391606503029E-2</v>
      </c>
      <c r="L69" s="74">
        <v>-2.0101219980672609E-2</v>
      </c>
      <c r="M69" s="74">
        <v>3.8188695795186717E-2</v>
      </c>
      <c r="N69" s="74">
        <v>-8.9212734082430127E-3</v>
      </c>
      <c r="O69" s="126">
        <f t="shared" ref="O69:O79" si="12">((K69-L69)*(M69-N69))</f>
        <v>2.926390434041199E-4</v>
      </c>
      <c r="Q69" s="599"/>
      <c r="R69" s="140" t="s">
        <v>868</v>
      </c>
      <c r="S69" s="42">
        <v>-1.3889391606503029E-2</v>
      </c>
      <c r="T69" s="42">
        <v>3.8188695795186717E-2</v>
      </c>
      <c r="U69" s="141">
        <v>-9.8238354879212012E-3</v>
      </c>
      <c r="V69" s="141">
        <v>1.1520086900660824</v>
      </c>
      <c r="W69" s="142">
        <f t="shared" ref="W69:W79" si="13">S69-U69-(V69*T69)</f>
        <v>-4.8059265536926986E-2</v>
      </c>
      <c r="X69" s="143">
        <f t="shared" ref="X69:X79" si="14">W69^2</f>
        <v>2.309693003948858E-3</v>
      </c>
    </row>
    <row r="70" spans="1:24" ht="16.5" thickBot="1" x14ac:dyDescent="0.3">
      <c r="A70" s="3" t="s">
        <v>340</v>
      </c>
      <c r="B70" s="4" t="s">
        <v>3032</v>
      </c>
      <c r="C70" s="4" t="s">
        <v>2984</v>
      </c>
      <c r="D70" s="4" t="s">
        <v>2937</v>
      </c>
      <c r="E70" s="4" t="s">
        <v>2946</v>
      </c>
      <c r="F70" s="4" t="s">
        <v>3078</v>
      </c>
      <c r="G70" s="4" t="s">
        <v>3079</v>
      </c>
      <c r="I70" s="653"/>
      <c r="J70" s="446" t="s">
        <v>869</v>
      </c>
      <c r="K70" s="74">
        <v>2.4282838350455561E-2</v>
      </c>
      <c r="L70" s="74">
        <v>-2.0101219980672609E-2</v>
      </c>
      <c r="M70" s="74">
        <v>1.5904866508955791E-2</v>
      </c>
      <c r="N70" s="74">
        <v>-8.9212734082430127E-3</v>
      </c>
      <c r="O70" s="126">
        <f t="shared" si="12"/>
        <v>1.1018848422217013E-3</v>
      </c>
      <c r="Q70" s="599"/>
      <c r="R70" s="140" t="s">
        <v>869</v>
      </c>
      <c r="S70" s="42">
        <v>2.4282838350455561E-2</v>
      </c>
      <c r="T70" s="42">
        <v>1.5904866508955791E-2</v>
      </c>
      <c r="U70" s="141">
        <v>-9.8238354879212012E-3</v>
      </c>
      <c r="V70" s="141">
        <v>1.1520086900660824</v>
      </c>
      <c r="W70" s="142">
        <f t="shared" si="13"/>
        <v>1.5784129405718696E-2</v>
      </c>
      <c r="X70" s="143">
        <f t="shared" si="14"/>
        <v>2.4913874109647362E-4</v>
      </c>
    </row>
    <row r="71" spans="1:24" ht="16.5" thickBot="1" x14ac:dyDescent="0.3">
      <c r="A71" s="3" t="s">
        <v>343</v>
      </c>
      <c r="B71" s="4" t="s">
        <v>2989</v>
      </c>
      <c r="C71" s="4" t="s">
        <v>3013</v>
      </c>
      <c r="D71" s="4" t="s">
        <v>2947</v>
      </c>
      <c r="E71" s="4" t="s">
        <v>3039</v>
      </c>
      <c r="F71" s="4" t="s">
        <v>3080</v>
      </c>
      <c r="G71" s="4" t="s">
        <v>3081</v>
      </c>
      <c r="I71" s="653"/>
      <c r="J71" s="446" t="s">
        <v>870</v>
      </c>
      <c r="K71" s="74">
        <v>-0.13888973964177426</v>
      </c>
      <c r="L71" s="74">
        <v>-2.0101219980672609E-2</v>
      </c>
      <c r="M71" s="74">
        <v>-9.6159843649292046E-2</v>
      </c>
      <c r="N71" s="74">
        <v>-8.9212734082430127E-3</v>
      </c>
      <c r="O71" s="126">
        <f t="shared" si="12"/>
        <v>1.036294061628525E-2</v>
      </c>
      <c r="Q71" s="599"/>
      <c r="R71" s="140" t="s">
        <v>870</v>
      </c>
      <c r="S71" s="42">
        <v>-0.13888973964177426</v>
      </c>
      <c r="T71" s="42">
        <v>-9.6159843649292046E-2</v>
      </c>
      <c r="U71" s="141">
        <v>-9.8238354879212012E-3</v>
      </c>
      <c r="V71" s="141">
        <v>1.1520086900660824</v>
      </c>
      <c r="W71" s="142">
        <f t="shared" si="13"/>
        <v>-1.8288928634472831E-2</v>
      </c>
      <c r="X71" s="143">
        <f t="shared" si="14"/>
        <v>3.3448491059684025E-4</v>
      </c>
    </row>
    <row r="72" spans="1:24" ht="16.5" thickBot="1" x14ac:dyDescent="0.3">
      <c r="A72" s="3" t="s">
        <v>981</v>
      </c>
      <c r="B72" s="661" t="s">
        <v>3082</v>
      </c>
      <c r="C72" s="661"/>
      <c r="D72" s="661"/>
      <c r="E72" s="661"/>
      <c r="F72" s="661"/>
      <c r="G72" s="661"/>
      <c r="I72" s="653"/>
      <c r="J72" s="446" t="s">
        <v>871</v>
      </c>
      <c r="K72" s="74">
        <v>4.4355275474455572E-2</v>
      </c>
      <c r="L72" s="74">
        <v>-2.0101219980672609E-2</v>
      </c>
      <c r="M72" s="74">
        <v>3.9899245491350682E-2</v>
      </c>
      <c r="N72" s="74">
        <v>-8.9212734082430127E-3</v>
      </c>
      <c r="O72" s="126">
        <f t="shared" si="12"/>
        <v>3.146799554568661E-3</v>
      </c>
      <c r="Q72" s="599"/>
      <c r="R72" s="140" t="s">
        <v>871</v>
      </c>
      <c r="S72" s="42">
        <v>4.4355275474455572E-2</v>
      </c>
      <c r="T72" s="42">
        <v>3.9899245491350682E-2</v>
      </c>
      <c r="U72" s="141">
        <v>-9.8238354879212012E-3</v>
      </c>
      <c r="V72" s="141">
        <v>1.1520086900660824</v>
      </c>
      <c r="W72" s="142">
        <f t="shared" si="13"/>
        <v>8.214833429260826E-3</v>
      </c>
      <c r="X72" s="143">
        <f t="shared" si="14"/>
        <v>6.7483488270501184E-5</v>
      </c>
    </row>
    <row r="73" spans="1:24" ht="16.5" thickBot="1" x14ac:dyDescent="0.3">
      <c r="A73" s="3" t="s">
        <v>348</v>
      </c>
      <c r="B73" s="4" t="s">
        <v>3020</v>
      </c>
      <c r="C73" s="4" t="s">
        <v>3083</v>
      </c>
      <c r="D73" s="4" t="s">
        <v>3035</v>
      </c>
      <c r="E73" s="4" t="s">
        <v>3084</v>
      </c>
      <c r="F73" s="4" t="s">
        <v>3085</v>
      </c>
      <c r="G73" s="4" t="s">
        <v>3086</v>
      </c>
      <c r="I73" s="653"/>
      <c r="J73" s="446" t="s">
        <v>872</v>
      </c>
      <c r="K73" s="74">
        <v>-0.15443964042620051</v>
      </c>
      <c r="L73" s="74">
        <v>-2.0101219980672609E-2</v>
      </c>
      <c r="M73" s="74">
        <v>-7.1881256014068778E-2</v>
      </c>
      <c r="N73" s="74">
        <v>-8.9212734082430127E-3</v>
      </c>
      <c r="O73" s="126">
        <f t="shared" si="12"/>
        <v>8.4579446145445457E-3</v>
      </c>
      <c r="Q73" s="599"/>
      <c r="R73" s="140" t="s">
        <v>872</v>
      </c>
      <c r="S73" s="42">
        <v>-0.15443964042620051</v>
      </c>
      <c r="T73" s="42">
        <v>-7.1881256014068778E-2</v>
      </c>
      <c r="U73" s="141">
        <v>-9.8238354879212012E-3</v>
      </c>
      <c r="V73" s="141">
        <v>1.1520086900660824</v>
      </c>
      <c r="W73" s="142">
        <f t="shared" si="13"/>
        <v>-6.1807973357207224E-2</v>
      </c>
      <c r="X73" s="143">
        <f t="shared" si="14"/>
        <v>3.8202255705252382E-3</v>
      </c>
    </row>
    <row r="74" spans="1:24" ht="16.5" thickBot="1" x14ac:dyDescent="0.3">
      <c r="A74" s="3" t="s">
        <v>350</v>
      </c>
      <c r="B74" s="4" t="s">
        <v>3044</v>
      </c>
      <c r="C74" s="4" t="s">
        <v>3020</v>
      </c>
      <c r="D74" s="4" t="s">
        <v>3044</v>
      </c>
      <c r="E74" s="4" t="s">
        <v>3084</v>
      </c>
      <c r="F74" s="4" t="s">
        <v>3085</v>
      </c>
      <c r="G74" s="4" t="s">
        <v>3087</v>
      </c>
      <c r="I74" s="653"/>
      <c r="J74" s="446" t="s">
        <v>873</v>
      </c>
      <c r="K74" s="74">
        <v>4.5661005343990778E-2</v>
      </c>
      <c r="L74" s="74">
        <v>-2.0101219980672609E-2</v>
      </c>
      <c r="M74" s="74">
        <v>-3.1031770622303743E-2</v>
      </c>
      <c r="N74" s="74">
        <v>-8.9212734082430127E-3</v>
      </c>
      <c r="O74" s="126">
        <f t="shared" si="12"/>
        <v>-1.4540354998314039E-3</v>
      </c>
      <c r="Q74" s="599"/>
      <c r="R74" s="140" t="s">
        <v>873</v>
      </c>
      <c r="S74" s="42">
        <v>4.5661005343990778E-2</v>
      </c>
      <c r="T74" s="42">
        <v>-3.1031770622303743E-2</v>
      </c>
      <c r="U74" s="141">
        <v>-9.8238354879212012E-3</v>
      </c>
      <c r="V74" s="141">
        <v>1.1520086900660824</v>
      </c>
      <c r="W74" s="142">
        <f t="shared" si="13"/>
        <v>9.1233710256943254E-2</v>
      </c>
      <c r="X74" s="143">
        <f t="shared" si="14"/>
        <v>8.3235898872478734E-3</v>
      </c>
    </row>
    <row r="75" spans="1:24" ht="16.5" thickBot="1" x14ac:dyDescent="0.3">
      <c r="A75" s="3" t="s">
        <v>353</v>
      </c>
      <c r="B75" s="4" t="s">
        <v>2947</v>
      </c>
      <c r="C75" s="4" t="s">
        <v>2995</v>
      </c>
      <c r="D75" s="4" t="s">
        <v>3088</v>
      </c>
      <c r="E75" s="4" t="s">
        <v>2995</v>
      </c>
      <c r="F75" s="4" t="s">
        <v>3089</v>
      </c>
      <c r="G75" s="4" t="s">
        <v>3090</v>
      </c>
      <c r="I75" s="653"/>
      <c r="J75" s="446" t="s">
        <v>874</v>
      </c>
      <c r="K75" s="74">
        <v>-0.10043560320889688</v>
      </c>
      <c r="L75" s="74">
        <v>-2.0101219980672609E-2</v>
      </c>
      <c r="M75" s="74">
        <v>-5.2010822777026289E-2</v>
      </c>
      <c r="N75" s="74">
        <v>-8.9212734082430127E-3</v>
      </c>
      <c r="O75" s="126">
        <f t="shared" si="12"/>
        <v>3.4615723721233252E-3</v>
      </c>
      <c r="Q75" s="599"/>
      <c r="R75" s="140" t="s">
        <v>874</v>
      </c>
      <c r="S75" s="42">
        <v>-0.10043560320889688</v>
      </c>
      <c r="T75" s="42">
        <v>-5.2010822777026289E-2</v>
      </c>
      <c r="U75" s="141">
        <v>-9.8238354879212012E-3</v>
      </c>
      <c r="V75" s="141">
        <v>1.1520086900660824</v>
      </c>
      <c r="W75" s="142">
        <f t="shared" si="13"/>
        <v>-3.0694847904354457E-2</v>
      </c>
      <c r="X75" s="143">
        <f t="shared" si="14"/>
        <v>9.4217368787145319E-4</v>
      </c>
    </row>
    <row r="76" spans="1:24" ht="16.5" thickBot="1" x14ac:dyDescent="0.3">
      <c r="A76" s="3" t="s">
        <v>356</v>
      </c>
      <c r="B76" s="4" t="s">
        <v>2980</v>
      </c>
      <c r="C76" s="4" t="s">
        <v>2925</v>
      </c>
      <c r="D76" s="4" t="s">
        <v>2918</v>
      </c>
      <c r="E76" s="4" t="s">
        <v>3091</v>
      </c>
      <c r="F76" s="4" t="s">
        <v>1603</v>
      </c>
      <c r="G76" s="4" t="s">
        <v>3092</v>
      </c>
      <c r="I76" s="653"/>
      <c r="J76" s="446" t="s">
        <v>875</v>
      </c>
      <c r="K76" s="74">
        <v>-6.3106635500012775E-2</v>
      </c>
      <c r="L76" s="74">
        <v>-2.0101219980672609E-2</v>
      </c>
      <c r="M76" s="74">
        <v>-8.5403666273141152E-2</v>
      </c>
      <c r="N76" s="74">
        <v>-8.9212734082430127E-3</v>
      </c>
      <c r="O76" s="126">
        <f t="shared" si="12"/>
        <v>3.2891570850683621E-3</v>
      </c>
      <c r="Q76" s="599"/>
      <c r="R76" s="140" t="s">
        <v>875</v>
      </c>
      <c r="S76" s="42">
        <v>-6.3106635500012775E-2</v>
      </c>
      <c r="T76" s="42">
        <v>-8.5403666273141152E-2</v>
      </c>
      <c r="U76" s="141">
        <v>-9.8238354879212012E-3</v>
      </c>
      <c r="V76" s="141">
        <v>1.1520086900660824</v>
      </c>
      <c r="W76" s="142">
        <f t="shared" si="13"/>
        <v>4.5102965698070631E-2</v>
      </c>
      <c r="X76" s="143">
        <f t="shared" si="14"/>
        <v>2.0342775147613361E-3</v>
      </c>
    </row>
    <row r="77" spans="1:24" ht="16.5" thickBot="1" x14ac:dyDescent="0.3">
      <c r="A77" s="3" t="s">
        <v>358</v>
      </c>
      <c r="B77" s="4" t="s">
        <v>3091</v>
      </c>
      <c r="C77" s="4" t="s">
        <v>2947</v>
      </c>
      <c r="D77" s="4" t="s">
        <v>3065</v>
      </c>
      <c r="E77" s="4" t="s">
        <v>2980</v>
      </c>
      <c r="F77" s="4" t="s">
        <v>3093</v>
      </c>
      <c r="G77" s="4" t="s">
        <v>3094</v>
      </c>
      <c r="I77" s="653"/>
      <c r="J77" s="446" t="s">
        <v>876</v>
      </c>
      <c r="K77" s="74">
        <v>3.1077771291701107E-3</v>
      </c>
      <c r="L77" s="74">
        <v>-2.0101219980672609E-2</v>
      </c>
      <c r="M77" s="74">
        <v>7.7661777639081955E-2</v>
      </c>
      <c r="N77" s="74">
        <v>-8.9212734082430127E-3</v>
      </c>
      <c r="O77" s="126">
        <f t="shared" si="12"/>
        <v>2.0095057815187299E-3</v>
      </c>
      <c r="Q77" s="599"/>
      <c r="R77" s="140" t="s">
        <v>876</v>
      </c>
      <c r="S77" s="42">
        <v>3.1077771291701107E-3</v>
      </c>
      <c r="T77" s="42">
        <v>7.7661777639081955E-2</v>
      </c>
      <c r="U77" s="141">
        <v>-9.8238354879212012E-3</v>
      </c>
      <c r="V77" s="141">
        <v>1.1520086900660824</v>
      </c>
      <c r="W77" s="142">
        <f t="shared" si="13"/>
        <v>-7.6535430109110861E-2</v>
      </c>
      <c r="X77" s="143">
        <f t="shared" si="14"/>
        <v>5.8576720619865933E-3</v>
      </c>
    </row>
    <row r="78" spans="1:24" ht="16.5" thickBot="1" x14ac:dyDescent="0.3">
      <c r="A78" s="3" t="s">
        <v>364</v>
      </c>
      <c r="B78" s="4" t="s">
        <v>2958</v>
      </c>
      <c r="C78" s="4" t="s">
        <v>2950</v>
      </c>
      <c r="D78" s="4" t="s">
        <v>2943</v>
      </c>
      <c r="E78" s="4" t="s">
        <v>3091</v>
      </c>
      <c r="F78" s="4" t="s">
        <v>1603</v>
      </c>
      <c r="G78" s="4" t="s">
        <v>3095</v>
      </c>
      <c r="I78" s="653"/>
      <c r="J78" s="446" t="s">
        <v>877</v>
      </c>
      <c r="K78" s="74">
        <v>-7.024679571477975E-2</v>
      </c>
      <c r="L78" s="74">
        <v>-2.0101219980672609E-2</v>
      </c>
      <c r="M78" s="74">
        <v>-5.6204177800007653E-3</v>
      </c>
      <c r="N78" s="74">
        <v>-8.9212734082430127E-3</v>
      </c>
      <c r="O78" s="126">
        <f t="shared" si="12"/>
        <v>-1.6552330589337543E-4</v>
      </c>
      <c r="Q78" s="599"/>
      <c r="R78" s="140" t="s">
        <v>877</v>
      </c>
      <c r="S78" s="42">
        <v>-7.024679571477975E-2</v>
      </c>
      <c r="T78" s="42">
        <v>-5.6204177800007653E-3</v>
      </c>
      <c r="U78" s="141">
        <v>-9.8238354879212012E-3</v>
      </c>
      <c r="V78" s="141">
        <v>1.1520086900660824</v>
      </c>
      <c r="W78" s="142">
        <f t="shared" si="13"/>
        <v>-5.3948190102495748E-2</v>
      </c>
      <c r="X78" s="143">
        <f t="shared" si="14"/>
        <v>2.9104072153350201E-3</v>
      </c>
    </row>
    <row r="79" spans="1:24" ht="16.5" thickBot="1" x14ac:dyDescent="0.3">
      <c r="A79" s="3" t="s">
        <v>368</v>
      </c>
      <c r="B79" s="4" t="s">
        <v>990</v>
      </c>
      <c r="C79" s="4" t="s">
        <v>990</v>
      </c>
      <c r="D79" s="4" t="s">
        <v>990</v>
      </c>
      <c r="E79" s="4" t="s">
        <v>990</v>
      </c>
      <c r="F79" s="4" t="s">
        <v>990</v>
      </c>
      <c r="G79" s="4" t="s">
        <v>990</v>
      </c>
      <c r="I79" s="654"/>
      <c r="J79" s="446" t="s">
        <v>866</v>
      </c>
      <c r="K79" s="74">
        <v>0.1611096137868667</v>
      </c>
      <c r="L79" s="74">
        <v>-2.0101219980672609E-2</v>
      </c>
      <c r="M79" s="74">
        <v>4.8407592724962187E-2</v>
      </c>
      <c r="N79" s="74">
        <v>-8.9212734082430127E-3</v>
      </c>
      <c r="O79" s="126">
        <f t="shared" si="12"/>
        <v>1.0388611630945762E-2</v>
      </c>
      <c r="Q79" s="599"/>
      <c r="R79" s="140" t="s">
        <v>866</v>
      </c>
      <c r="S79" s="42">
        <v>0.1611096137868667</v>
      </c>
      <c r="T79" s="42">
        <v>4.8407592724962187E-2</v>
      </c>
      <c r="U79" s="141">
        <v>-9.8238354879212012E-3</v>
      </c>
      <c r="V79" s="141">
        <v>1.1520086900660824</v>
      </c>
      <c r="W79" s="142">
        <f t="shared" si="13"/>
        <v>0.11516748179045179</v>
      </c>
      <c r="X79" s="143">
        <f t="shared" si="14"/>
        <v>1.3263548861954045E-2</v>
      </c>
    </row>
    <row r="80" spans="1:24" ht="16.5" thickBot="1" x14ac:dyDescent="0.3">
      <c r="A80" s="660" t="s">
        <v>373</v>
      </c>
      <c r="B80" s="660"/>
      <c r="C80" s="660"/>
      <c r="D80" s="660"/>
      <c r="E80" s="660"/>
      <c r="F80" s="660"/>
      <c r="G80" s="660"/>
      <c r="I80" s="646" t="s">
        <v>891</v>
      </c>
      <c r="J80" s="647"/>
      <c r="K80" s="647"/>
      <c r="L80" s="647"/>
      <c r="M80" s="647"/>
      <c r="N80" s="648"/>
      <c r="O80" s="126">
        <f>SUM(O68:O79)</f>
        <v>4.1880907606982806E-2</v>
      </c>
      <c r="Q80" s="599" t="s">
        <v>891</v>
      </c>
      <c r="R80" s="599"/>
      <c r="S80" s="599"/>
      <c r="T80" s="599"/>
      <c r="U80" s="599"/>
      <c r="V80" s="599"/>
      <c r="W80" s="599"/>
      <c r="X80" s="143">
        <f>SUM(X68:X79)</f>
        <v>4.0304005752563293E-2</v>
      </c>
    </row>
    <row r="81" spans="9:24" ht="19.5" thickBot="1" x14ac:dyDescent="0.3">
      <c r="I81" s="649" t="s">
        <v>5173</v>
      </c>
      <c r="J81" s="650"/>
      <c r="K81" s="650"/>
      <c r="L81" s="650"/>
      <c r="M81" s="650"/>
      <c r="N81" s="651"/>
      <c r="O81" s="126">
        <f>O80/12</f>
        <v>3.4900756339152337E-3</v>
      </c>
      <c r="Q81" s="600" t="s">
        <v>5070</v>
      </c>
      <c r="R81" s="600"/>
      <c r="S81" s="600"/>
      <c r="T81" s="600"/>
      <c r="U81" s="600"/>
      <c r="V81" s="600"/>
      <c r="W81" s="600"/>
      <c r="X81" s="143">
        <f>X80/12</f>
        <v>3.3586671460469411E-3</v>
      </c>
    </row>
    <row r="82" spans="9:24" ht="18" thickBot="1" x14ac:dyDescent="0.3"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161" t="s">
        <v>5074</v>
      </c>
    </row>
    <row r="83" spans="9:24" ht="16.5" thickBot="1" x14ac:dyDescent="0.3">
      <c r="I83" s="652">
        <v>2016</v>
      </c>
      <c r="J83" s="446" t="s">
        <v>867</v>
      </c>
      <c r="K83" s="74">
        <v>0.10047786310210088</v>
      </c>
      <c r="L83" s="106">
        <v>-1.3442353713834745E-2</v>
      </c>
      <c r="M83" s="74">
        <v>1.0050124363976159E-2</v>
      </c>
      <c r="N83" s="74">
        <v>9.8098034712319256E-3</v>
      </c>
      <c r="O83" s="126">
        <f>((K83-L83)*(M83-N83))</f>
        <v>2.7377408206822256E-5</v>
      </c>
      <c r="Q83" s="599">
        <v>2016</v>
      </c>
      <c r="R83" s="140" t="s">
        <v>867</v>
      </c>
      <c r="S83" s="42">
        <v>0.10047786310210088</v>
      </c>
      <c r="T83" s="42">
        <v>1.0050124363976159E-2</v>
      </c>
      <c r="U83" s="141">
        <v>-1.5621461489167768E-2</v>
      </c>
      <c r="V83" s="141">
        <v>0.2221357218545143</v>
      </c>
      <c r="W83" s="142">
        <f>S83-U83-(V83*T83)</f>
        <v>0.11386683296094917</v>
      </c>
      <c r="X83" s="143">
        <f>W83^2</f>
        <v>1.2965655648556699E-2</v>
      </c>
    </row>
    <row r="84" spans="9:24" ht="16.5" thickBot="1" x14ac:dyDescent="0.3">
      <c r="I84" s="653"/>
      <c r="J84" s="446" t="s">
        <v>868</v>
      </c>
      <c r="K84" s="74">
        <v>-7.8259444684619442E-2</v>
      </c>
      <c r="L84" s="106">
        <v>-1.3442353713834745E-2</v>
      </c>
      <c r="M84" s="74">
        <v>4.3438042975537196E-2</v>
      </c>
      <c r="N84" s="74">
        <v>9.8098034712319256E-3</v>
      </c>
      <c r="O84" s="126">
        <f t="shared" ref="O84:O94" si="15">((K84-L84)*(M84-N84))</f>
        <v>-2.1796846591378904E-3</v>
      </c>
      <c r="Q84" s="599"/>
      <c r="R84" s="140" t="s">
        <v>868</v>
      </c>
      <c r="S84" s="42">
        <v>-7.8259444684619442E-2</v>
      </c>
      <c r="T84" s="42">
        <v>4.3438042975537196E-2</v>
      </c>
      <c r="U84" s="141">
        <v>-1.5621461489167768E-2</v>
      </c>
      <c r="V84" s="141">
        <v>0.2221357218545143</v>
      </c>
      <c r="W84" s="142">
        <f t="shared" ref="W84:W94" si="16">S84-U84-(V84*T84)</f>
        <v>-7.2287124227770047E-2</v>
      </c>
      <c r="X84" s="143">
        <f t="shared" ref="X84:X94" si="17">W84^2</f>
        <v>5.2254283291210592E-3</v>
      </c>
    </row>
    <row r="85" spans="9:24" ht="16.5" thickBot="1" x14ac:dyDescent="0.3">
      <c r="I85" s="653"/>
      <c r="J85" s="446" t="s">
        <v>869</v>
      </c>
      <c r="K85" s="74">
        <v>1.8866711299223512E-2</v>
      </c>
      <c r="L85" s="106">
        <v>-1.3442353713834745E-2</v>
      </c>
      <c r="M85" s="74">
        <v>6.7206555334595368E-3</v>
      </c>
      <c r="N85" s="74">
        <v>9.8098034712319256E-3</v>
      </c>
      <c r="O85" s="126">
        <f t="shared" si="15"/>
        <v>-9.9807481556442971E-5</v>
      </c>
      <c r="Q85" s="599"/>
      <c r="R85" s="140" t="s">
        <v>869</v>
      </c>
      <c r="S85" s="42">
        <v>1.8866711299223512E-2</v>
      </c>
      <c r="T85" s="42">
        <v>6.7206555334595368E-3</v>
      </c>
      <c r="U85" s="141">
        <v>-1.5621461489167768E-2</v>
      </c>
      <c r="V85" s="141">
        <v>0.2221357218545143</v>
      </c>
      <c r="W85" s="142">
        <f t="shared" si="16"/>
        <v>3.2995275120130708E-2</v>
      </c>
      <c r="X85" s="143">
        <f t="shared" si="17"/>
        <v>1.0886881802531165E-3</v>
      </c>
    </row>
    <row r="86" spans="9:24" ht="16.5" thickBot="1" x14ac:dyDescent="0.3">
      <c r="I86" s="653"/>
      <c r="J86" s="446" t="s">
        <v>870</v>
      </c>
      <c r="K86" s="74">
        <v>1.7266073675887041E-2</v>
      </c>
      <c r="L86" s="106">
        <v>-1.3442353713834745E-2</v>
      </c>
      <c r="M86" s="74">
        <v>-9.3294460641399797E-3</v>
      </c>
      <c r="N86" s="74">
        <v>9.8098034712319256E-3</v>
      </c>
      <c r="O86" s="126">
        <f t="shared" si="15"/>
        <v>-5.8773625465073458E-4</v>
      </c>
      <c r="Q86" s="599"/>
      <c r="R86" s="140" t="s">
        <v>870</v>
      </c>
      <c r="S86" s="42">
        <v>1.7266073675887041E-2</v>
      </c>
      <c r="T86" s="42">
        <v>-9.3294460641399797E-3</v>
      </c>
      <c r="U86" s="141">
        <v>-1.5621461489167768E-2</v>
      </c>
      <c r="V86" s="141">
        <v>0.2221357218545143</v>
      </c>
      <c r="W86" s="142">
        <f t="shared" si="16"/>
        <v>3.4959938401015307E-2</v>
      </c>
      <c r="X86" s="143">
        <f t="shared" si="17"/>
        <v>1.2221972930027847E-3</v>
      </c>
    </row>
    <row r="87" spans="9:24" ht="16.5" thickBot="1" x14ac:dyDescent="0.3">
      <c r="I87" s="653"/>
      <c r="J87" s="446" t="s">
        <v>871</v>
      </c>
      <c r="K87" s="74">
        <v>-9.1755605294569376E-3</v>
      </c>
      <c r="L87" s="106">
        <v>-1.3442353713834745E-2</v>
      </c>
      <c r="M87" s="74">
        <v>-1.5014834656640762E-2</v>
      </c>
      <c r="N87" s="74">
        <v>9.8098034712319256E-3</v>
      </c>
      <c r="O87" s="126">
        <f t="shared" si="15"/>
        <v>-1.0592159676865265E-4</v>
      </c>
      <c r="Q87" s="599"/>
      <c r="R87" s="140" t="s">
        <v>871</v>
      </c>
      <c r="S87" s="42">
        <v>-9.1755605294569376E-3</v>
      </c>
      <c r="T87" s="42">
        <v>-1.5014834656640762E-2</v>
      </c>
      <c r="U87" s="141">
        <v>-1.5621461489167768E-2</v>
      </c>
      <c r="V87" s="141">
        <v>0.2221357218545143</v>
      </c>
      <c r="W87" s="142">
        <f t="shared" si="16"/>
        <v>9.7812320946899043E-3</v>
      </c>
      <c r="X87" s="143">
        <f t="shared" si="17"/>
        <v>9.5672501290191853E-5</v>
      </c>
    </row>
    <row r="88" spans="9:24" ht="16.5" thickBot="1" x14ac:dyDescent="0.3">
      <c r="I88" s="653"/>
      <c r="J88" s="446" t="s">
        <v>872</v>
      </c>
      <c r="K88" s="74">
        <v>-2.3148543447835502E-2</v>
      </c>
      <c r="L88" s="106">
        <v>-1.3442353713834745E-2</v>
      </c>
      <c r="M88" s="74">
        <v>4.9645736027609466E-2</v>
      </c>
      <c r="N88" s="74">
        <v>9.8098034712319256E-3</v>
      </c>
      <c r="O88" s="126">
        <f t="shared" si="15"/>
        <v>-3.8665511962305817E-4</v>
      </c>
      <c r="Q88" s="599"/>
      <c r="R88" s="140" t="s">
        <v>872</v>
      </c>
      <c r="S88" s="42">
        <v>-2.3148543447835502E-2</v>
      </c>
      <c r="T88" s="42">
        <v>4.9645736027609466E-2</v>
      </c>
      <c r="U88" s="141">
        <v>-1.5621461489167768E-2</v>
      </c>
      <c r="V88" s="141">
        <v>0.2221357218545143</v>
      </c>
      <c r="W88" s="142">
        <f t="shared" si="16"/>
        <v>-1.8555173368159428E-2</v>
      </c>
      <c r="X88" s="143">
        <f t="shared" si="17"/>
        <v>3.4429445872245291E-4</v>
      </c>
    </row>
    <row r="89" spans="9:24" ht="16.5" thickBot="1" x14ac:dyDescent="0.3">
      <c r="I89" s="653"/>
      <c r="J89" s="446" t="s">
        <v>873</v>
      </c>
      <c r="K89" s="74">
        <v>9.4799787940342689E-3</v>
      </c>
      <c r="L89" s="106">
        <v>-1.3442353713834745E-2</v>
      </c>
      <c r="M89" s="74">
        <v>3.7317594571986246E-2</v>
      </c>
      <c r="N89" s="74">
        <v>9.8098034712319256E-3</v>
      </c>
      <c r="O89" s="126">
        <f t="shared" si="15"/>
        <v>6.3054273416849064E-4</v>
      </c>
      <c r="Q89" s="599"/>
      <c r="R89" s="140" t="s">
        <v>873</v>
      </c>
      <c r="S89" s="42">
        <v>9.4799787940342689E-3</v>
      </c>
      <c r="T89" s="42">
        <v>3.7317594571986246E-2</v>
      </c>
      <c r="U89" s="141">
        <v>-1.5621461489167768E-2</v>
      </c>
      <c r="V89" s="141">
        <v>0.2221357218545143</v>
      </c>
      <c r="W89" s="142">
        <f t="shared" si="16"/>
        <v>1.6811869475079767E-2</v>
      </c>
      <c r="X89" s="143">
        <f t="shared" si="17"/>
        <v>2.8263895524711886E-4</v>
      </c>
    </row>
    <row r="90" spans="9:24" ht="16.5" thickBot="1" x14ac:dyDescent="0.3">
      <c r="I90" s="653"/>
      <c r="J90" s="446" t="s">
        <v>874</v>
      </c>
      <c r="K90" s="74">
        <v>-8.7325131386751409E-2</v>
      </c>
      <c r="L90" s="106">
        <v>-1.3442353713834745E-2</v>
      </c>
      <c r="M90" s="74">
        <v>3.5975090721741862E-2</v>
      </c>
      <c r="N90" s="74">
        <v>9.8098034712319256E-3</v>
      </c>
      <c r="O90" s="126">
        <f t="shared" si="15"/>
        <v>-1.9331641006774265E-3</v>
      </c>
      <c r="Q90" s="599"/>
      <c r="R90" s="140" t="s">
        <v>874</v>
      </c>
      <c r="S90" s="42">
        <v>-8.7325131386751409E-2</v>
      </c>
      <c r="T90" s="42">
        <v>3.5975090721741862E-2</v>
      </c>
      <c r="U90" s="141">
        <v>-1.5621461489167768E-2</v>
      </c>
      <c r="V90" s="141">
        <v>0.2221357218545143</v>
      </c>
      <c r="W90" s="142">
        <f t="shared" si="16"/>
        <v>-7.9695022643839417E-2</v>
      </c>
      <c r="X90" s="143">
        <f t="shared" si="17"/>
        <v>6.3512966342020773E-3</v>
      </c>
    </row>
    <row r="91" spans="9:24" ht="16.5" thickBot="1" x14ac:dyDescent="0.3">
      <c r="I91" s="653"/>
      <c r="J91" s="446" t="s">
        <v>875</v>
      </c>
      <c r="K91" s="74">
        <v>-5.3497475580781481E-2</v>
      </c>
      <c r="L91" s="106">
        <v>-1.3442353713834745E-2</v>
      </c>
      <c r="M91" s="74">
        <v>-2.9839128178515729E-3</v>
      </c>
      <c r="N91" s="74">
        <v>9.8098034712319256E-3</v>
      </c>
      <c r="O91" s="126">
        <f t="shared" si="15"/>
        <v>5.1245386509038112E-4</v>
      </c>
      <c r="Q91" s="599"/>
      <c r="R91" s="140" t="s">
        <v>875</v>
      </c>
      <c r="S91" s="42">
        <v>-5.3497475580781481E-2</v>
      </c>
      <c r="T91" s="42">
        <v>-2.9839128178515729E-3</v>
      </c>
      <c r="U91" s="141">
        <v>-1.5621461489167768E-2</v>
      </c>
      <c r="V91" s="141">
        <v>0.2221357218545143</v>
      </c>
      <c r="W91" s="142">
        <f t="shared" si="16"/>
        <v>-3.7213180463869316E-2</v>
      </c>
      <c r="X91" s="143">
        <f t="shared" si="17"/>
        <v>1.384820800236505E-3</v>
      </c>
    </row>
    <row r="92" spans="9:24" ht="16.5" thickBot="1" x14ac:dyDescent="0.3">
      <c r="I92" s="653"/>
      <c r="J92" s="446" t="s">
        <v>876</v>
      </c>
      <c r="K92" s="74">
        <v>-1.5215993898785189E-2</v>
      </c>
      <c r="L92" s="106">
        <v>-1.3442353713834745E-2</v>
      </c>
      <c r="M92" s="74">
        <v>5.3133810453263684E-3</v>
      </c>
      <c r="N92" s="74">
        <v>9.8098034712319256E-3</v>
      </c>
      <c r="O92" s="126">
        <f t="shared" si="15"/>
        <v>7.9750355030984562E-6</v>
      </c>
      <c r="Q92" s="599"/>
      <c r="R92" s="140" t="s">
        <v>876</v>
      </c>
      <c r="S92" s="42">
        <v>-1.5215993898785189E-2</v>
      </c>
      <c r="T92" s="42">
        <v>5.3133810453263684E-3</v>
      </c>
      <c r="U92" s="141">
        <v>-1.5621461489167768E-2</v>
      </c>
      <c r="V92" s="141">
        <v>0.2221357218545143</v>
      </c>
      <c r="W92" s="142">
        <f t="shared" si="16"/>
        <v>-7.7482414360908742E-4</v>
      </c>
      <c r="X92" s="143">
        <f t="shared" si="17"/>
        <v>6.0035245351955572E-7</v>
      </c>
    </row>
    <row r="93" spans="9:24" ht="16.5" thickBot="1" x14ac:dyDescent="0.3">
      <c r="I93" s="653"/>
      <c r="J93" s="446" t="s">
        <v>877</v>
      </c>
      <c r="K93" s="74">
        <v>-8.1740577330719447E-2</v>
      </c>
      <c r="L93" s="106">
        <v>-1.3442353713834745E-2</v>
      </c>
      <c r="M93" s="74">
        <v>-7.5342465753424681E-2</v>
      </c>
      <c r="N93" s="74">
        <v>9.8098034712319256E-3</v>
      </c>
      <c r="O93" s="126">
        <f t="shared" si="15"/>
        <v>5.8157487249907661E-3</v>
      </c>
      <c r="Q93" s="599"/>
      <c r="R93" s="140" t="s">
        <v>877</v>
      </c>
      <c r="S93" s="42">
        <v>-8.1740577330719447E-2</v>
      </c>
      <c r="T93" s="42">
        <v>-7.5342465753424681E-2</v>
      </c>
      <c r="U93" s="141">
        <v>-1.5621461489167768E-2</v>
      </c>
      <c r="V93" s="141">
        <v>0.2221357218545143</v>
      </c>
      <c r="W93" s="142">
        <f t="shared" si="16"/>
        <v>-4.938286282511567E-2</v>
      </c>
      <c r="X93" s="143">
        <f t="shared" si="17"/>
        <v>2.4386671408041911E-3</v>
      </c>
    </row>
    <row r="94" spans="9:24" ht="16.5" thickBot="1" x14ac:dyDescent="0.3">
      <c r="I94" s="654"/>
      <c r="J94" s="446" t="s">
        <v>866</v>
      </c>
      <c r="K94" s="74">
        <v>4.0963855421686748E-2</v>
      </c>
      <c r="L94" s="106">
        <v>-1.3442353713834745E-2</v>
      </c>
      <c r="M94" s="74">
        <v>3.1927675707203271E-2</v>
      </c>
      <c r="N94" s="74">
        <v>9.8098034712319256E-3</v>
      </c>
      <c r="O94" s="126">
        <f t="shared" si="15"/>
        <v>1.2033495825030014E-3</v>
      </c>
      <c r="Q94" s="599"/>
      <c r="R94" s="140" t="s">
        <v>866</v>
      </c>
      <c r="S94" s="42">
        <v>4.0963855421686748E-2</v>
      </c>
      <c r="T94" s="42">
        <v>3.1927675707203271E-2</v>
      </c>
      <c r="U94" s="141">
        <v>-1.5621461489167768E-2</v>
      </c>
      <c r="V94" s="141">
        <v>0.2221357218545143</v>
      </c>
      <c r="W94" s="142">
        <f t="shared" si="16"/>
        <v>4.9493039620498072E-2</v>
      </c>
      <c r="X94" s="143">
        <f t="shared" si="17"/>
        <v>2.4495609708761919E-3</v>
      </c>
    </row>
    <row r="95" spans="9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2.9044781380483538E-3</v>
      </c>
      <c r="Q95" s="599" t="s">
        <v>891</v>
      </c>
      <c r="R95" s="599"/>
      <c r="S95" s="599"/>
      <c r="T95" s="599"/>
      <c r="U95" s="599"/>
      <c r="V95" s="599"/>
      <c r="W95" s="599"/>
      <c r="X95" s="143">
        <f>SUM(X83:X94)</f>
        <v>3.3849521264765911E-2</v>
      </c>
    </row>
    <row r="96" spans="9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2.4203984483736282E-4</v>
      </c>
      <c r="Q96" s="600" t="s">
        <v>5070</v>
      </c>
      <c r="R96" s="600"/>
      <c r="S96" s="600"/>
      <c r="T96" s="600"/>
      <c r="U96" s="600"/>
      <c r="V96" s="600"/>
      <c r="W96" s="600"/>
      <c r="X96" s="143">
        <f>X95/12</f>
        <v>2.8207934387304927E-3</v>
      </c>
    </row>
    <row r="97" spans="9:24" ht="18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161" t="s">
        <v>884</v>
      </c>
      <c r="R97" s="161" t="s">
        <v>885</v>
      </c>
      <c r="S97" s="161" t="s">
        <v>886</v>
      </c>
      <c r="T97" s="161" t="s">
        <v>888</v>
      </c>
      <c r="U97" s="161" t="s">
        <v>5071</v>
      </c>
      <c r="V97" s="161" t="s">
        <v>5072</v>
      </c>
      <c r="W97" s="161" t="s">
        <v>5073</v>
      </c>
      <c r="X97" s="161" t="s">
        <v>5074</v>
      </c>
    </row>
    <row r="98" spans="9:24" ht="16.5" thickBot="1" x14ac:dyDescent="0.3">
      <c r="I98" s="590">
        <v>2017</v>
      </c>
      <c r="J98" s="41" t="s">
        <v>867</v>
      </c>
      <c r="K98" s="42">
        <v>-2.3148148148148147E-2</v>
      </c>
      <c r="L98" s="42">
        <v>3.667770508714658E-2</v>
      </c>
      <c r="M98" s="42">
        <v>-8.2182179919061092E-3</v>
      </c>
      <c r="N98" s="42">
        <v>1.7002369229728018E-2</v>
      </c>
      <c r="O98" s="44">
        <f>((K98-L98)*(M98-N98))</f>
        <v>1.5088431496294329E-3</v>
      </c>
      <c r="Q98" s="599">
        <v>2017</v>
      </c>
      <c r="R98" s="140" t="s">
        <v>867</v>
      </c>
      <c r="S98" s="42">
        <v>-2.3148148148148147E-2</v>
      </c>
      <c r="T98" s="42">
        <v>-8.2182179919061092E-3</v>
      </c>
      <c r="U98" s="521">
        <v>3.8978124914272938E-2</v>
      </c>
      <c r="V98" s="521">
        <v>-0.13529995708504922</v>
      </c>
      <c r="W98" s="519">
        <f>S98-U98-(V98*T98)</f>
        <v>-6.3238197604041563E-2</v>
      </c>
      <c r="X98" s="206">
        <f>W98^2</f>
        <v>3.9990696362078079E-3</v>
      </c>
    </row>
    <row r="99" spans="9:24" ht="16.5" thickBot="1" x14ac:dyDescent="0.3">
      <c r="I99" s="591"/>
      <c r="J99" s="41" t="s">
        <v>868</v>
      </c>
      <c r="K99" s="42">
        <v>0.13270142180094788</v>
      </c>
      <c r="L99" s="42">
        <v>3.667770508714658E-2</v>
      </c>
      <c r="M99" s="42">
        <v>1.7495868239585141E-2</v>
      </c>
      <c r="N99" s="42">
        <v>1.7002369229728018E-2</v>
      </c>
      <c r="O99" s="44">
        <f t="shared" ref="O99:O109" si="18">((K99-L99)*(M99-N99))</f>
        <v>4.7387609121061864E-5</v>
      </c>
      <c r="Q99" s="599"/>
      <c r="R99" s="140" t="s">
        <v>868</v>
      </c>
      <c r="S99" s="42">
        <v>0.13270142180094788</v>
      </c>
      <c r="T99" s="42">
        <v>1.7495868239585141E-2</v>
      </c>
      <c r="U99" s="521">
        <v>3.8978124914272938E-2</v>
      </c>
      <c r="V99" s="521">
        <v>-0.13529995708504922</v>
      </c>
      <c r="W99" s="519">
        <f t="shared" ref="W99:W109" si="19">S99-U99-(V99*T99)</f>
        <v>9.6090487108656489E-2</v>
      </c>
      <c r="X99" s="206">
        <f t="shared" ref="X99:X109" si="20">W99^2</f>
        <v>9.2333817127788782E-3</v>
      </c>
    </row>
    <row r="100" spans="9:24" ht="16.5" thickBot="1" x14ac:dyDescent="0.3">
      <c r="I100" s="591"/>
      <c r="J100" s="41" t="s">
        <v>869</v>
      </c>
      <c r="K100" s="42">
        <v>-1.7135209205020922E-2</v>
      </c>
      <c r="L100" s="42">
        <v>3.667770508714658E-2</v>
      </c>
      <c r="M100" s="42">
        <v>3.2295283969978633E-2</v>
      </c>
      <c r="N100" s="42">
        <v>1.7002369229728018E-2</v>
      </c>
      <c r="O100" s="44">
        <f t="shared" si="18"/>
        <v>-8.2295631019453142E-4</v>
      </c>
      <c r="Q100" s="599"/>
      <c r="R100" s="140" t="s">
        <v>869</v>
      </c>
      <c r="S100" s="42">
        <v>-1.7135209205020922E-2</v>
      </c>
      <c r="T100" s="42">
        <v>3.2295283969978633E-2</v>
      </c>
      <c r="U100" s="521">
        <v>3.8978124914272938E-2</v>
      </c>
      <c r="V100" s="521">
        <v>-0.13529995708504922</v>
      </c>
      <c r="W100" s="519">
        <f t="shared" si="19"/>
        <v>-5.1743783584106272E-2</v>
      </c>
      <c r="X100" s="206">
        <f t="shared" si="20"/>
        <v>2.6774191395988259E-3</v>
      </c>
    </row>
    <row r="101" spans="9:24" ht="16.5" thickBot="1" x14ac:dyDescent="0.3">
      <c r="I101" s="591"/>
      <c r="J101" s="41" t="s">
        <v>870</v>
      </c>
      <c r="K101" s="42">
        <v>4.329004329004329E-3</v>
      </c>
      <c r="L101" s="42">
        <v>3.667770508714658E-2</v>
      </c>
      <c r="M101" s="42">
        <v>2.0867470402482848E-2</v>
      </c>
      <c r="N101" s="42">
        <v>1.7002369229728018E-2</v>
      </c>
      <c r="O101" s="44">
        <f t="shared" si="18"/>
        <v>-1.250310012373907E-4</v>
      </c>
      <c r="Q101" s="599"/>
      <c r="R101" s="140" t="s">
        <v>870</v>
      </c>
      <c r="S101" s="42">
        <v>4.329004329004329E-3</v>
      </c>
      <c r="T101" s="42">
        <v>2.0867470402482848E-2</v>
      </c>
      <c r="U101" s="521">
        <v>3.8978124914272938E-2</v>
      </c>
      <c r="V101" s="521">
        <v>-0.13529995708504922</v>
      </c>
      <c r="W101" s="519">
        <f t="shared" si="19"/>
        <v>-3.182575273533915E-2</v>
      </c>
      <c r="X101" s="206">
        <f t="shared" si="20"/>
        <v>1.0128785371709473E-3</v>
      </c>
    </row>
    <row r="102" spans="9:24" ht="16.5" thickBot="1" x14ac:dyDescent="0.3">
      <c r="I102" s="591"/>
      <c r="J102" s="41" t="s">
        <v>871</v>
      </c>
      <c r="K102" s="42">
        <v>0.13146551724137931</v>
      </c>
      <c r="L102" s="42">
        <v>3.667770508714658E-2</v>
      </c>
      <c r="M102" s="42">
        <v>1.8006717972702979E-2</v>
      </c>
      <c r="N102" s="42">
        <v>1.7002369229728018E-2</v>
      </c>
      <c r="O102" s="44">
        <f t="shared" si="18"/>
        <v>9.5200019986450425E-5</v>
      </c>
      <c r="Q102" s="599"/>
      <c r="R102" s="140" t="s">
        <v>871</v>
      </c>
      <c r="S102" s="42">
        <v>0.13146551724137931</v>
      </c>
      <c r="T102" s="42">
        <v>1.8006717972702979E-2</v>
      </c>
      <c r="U102" s="521">
        <v>3.8978124914272938E-2</v>
      </c>
      <c r="V102" s="521">
        <v>-0.13529995708504922</v>
      </c>
      <c r="W102" s="519">
        <f t="shared" si="19"/>
        <v>9.4923700496055669E-2</v>
      </c>
      <c r="X102" s="206">
        <f t="shared" si="20"/>
        <v>9.0105089158648791E-3</v>
      </c>
    </row>
    <row r="103" spans="9:24" ht="16.5" thickBot="1" x14ac:dyDescent="0.3">
      <c r="I103" s="591"/>
      <c r="J103" s="41" t="s">
        <v>872</v>
      </c>
      <c r="K103" s="42">
        <v>1.9047619047619049E-2</v>
      </c>
      <c r="L103" s="42">
        <v>3.667770508714658E-2</v>
      </c>
      <c r="M103" s="42">
        <v>2.0799832933068765E-2</v>
      </c>
      <c r="N103" s="42">
        <v>1.7002369229728018E-2</v>
      </c>
      <c r="O103" s="44">
        <f t="shared" si="18"/>
        <v>-6.6949611821880226E-5</v>
      </c>
      <c r="Q103" s="599"/>
      <c r="R103" s="140" t="s">
        <v>872</v>
      </c>
      <c r="S103" s="42">
        <v>1.9047619047619049E-2</v>
      </c>
      <c r="T103" s="42">
        <v>2.0799832933068765E-2</v>
      </c>
      <c r="U103" s="521">
        <v>3.8978124914272938E-2</v>
      </c>
      <c r="V103" s="521">
        <v>-0.13529995708504922</v>
      </c>
      <c r="W103" s="519">
        <f t="shared" si="19"/>
        <v>-1.7116289363433491E-2</v>
      </c>
      <c r="X103" s="206">
        <f t="shared" si="20"/>
        <v>2.9296736157278646E-4</v>
      </c>
    </row>
    <row r="104" spans="9:24" ht="16.5" thickBot="1" x14ac:dyDescent="0.3">
      <c r="I104" s="591"/>
      <c r="J104" s="41" t="s">
        <v>873</v>
      </c>
      <c r="K104" s="42">
        <v>9.3457943925233641E-2</v>
      </c>
      <c r="L104" s="42">
        <v>3.667770508714658E-2</v>
      </c>
      <c r="M104" s="42">
        <v>-3.6210388494506696E-3</v>
      </c>
      <c r="N104" s="42">
        <v>1.7002369229728018E-2</v>
      </c>
      <c r="O104" s="44">
        <f t="shared" si="18"/>
        <v>-1.1710020363911002E-3</v>
      </c>
      <c r="Q104" s="599"/>
      <c r="R104" s="140" t="s">
        <v>873</v>
      </c>
      <c r="S104" s="42">
        <v>9.3457943925233641E-2</v>
      </c>
      <c r="T104" s="42">
        <v>-3.6210388494506696E-3</v>
      </c>
      <c r="U104" s="521">
        <v>3.8978124914272938E-2</v>
      </c>
      <c r="V104" s="521">
        <v>-0.13529995708504922</v>
      </c>
      <c r="W104" s="519">
        <f t="shared" si="19"/>
        <v>5.3989892610026735E-2</v>
      </c>
      <c r="X104" s="206">
        <f t="shared" si="20"/>
        <v>2.9149085040422193E-3</v>
      </c>
    </row>
    <row r="105" spans="9:24" ht="16.5" thickBot="1" x14ac:dyDescent="0.3">
      <c r="I105" s="591"/>
      <c r="J105" s="41" t="s">
        <v>874</v>
      </c>
      <c r="K105" s="42">
        <v>-4.2735042735042739E-3</v>
      </c>
      <c r="L105" s="42">
        <v>3.667770508714658E-2</v>
      </c>
      <c r="M105" s="42">
        <v>3.3364816031537449E-3</v>
      </c>
      <c r="N105" s="42">
        <v>1.7002369229728018E-2</v>
      </c>
      <c r="O105" s="44">
        <f t="shared" si="18"/>
        <v>5.5963462529497101E-4</v>
      </c>
      <c r="Q105" s="599"/>
      <c r="R105" s="140" t="s">
        <v>874</v>
      </c>
      <c r="S105" s="42">
        <v>-4.2735042735042739E-3</v>
      </c>
      <c r="T105" s="42">
        <v>3.3364816031537449E-3</v>
      </c>
      <c r="U105" s="521">
        <v>3.8978124914272938E-2</v>
      </c>
      <c r="V105" s="521">
        <v>-0.13529995708504922</v>
      </c>
      <c r="W105" s="519">
        <f t="shared" si="19"/>
        <v>-4.2800203370055454E-2</v>
      </c>
      <c r="X105" s="206">
        <f t="shared" si="20"/>
        <v>1.8318574085181062E-3</v>
      </c>
    </row>
    <row r="106" spans="9:24" ht="16.5" thickBot="1" x14ac:dyDescent="0.3">
      <c r="I106" s="591"/>
      <c r="J106" s="41" t="s">
        <v>875</v>
      </c>
      <c r="K106" s="42">
        <v>-3.8626609442060089E-2</v>
      </c>
      <c r="L106" s="42">
        <v>3.667770508714658E-2</v>
      </c>
      <c r="M106" s="42">
        <v>2.158943243326219E-3</v>
      </c>
      <c r="N106" s="42">
        <v>1.7002369229728018E-2</v>
      </c>
      <c r="O106" s="44">
        <f t="shared" si="18"/>
        <v>1.1177740191710007E-3</v>
      </c>
      <c r="Q106" s="599"/>
      <c r="R106" s="140" t="s">
        <v>875</v>
      </c>
      <c r="S106" s="42">
        <v>-3.8626609442060089E-2</v>
      </c>
      <c r="T106" s="42">
        <v>2.158943243326219E-3</v>
      </c>
      <c r="U106" s="521">
        <v>3.8978124914272938E-2</v>
      </c>
      <c r="V106" s="521">
        <v>-0.13529995708504922</v>
      </c>
      <c r="W106" s="519">
        <f t="shared" si="19"/>
        <v>-7.731262942816193E-2</v>
      </c>
      <c r="X106" s="206">
        <f t="shared" si="20"/>
        <v>5.9772426690962903E-3</v>
      </c>
    </row>
    <row r="107" spans="9:24" ht="16.5" thickBot="1" x14ac:dyDescent="0.3">
      <c r="I107" s="591"/>
      <c r="J107" s="41" t="s">
        <v>876</v>
      </c>
      <c r="K107" s="42">
        <v>0.13839285714285715</v>
      </c>
      <c r="L107" s="42">
        <v>3.667770508714658E-2</v>
      </c>
      <c r="M107" s="42">
        <v>1.3048272482234717E-2</v>
      </c>
      <c r="N107" s="42">
        <v>1.7002369229728018E-2</v>
      </c>
      <c r="O107" s="44">
        <f t="shared" si="18"/>
        <v>-4.021915519142717E-4</v>
      </c>
      <c r="Q107" s="599"/>
      <c r="R107" s="140" t="s">
        <v>876</v>
      </c>
      <c r="S107" s="42">
        <v>0.13839285714285715</v>
      </c>
      <c r="T107" s="42">
        <v>1.3048272482234717E-2</v>
      </c>
      <c r="U107" s="521">
        <v>3.8978124914272938E-2</v>
      </c>
      <c r="V107" s="521">
        <v>-0.13529995708504922</v>
      </c>
      <c r="W107" s="519">
        <f t="shared" si="19"/>
        <v>0.1011801629354646</v>
      </c>
      <c r="X107" s="206">
        <f t="shared" si="20"/>
        <v>1.0237425371647164E-2</v>
      </c>
    </row>
    <row r="108" spans="9:24" ht="16.5" thickBot="1" x14ac:dyDescent="0.3">
      <c r="I108" s="591"/>
      <c r="J108" s="41" t="s">
        <v>877</v>
      </c>
      <c r="K108" s="42">
        <v>0</v>
      </c>
      <c r="L108" s="42">
        <v>3.667770508714658E-2</v>
      </c>
      <c r="M108" s="42">
        <v>-6.0470460180261547E-5</v>
      </c>
      <c r="N108" s="42">
        <v>1.7002369229728018E-2</v>
      </c>
      <c r="O108" s="44">
        <f t="shared" si="18"/>
        <v>6.2582580209571547E-4</v>
      </c>
      <c r="Q108" s="599"/>
      <c r="R108" s="140" t="s">
        <v>877</v>
      </c>
      <c r="S108" s="42">
        <v>0</v>
      </c>
      <c r="T108" s="42">
        <v>-6.0470460180261547E-5</v>
      </c>
      <c r="U108" s="521">
        <v>3.8978124914272938E-2</v>
      </c>
      <c r="V108" s="521">
        <v>-0.13529995708504922</v>
      </c>
      <c r="W108" s="519">
        <f t="shared" si="19"/>
        <v>-3.8986306564940239E-2</v>
      </c>
      <c r="X108" s="206">
        <f t="shared" si="20"/>
        <v>1.5199320995755025E-3</v>
      </c>
    </row>
    <row r="109" spans="9:24" ht="16.5" thickBot="1" x14ac:dyDescent="0.3">
      <c r="I109" s="592"/>
      <c r="J109" s="41" t="s">
        <v>866</v>
      </c>
      <c r="K109" s="42">
        <v>3.9215686274509803E-3</v>
      </c>
      <c r="L109" s="42">
        <v>3.667770508714658E-2</v>
      </c>
      <c r="M109" s="42">
        <v>8.791928721174018E-2</v>
      </c>
      <c r="N109" s="42">
        <v>1.7002369229728018E-2</v>
      </c>
      <c r="O109" s="44">
        <f t="shared" si="18"/>
        <v>-2.3229642427198311E-3</v>
      </c>
      <c r="Q109" s="599"/>
      <c r="R109" s="140" t="s">
        <v>866</v>
      </c>
      <c r="S109" s="42">
        <v>3.9215686274509803E-3</v>
      </c>
      <c r="T109" s="42">
        <v>8.791928721174018E-2</v>
      </c>
      <c r="U109" s="521">
        <v>3.8978124914272938E-2</v>
      </c>
      <c r="V109" s="521">
        <v>-0.13529995708504922</v>
      </c>
      <c r="W109" s="519">
        <f t="shared" si="19"/>
        <v>-2.3161080500125393E-2</v>
      </c>
      <c r="X109" s="206">
        <f t="shared" si="20"/>
        <v>5.3643564993328876E-4</v>
      </c>
    </row>
    <row r="110" spans="9:24" ht="15.7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-9.5642952898037292E-4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4.9244027006006698E-2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-7.9702460748364405E-5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4.1036689171672245E-3</v>
      </c>
    </row>
    <row r="112" spans="9:24" ht="18" thickBot="1" x14ac:dyDescent="0.3">
      <c r="I112" s="39" t="s">
        <v>884</v>
      </c>
      <c r="J112" s="198" t="s">
        <v>885</v>
      </c>
      <c r="K112" s="198" t="s">
        <v>886</v>
      </c>
      <c r="L112" s="198" t="s">
        <v>887</v>
      </c>
      <c r="M112" s="198" t="s">
        <v>888</v>
      </c>
      <c r="N112" s="198" t="s">
        <v>889</v>
      </c>
      <c r="O112" s="40" t="s">
        <v>890</v>
      </c>
    </row>
    <row r="113" spans="9:15" ht="15.75" thickBot="1" x14ac:dyDescent="0.3">
      <c r="I113" s="642">
        <v>2018</v>
      </c>
      <c r="J113" s="140" t="s">
        <v>867</v>
      </c>
      <c r="K113" s="237">
        <v>-0.109375</v>
      </c>
      <c r="L113" s="237">
        <v>-2.9593603159272137E-2</v>
      </c>
      <c r="M113" s="237">
        <v>2.443046535543213E-2</v>
      </c>
      <c r="N113" s="237">
        <v>-7.0994468597337171E-3</v>
      </c>
      <c r="O113" s="44">
        <f>((K113-L113)*(M113-N113))</f>
        <v>-2.5155004387914597E-3</v>
      </c>
    </row>
    <row r="114" spans="9:15" ht="15.75" thickBot="1" x14ac:dyDescent="0.3">
      <c r="I114" s="643"/>
      <c r="J114" s="140" t="s">
        <v>868</v>
      </c>
      <c r="K114" s="237">
        <v>-6.1403508771929821E-2</v>
      </c>
      <c r="L114" s="237">
        <v>-2.9593603159272137E-2</v>
      </c>
      <c r="M114" s="237">
        <v>-4.9558674576761852E-3</v>
      </c>
      <c r="N114" s="237">
        <v>-7.0994468597337171E-3</v>
      </c>
      <c r="O114" s="44">
        <f t="shared" ref="O114:O124" si="21">((K114-L114)*(M114-N114))</f>
        <v>-6.8187058452687287E-5</v>
      </c>
    </row>
    <row r="115" spans="9:15" ht="15.75" thickBot="1" x14ac:dyDescent="0.3">
      <c r="I115" s="643"/>
      <c r="J115" s="140" t="s">
        <v>869</v>
      </c>
      <c r="K115" s="237">
        <v>-0.14392523364485982</v>
      </c>
      <c r="L115" s="237">
        <v>-2.9593603159272137E-2</v>
      </c>
      <c r="M115" s="237">
        <v>-8.5978114661722491E-2</v>
      </c>
      <c r="N115" s="237">
        <v>-7.0994468597337171E-3</v>
      </c>
      <c r="O115" s="44">
        <f t="shared" si="21"/>
        <v>9.0183267003324033E-3</v>
      </c>
    </row>
    <row r="116" spans="9:15" ht="15.75" thickBot="1" x14ac:dyDescent="0.3">
      <c r="I116" s="643"/>
      <c r="J116" s="140" t="s">
        <v>870</v>
      </c>
      <c r="K116" s="237">
        <v>-3.2613340611353715E-2</v>
      </c>
      <c r="L116" s="237">
        <v>-2.9593603159272137E-2</v>
      </c>
      <c r="M116" s="237">
        <v>-4.7003022830323746E-2</v>
      </c>
      <c r="N116" s="237">
        <v>-7.0994468597337171E-3</v>
      </c>
      <c r="O116" s="44">
        <f t="shared" si="21"/>
        <v>1.2049832283037323E-4</v>
      </c>
    </row>
    <row r="117" spans="9:15" ht="15.75" thickBot="1" x14ac:dyDescent="0.3">
      <c r="I117" s="643"/>
      <c r="J117" s="140" t="s">
        <v>871</v>
      </c>
      <c r="K117" s="237">
        <v>1.8306636155606407E-2</v>
      </c>
      <c r="L117" s="237">
        <v>-2.9593603159272137E-2</v>
      </c>
      <c r="M117" s="237">
        <v>-5.0291628843604896E-3</v>
      </c>
      <c r="N117" s="237">
        <v>-7.0994468597337171E-3</v>
      </c>
      <c r="O117" s="44">
        <f t="shared" si="21"/>
        <v>9.916709787013571E-5</v>
      </c>
    </row>
    <row r="118" spans="9:15" ht="15.75" thickBot="1" x14ac:dyDescent="0.3">
      <c r="I118" s="643"/>
      <c r="J118" s="140" t="s">
        <v>872</v>
      </c>
      <c r="K118" s="237">
        <v>-6.0674157303370786E-2</v>
      </c>
      <c r="L118" s="237">
        <v>-2.9593603159272137E-2</v>
      </c>
      <c r="M118" s="237">
        <v>-4.6791598066254894E-2</v>
      </c>
      <c r="N118" s="237">
        <v>-7.0994468597337171E-3</v>
      </c>
      <c r="O118" s="44">
        <f t="shared" si="21"/>
        <v>1.233654054670032E-3</v>
      </c>
    </row>
    <row r="119" spans="9:15" ht="15.75" thickBot="1" x14ac:dyDescent="0.3">
      <c r="I119" s="643"/>
      <c r="J119" s="140" t="s">
        <v>873</v>
      </c>
      <c r="K119" s="237">
        <v>0.12200956937799043</v>
      </c>
      <c r="L119" s="237">
        <v>-2.9593603159272137E-2</v>
      </c>
      <c r="M119" s="237">
        <v>2.741564628095532E-2</v>
      </c>
      <c r="N119" s="237">
        <v>-7.0994468597337171E-3</v>
      </c>
      <c r="O119" s="44">
        <f t="shared" si="21"/>
        <v>5.2325976205475685E-3</v>
      </c>
    </row>
    <row r="120" spans="9:15" ht="15.75" thickBot="1" x14ac:dyDescent="0.3">
      <c r="I120" s="643"/>
      <c r="J120" s="140" t="s">
        <v>874</v>
      </c>
      <c r="K120" s="237">
        <v>-3.4115138592750532E-2</v>
      </c>
      <c r="L120" s="237">
        <v>-2.9593603159272137E-2</v>
      </c>
      <c r="M120" s="237">
        <v>1.926351069183738E-2</v>
      </c>
      <c r="N120" s="237">
        <v>-7.0994468597337171E-3</v>
      </c>
      <c r="O120" s="44">
        <f t="shared" si="21"/>
        <v>-1.1920104670071556E-4</v>
      </c>
    </row>
    <row r="121" spans="9:15" ht="15.75" thickBot="1" x14ac:dyDescent="0.3">
      <c r="I121" s="643"/>
      <c r="J121" s="140" t="s">
        <v>875</v>
      </c>
      <c r="K121" s="237">
        <v>-1.3245033112582781E-2</v>
      </c>
      <c r="L121" s="237">
        <v>-2.9593603159272137E-2</v>
      </c>
      <c r="M121" s="237">
        <v>-6.0196663444972249E-3</v>
      </c>
      <c r="N121" s="237">
        <v>-7.0994468597337171E-3</v>
      </c>
      <c r="O121" s="44">
        <f t="shared" si="21"/>
        <v>1.7652867388394112E-5</v>
      </c>
    </row>
    <row r="122" spans="9:15" ht="15.75" thickBot="1" x14ac:dyDescent="0.3">
      <c r="I122" s="643"/>
      <c r="J122" s="140" t="s">
        <v>876</v>
      </c>
      <c r="K122" s="237">
        <v>-7.1588366890380312E-2</v>
      </c>
      <c r="L122" s="237">
        <v>-2.9593603159272137E-2</v>
      </c>
      <c r="M122" s="237">
        <v>-2.4763515298842628E-2</v>
      </c>
      <c r="N122" s="237">
        <v>-7.0994468597337171E-3</v>
      </c>
      <c r="O122" s="44">
        <f t="shared" si="21"/>
        <v>7.4179838063050357E-4</v>
      </c>
    </row>
    <row r="123" spans="9:15" ht="15.75" thickBot="1" x14ac:dyDescent="0.3">
      <c r="I123" s="643"/>
      <c r="J123" s="140" t="s">
        <v>877</v>
      </c>
      <c r="K123" s="237">
        <v>-4.8192771084337354E-3</v>
      </c>
      <c r="L123" s="237">
        <v>-2.9593603159272137E-2</v>
      </c>
      <c r="M123" s="237">
        <v>4.7403329287324443E-2</v>
      </c>
      <c r="N123" s="237">
        <v>-7.0994468597337171E-3</v>
      </c>
      <c r="O123" s="44">
        <f t="shared" si="21"/>
        <v>1.3502695469430768E-3</v>
      </c>
    </row>
    <row r="124" spans="9:15" ht="15.75" thickBot="1" x14ac:dyDescent="0.3">
      <c r="I124" s="644"/>
      <c r="J124" s="140" t="s">
        <v>866</v>
      </c>
      <c r="K124" s="237">
        <v>3.6319612590799029E-2</v>
      </c>
      <c r="L124" s="237">
        <v>-2.9593603159272137E-2</v>
      </c>
      <c r="M124" s="237">
        <v>1.6834633611323781E-2</v>
      </c>
      <c r="N124" s="237">
        <v>-7.0994468597337171E-3</v>
      </c>
      <c r="O124" s="44">
        <f t="shared" si="21"/>
        <v>1.5775722098683778E-3</v>
      </c>
    </row>
    <row r="125" spans="9:15" ht="15.75" thickBot="1" x14ac:dyDescent="0.3">
      <c r="I125" s="593" t="s">
        <v>891</v>
      </c>
      <c r="J125" s="645"/>
      <c r="K125" s="645"/>
      <c r="L125" s="645"/>
      <c r="M125" s="645"/>
      <c r="N125" s="666"/>
      <c r="O125" s="44">
        <f>SUM(O113:O119)</f>
        <v>1.3120556299006365E-2</v>
      </c>
    </row>
    <row r="126" spans="9:15" ht="17.25" thickBot="1" x14ac:dyDescent="0.3">
      <c r="I126" s="606" t="s">
        <v>892</v>
      </c>
      <c r="J126" s="607"/>
      <c r="K126" s="607"/>
      <c r="L126" s="607"/>
      <c r="M126" s="607"/>
      <c r="N126" s="608"/>
      <c r="O126" s="44">
        <f>O125/12</f>
        <v>1.0933796915838638E-3</v>
      </c>
    </row>
  </sheetData>
  <mergeCells count="65">
    <mergeCell ref="I125:N125"/>
    <mergeCell ref="I126:N126"/>
    <mergeCell ref="Q110:W110"/>
    <mergeCell ref="Q111:W111"/>
    <mergeCell ref="Q81:W81"/>
    <mergeCell ref="Q83:Q94"/>
    <mergeCell ref="Q95:W95"/>
    <mergeCell ref="Q96:W96"/>
    <mergeCell ref="Q98:Q109"/>
    <mergeCell ref="I111:N111"/>
    <mergeCell ref="I81:N81"/>
    <mergeCell ref="I83:I94"/>
    <mergeCell ref="I95:N95"/>
    <mergeCell ref="I96:N96"/>
    <mergeCell ref="I98:I109"/>
    <mergeCell ref="I110:N110"/>
    <mergeCell ref="Q53:Q64"/>
    <mergeCell ref="Q65:W65"/>
    <mergeCell ref="Q66:W66"/>
    <mergeCell ref="Q68:Q79"/>
    <mergeCell ref="Q80:W80"/>
    <mergeCell ref="I17:U17"/>
    <mergeCell ref="B72:G72"/>
    <mergeCell ref="A80:G80"/>
    <mergeCell ref="B7:G7"/>
    <mergeCell ref="B21:G21"/>
    <mergeCell ref="B33:G33"/>
    <mergeCell ref="B47:G47"/>
    <mergeCell ref="B59:G59"/>
    <mergeCell ref="B60:G60"/>
    <mergeCell ref="Q36:X36"/>
    <mergeCell ref="Q38:Q49"/>
    <mergeCell ref="Q50:W50"/>
    <mergeCell ref="Q51:W51"/>
    <mergeCell ref="I53:I64"/>
    <mergeCell ref="I65:N65"/>
    <mergeCell ref="I66:N66"/>
    <mergeCell ref="I113:I124"/>
    <mergeCell ref="I68:I79"/>
    <mergeCell ref="I80:N80"/>
    <mergeCell ref="I36:O36"/>
    <mergeCell ref="I38:I49"/>
    <mergeCell ref="I50:N50"/>
    <mergeCell ref="I51:N51"/>
    <mergeCell ref="Z1:Z2"/>
    <mergeCell ref="AA1:AD1"/>
    <mergeCell ref="AE1:AG1"/>
    <mergeCell ref="Z16:AC16"/>
    <mergeCell ref="AE16:AF16"/>
    <mergeCell ref="Z17:AC17"/>
    <mergeCell ref="AE17:AF17"/>
    <mergeCell ref="Z18:Z19"/>
    <mergeCell ref="AA18:AD18"/>
    <mergeCell ref="AE18:AG18"/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P89" zoomScale="90" zoomScaleNormal="90" workbookViewId="0">
      <selection activeCell="Q82" sqref="Q82:X111"/>
    </sheetView>
  </sheetViews>
  <sheetFormatPr defaultRowHeight="15" x14ac:dyDescent="0.25"/>
  <cols>
    <col min="1" max="1" width="14" customWidth="1"/>
    <col min="9" max="9" width="9.28515625" bestFit="1" customWidth="1"/>
    <col min="11" max="14" width="9.28515625" bestFit="1" customWidth="1"/>
    <col min="15" max="15" width="10.42578125" bestFit="1" customWidth="1"/>
    <col min="23" max="23" width="10.42578125" bestFit="1" customWidth="1"/>
    <col min="24" max="24" width="9.5703125" bestFit="1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7</v>
      </c>
      <c r="B2" s="4" t="s">
        <v>3583</v>
      </c>
      <c r="C2" s="4" t="s">
        <v>965</v>
      </c>
      <c r="D2" s="4" t="s">
        <v>984</v>
      </c>
      <c r="E2" s="4" t="s">
        <v>927</v>
      </c>
      <c r="F2" s="4" t="s">
        <v>927</v>
      </c>
      <c r="G2" s="4" t="s">
        <v>3584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11" t="s">
        <v>885</v>
      </c>
      <c r="AB2" s="411" t="s">
        <v>5161</v>
      </c>
      <c r="AC2" s="411" t="s">
        <v>5162</v>
      </c>
      <c r="AD2" s="412" t="s">
        <v>878</v>
      </c>
      <c r="AE2" s="411" t="s">
        <v>5161</v>
      </c>
      <c r="AF2" s="411" t="s">
        <v>5162</v>
      </c>
      <c r="AG2" s="412" t="s">
        <v>878</v>
      </c>
    </row>
    <row r="3" spans="1:33" ht="16.5" thickBot="1" x14ac:dyDescent="0.3">
      <c r="A3" s="3" t="s">
        <v>12</v>
      </c>
      <c r="B3" s="4" t="s">
        <v>3518</v>
      </c>
      <c r="C3" s="4" t="s">
        <v>3585</v>
      </c>
      <c r="D3" s="4" t="s">
        <v>967</v>
      </c>
      <c r="E3" s="4" t="s">
        <v>3583</v>
      </c>
      <c r="F3" s="4" t="s">
        <v>3583</v>
      </c>
      <c r="G3" s="4" t="s">
        <v>3586</v>
      </c>
      <c r="I3" s="27" t="s">
        <v>866</v>
      </c>
      <c r="J3" s="45">
        <v>1030</v>
      </c>
      <c r="K3" s="27"/>
      <c r="L3" s="45">
        <v>1250</v>
      </c>
      <c r="M3" s="27"/>
      <c r="N3" s="95">
        <v>1830</v>
      </c>
      <c r="O3" s="8"/>
      <c r="P3" s="95">
        <v>1320</v>
      </c>
      <c r="Q3" s="8"/>
      <c r="R3" s="95">
        <v>1515</v>
      </c>
      <c r="S3" s="8"/>
      <c r="T3" s="95">
        <v>1690</v>
      </c>
      <c r="U3" s="28"/>
      <c r="Z3" s="413">
        <v>1</v>
      </c>
      <c r="AA3" s="27" t="s">
        <v>866</v>
      </c>
      <c r="AB3" s="424">
        <v>1030</v>
      </c>
      <c r="AC3" s="27"/>
      <c r="AD3" s="413"/>
      <c r="AE3" s="424">
        <v>1250</v>
      </c>
      <c r="AF3" s="27"/>
      <c r="AG3" s="413"/>
    </row>
    <row r="4" spans="1:33" ht="16.5" thickBot="1" x14ac:dyDescent="0.3">
      <c r="A4" s="3" t="s">
        <v>18</v>
      </c>
      <c r="B4" s="4" t="s">
        <v>977</v>
      </c>
      <c r="C4" s="4" t="s">
        <v>564</v>
      </c>
      <c r="D4" s="4" t="s">
        <v>3504</v>
      </c>
      <c r="E4" s="4" t="s">
        <v>508</v>
      </c>
      <c r="F4" s="4" t="s">
        <v>508</v>
      </c>
      <c r="G4" s="4" t="s">
        <v>3587</v>
      </c>
      <c r="I4" s="29" t="s">
        <v>867</v>
      </c>
      <c r="J4" s="45">
        <v>1090</v>
      </c>
      <c r="K4" s="27"/>
      <c r="L4" s="45">
        <v>1405</v>
      </c>
      <c r="M4" s="27"/>
      <c r="N4" s="95">
        <v>1865</v>
      </c>
      <c r="O4" s="8"/>
      <c r="P4" s="95">
        <v>1335</v>
      </c>
      <c r="Q4" s="8"/>
      <c r="R4" s="95">
        <v>1450</v>
      </c>
      <c r="S4" s="8"/>
      <c r="T4" s="45">
        <v>1665</v>
      </c>
      <c r="U4" s="8"/>
      <c r="Z4" s="413">
        <v>2</v>
      </c>
      <c r="AA4" s="29" t="s">
        <v>867</v>
      </c>
      <c r="AB4" s="424">
        <v>1090</v>
      </c>
      <c r="AC4" s="27"/>
      <c r="AD4" s="75">
        <v>-9.0084395424984351E-3</v>
      </c>
      <c r="AE4" s="424">
        <v>1405</v>
      </c>
      <c r="AF4" s="27"/>
      <c r="AG4" s="75">
        <v>9.5322046843177077E-2</v>
      </c>
    </row>
    <row r="5" spans="1:33" ht="16.5" thickBot="1" x14ac:dyDescent="0.3">
      <c r="A5" s="3" t="s">
        <v>2667</v>
      </c>
      <c r="B5" s="661" t="s">
        <v>3588</v>
      </c>
      <c r="C5" s="661"/>
      <c r="D5" s="661"/>
      <c r="E5" s="661"/>
      <c r="F5" s="661"/>
      <c r="G5" s="661"/>
      <c r="I5" s="29" t="s">
        <v>868</v>
      </c>
      <c r="J5" s="45">
        <v>1290</v>
      </c>
      <c r="K5" s="27"/>
      <c r="L5" s="45">
        <v>1450</v>
      </c>
      <c r="M5" s="27"/>
      <c r="N5" s="95">
        <v>1805</v>
      </c>
      <c r="O5" s="8"/>
      <c r="P5" s="95">
        <v>1300</v>
      </c>
      <c r="Q5" s="8"/>
      <c r="R5" s="95">
        <v>1530</v>
      </c>
      <c r="S5" s="8"/>
      <c r="T5" s="45">
        <v>1600</v>
      </c>
      <c r="U5" s="8"/>
      <c r="Z5" s="413">
        <v>3</v>
      </c>
      <c r="AA5" s="29" t="s">
        <v>868</v>
      </c>
      <c r="AB5" s="424">
        <v>1290</v>
      </c>
      <c r="AC5" s="27"/>
      <c r="AD5" s="75">
        <v>9.0903292237318311E-3</v>
      </c>
      <c r="AE5" s="424">
        <v>1450</v>
      </c>
      <c r="AF5" s="27"/>
      <c r="AG5" s="75">
        <v>3.8646809648047273E-2</v>
      </c>
    </row>
    <row r="6" spans="1:33" ht="16.5" thickBot="1" x14ac:dyDescent="0.3">
      <c r="A6" s="3" t="s">
        <v>24</v>
      </c>
      <c r="B6" s="4" t="s">
        <v>983</v>
      </c>
      <c r="C6" s="4" t="s">
        <v>2244</v>
      </c>
      <c r="D6" s="4" t="s">
        <v>3509</v>
      </c>
      <c r="E6" s="4" t="s">
        <v>2263</v>
      </c>
      <c r="F6" s="4" t="s">
        <v>3589</v>
      </c>
      <c r="G6" s="4" t="s">
        <v>3590</v>
      </c>
      <c r="I6" s="29" t="s">
        <v>869</v>
      </c>
      <c r="J6" s="45">
        <v>1240</v>
      </c>
      <c r="K6" s="30"/>
      <c r="L6" s="45">
        <v>1465</v>
      </c>
      <c r="M6" s="30"/>
      <c r="N6" s="95">
        <v>1865</v>
      </c>
      <c r="O6" s="8"/>
      <c r="P6" s="95">
        <v>1445</v>
      </c>
      <c r="Q6" s="8"/>
      <c r="R6" s="95">
        <v>1540</v>
      </c>
      <c r="S6" s="8"/>
      <c r="T6" s="45">
        <v>1500</v>
      </c>
      <c r="U6" s="8"/>
      <c r="Z6" s="413">
        <v>4</v>
      </c>
      <c r="AA6" s="29" t="s">
        <v>869</v>
      </c>
      <c r="AB6" s="424">
        <v>1240</v>
      </c>
      <c r="AC6" s="30"/>
      <c r="AD6" s="75">
        <v>7.2072934407073949E-2</v>
      </c>
      <c r="AE6" s="424">
        <v>1465</v>
      </c>
      <c r="AF6" s="30"/>
      <c r="AG6" s="75">
        <v>0.11627915650338279</v>
      </c>
    </row>
    <row r="7" spans="1:33" ht="16.5" thickBot="1" x14ac:dyDescent="0.3">
      <c r="A7" s="3" t="s">
        <v>30</v>
      </c>
      <c r="B7" s="4" t="s">
        <v>3591</v>
      </c>
      <c r="C7" s="4" t="s">
        <v>3592</v>
      </c>
      <c r="D7" s="4" t="s">
        <v>968</v>
      </c>
      <c r="E7" s="4" t="s">
        <v>983</v>
      </c>
      <c r="F7" s="4" t="s">
        <v>3593</v>
      </c>
      <c r="G7" s="4" t="s">
        <v>3594</v>
      </c>
      <c r="I7" s="29" t="s">
        <v>870</v>
      </c>
      <c r="J7" s="45">
        <v>1390</v>
      </c>
      <c r="K7" s="30"/>
      <c r="L7" s="45">
        <v>1545</v>
      </c>
      <c r="M7" s="27"/>
      <c r="N7" s="95">
        <v>1795</v>
      </c>
      <c r="O7" s="8"/>
      <c r="P7" s="95">
        <v>1375</v>
      </c>
      <c r="Q7" s="8"/>
      <c r="R7" s="95">
        <v>1585</v>
      </c>
      <c r="S7" s="8"/>
      <c r="T7" s="45">
        <v>1505</v>
      </c>
      <c r="U7" s="8"/>
      <c r="Z7" s="413">
        <v>5</v>
      </c>
      <c r="AA7" s="29" t="s">
        <v>870</v>
      </c>
      <c r="AB7" s="424">
        <v>1390</v>
      </c>
      <c r="AC7" s="30"/>
      <c r="AD7" s="75">
        <v>0.12605077407725609</v>
      </c>
      <c r="AE7" s="424">
        <v>1545</v>
      </c>
      <c r="AF7" s="27"/>
      <c r="AG7" s="75">
        <v>9.5963902318418146E-3</v>
      </c>
    </row>
    <row r="8" spans="1:33" ht="16.5" thickBot="1" x14ac:dyDescent="0.3">
      <c r="A8" s="3" t="s">
        <v>36</v>
      </c>
      <c r="B8" s="4" t="s">
        <v>3591</v>
      </c>
      <c r="C8" s="4" t="s">
        <v>921</v>
      </c>
      <c r="D8" s="4" t="s">
        <v>914</v>
      </c>
      <c r="E8" s="4" t="s">
        <v>3591</v>
      </c>
      <c r="F8" s="4" t="s">
        <v>3595</v>
      </c>
      <c r="G8" s="4" t="s">
        <v>3596</v>
      </c>
      <c r="I8" s="29" t="s">
        <v>871</v>
      </c>
      <c r="J8" s="45">
        <v>1450</v>
      </c>
      <c r="K8" s="30"/>
      <c r="L8" s="45">
        <v>1540</v>
      </c>
      <c r="M8" s="27"/>
      <c r="N8" s="95">
        <v>1755</v>
      </c>
      <c r="O8" s="8">
        <v>19</v>
      </c>
      <c r="P8" s="95">
        <v>1430</v>
      </c>
      <c r="Q8" s="96"/>
      <c r="R8" s="95">
        <v>1540</v>
      </c>
      <c r="S8" s="96"/>
      <c r="T8" s="45">
        <v>1370</v>
      </c>
      <c r="U8" s="28" t="s">
        <v>5000</v>
      </c>
      <c r="Z8" s="413">
        <v>6</v>
      </c>
      <c r="AA8" s="29" t="s">
        <v>871</v>
      </c>
      <c r="AB8" s="424">
        <v>1450</v>
      </c>
      <c r="AC8" s="30"/>
      <c r="AD8" s="75">
        <v>1.4098693216243912E-2</v>
      </c>
      <c r="AE8" s="424">
        <v>1540</v>
      </c>
      <c r="AF8" s="27"/>
      <c r="AG8" s="75">
        <v>-4.237021784815628E-3</v>
      </c>
    </row>
    <row r="9" spans="1:33" ht="16.5" thickBot="1" x14ac:dyDescent="0.3">
      <c r="A9" s="3" t="s">
        <v>42</v>
      </c>
      <c r="B9" s="4" t="s">
        <v>820</v>
      </c>
      <c r="C9" s="4" t="s">
        <v>1908</v>
      </c>
      <c r="D9" s="4" t="s">
        <v>964</v>
      </c>
      <c r="E9" s="4" t="s">
        <v>3597</v>
      </c>
      <c r="F9" s="4" t="s">
        <v>2244</v>
      </c>
      <c r="G9" s="4" t="s">
        <v>3598</v>
      </c>
      <c r="I9" s="29" t="s">
        <v>872</v>
      </c>
      <c r="J9" s="45">
        <v>1440</v>
      </c>
      <c r="K9" s="27">
        <v>19</v>
      </c>
      <c r="L9" s="45">
        <v>1660</v>
      </c>
      <c r="M9" s="27">
        <v>17</v>
      </c>
      <c r="N9" s="95">
        <v>1675</v>
      </c>
      <c r="O9" s="8"/>
      <c r="P9" s="95">
        <v>1530</v>
      </c>
      <c r="Q9" s="8">
        <v>19</v>
      </c>
      <c r="R9" s="95">
        <v>1625</v>
      </c>
      <c r="S9" s="8">
        <v>22</v>
      </c>
      <c r="T9" s="45">
        <v>1220</v>
      </c>
      <c r="U9" s="28"/>
      <c r="Z9" s="413">
        <v>7</v>
      </c>
      <c r="AA9" s="29" t="s">
        <v>872</v>
      </c>
      <c r="AB9" s="424">
        <v>1440</v>
      </c>
      <c r="AC9" s="27">
        <v>19</v>
      </c>
      <c r="AD9" s="75">
        <v>-9.7016164623336704E-2</v>
      </c>
      <c r="AE9" s="424">
        <v>1660</v>
      </c>
      <c r="AF9" s="27">
        <v>17</v>
      </c>
      <c r="AG9" s="75">
        <v>1.7021908221255721E-2</v>
      </c>
    </row>
    <row r="10" spans="1:33" ht="16.5" thickBot="1" x14ac:dyDescent="0.3">
      <c r="A10" s="3" t="s">
        <v>49</v>
      </c>
      <c r="B10" s="4" t="s">
        <v>2197</v>
      </c>
      <c r="C10" s="4" t="s">
        <v>905</v>
      </c>
      <c r="D10" s="4" t="s">
        <v>910</v>
      </c>
      <c r="E10" s="4" t="s">
        <v>910</v>
      </c>
      <c r="F10" s="4" t="s">
        <v>3599</v>
      </c>
      <c r="G10" s="4" t="s">
        <v>3600</v>
      </c>
      <c r="I10" s="29" t="s">
        <v>873</v>
      </c>
      <c r="J10" s="45">
        <v>1430</v>
      </c>
      <c r="K10" s="27"/>
      <c r="L10" s="45">
        <v>1730</v>
      </c>
      <c r="M10" s="27"/>
      <c r="N10" s="95">
        <v>1695</v>
      </c>
      <c r="O10" s="8"/>
      <c r="P10" s="95">
        <v>1675</v>
      </c>
      <c r="Q10" s="8"/>
      <c r="R10" s="95">
        <v>1735</v>
      </c>
      <c r="S10" s="8"/>
      <c r="T10" s="45">
        <v>1295</v>
      </c>
      <c r="U10" s="28"/>
      <c r="Z10" s="413">
        <v>8</v>
      </c>
      <c r="AA10" s="29" t="s">
        <v>873</v>
      </c>
      <c r="AB10" s="424">
        <v>1430</v>
      </c>
      <c r="AC10" s="27"/>
      <c r="AD10" s="75">
        <v>-0.1157018221098567</v>
      </c>
      <c r="AE10" s="424">
        <v>1730</v>
      </c>
      <c r="AF10" s="27"/>
      <c r="AG10" s="75">
        <v>7.5314039160951751E-2</v>
      </c>
    </row>
    <row r="11" spans="1:33" ht="16.5" thickBot="1" x14ac:dyDescent="0.3">
      <c r="A11" s="3" t="s">
        <v>55</v>
      </c>
      <c r="B11" s="4" t="s">
        <v>899</v>
      </c>
      <c r="C11" s="4" t="s">
        <v>2146</v>
      </c>
      <c r="D11" s="4" t="s">
        <v>574</v>
      </c>
      <c r="E11" s="4" t="s">
        <v>1907</v>
      </c>
      <c r="F11" s="4" t="s">
        <v>3601</v>
      </c>
      <c r="G11" s="4" t="s">
        <v>3602</v>
      </c>
      <c r="I11" s="29" t="s">
        <v>874</v>
      </c>
      <c r="J11" s="45">
        <v>1350</v>
      </c>
      <c r="K11" s="27"/>
      <c r="L11" s="45">
        <v>1660</v>
      </c>
      <c r="M11" s="27"/>
      <c r="N11" s="95">
        <v>1655</v>
      </c>
      <c r="O11" s="8"/>
      <c r="P11" s="95">
        <v>1795</v>
      </c>
      <c r="Q11" s="8"/>
      <c r="R11" s="95">
        <v>1710</v>
      </c>
      <c r="S11" s="8"/>
      <c r="T11" s="79">
        <v>1345</v>
      </c>
      <c r="U11" s="28"/>
      <c r="Z11" s="413">
        <v>9</v>
      </c>
      <c r="AA11" s="29" t="s">
        <v>874</v>
      </c>
      <c r="AB11" s="424">
        <v>1350</v>
      </c>
      <c r="AC11" s="27"/>
      <c r="AD11" s="75">
        <v>1.8692271662763549E-2</v>
      </c>
      <c r="AE11" s="424">
        <v>1660</v>
      </c>
      <c r="AF11" s="27"/>
      <c r="AG11" s="75">
        <v>-3.5020335445141035E-2</v>
      </c>
    </row>
    <row r="12" spans="1:33" ht="16.5" thickBot="1" x14ac:dyDescent="0.3">
      <c r="A12" s="3" t="s">
        <v>61</v>
      </c>
      <c r="B12" s="4" t="s">
        <v>910</v>
      </c>
      <c r="C12" s="4" t="s">
        <v>905</v>
      </c>
      <c r="D12" s="4" t="s">
        <v>910</v>
      </c>
      <c r="E12" s="4" t="s">
        <v>899</v>
      </c>
      <c r="F12" s="4" t="s">
        <v>3603</v>
      </c>
      <c r="G12" s="4" t="s">
        <v>3604</v>
      </c>
      <c r="I12" s="29" t="s">
        <v>875</v>
      </c>
      <c r="J12" s="45">
        <v>1180</v>
      </c>
      <c r="K12" s="27"/>
      <c r="L12" s="45">
        <v>1700</v>
      </c>
      <c r="M12" s="27"/>
      <c r="N12" s="95">
        <v>1375</v>
      </c>
      <c r="O12" s="8"/>
      <c r="P12" s="95">
        <v>1715</v>
      </c>
      <c r="Q12" s="8"/>
      <c r="R12" s="95">
        <v>1665</v>
      </c>
      <c r="S12" s="8"/>
      <c r="T12" s="79">
        <v>1380</v>
      </c>
      <c r="U12" s="31"/>
      <c r="Z12" s="413">
        <v>10</v>
      </c>
      <c r="AA12" s="29" t="s">
        <v>875</v>
      </c>
      <c r="AB12" s="424">
        <v>1180</v>
      </c>
      <c r="AC12" s="27"/>
      <c r="AD12" s="75">
        <v>-4.5872285172522252E-2</v>
      </c>
      <c r="AE12" s="424">
        <v>1700</v>
      </c>
      <c r="AF12" s="27"/>
      <c r="AG12" s="75">
        <v>4.032327164615368E-2</v>
      </c>
    </row>
    <row r="13" spans="1:33" ht="16.5" thickBot="1" x14ac:dyDescent="0.3">
      <c r="A13" s="3" t="s">
        <v>68</v>
      </c>
      <c r="B13" s="4" t="s">
        <v>824</v>
      </c>
      <c r="C13" s="4" t="s">
        <v>897</v>
      </c>
      <c r="D13" s="4" t="s">
        <v>988</v>
      </c>
      <c r="E13" s="4" t="s">
        <v>910</v>
      </c>
      <c r="F13" s="4" t="s">
        <v>3599</v>
      </c>
      <c r="G13" s="4" t="s">
        <v>3605</v>
      </c>
      <c r="I13" s="29" t="s">
        <v>876</v>
      </c>
      <c r="J13" s="45">
        <v>1300</v>
      </c>
      <c r="K13" s="27"/>
      <c r="L13" s="45">
        <v>1705</v>
      </c>
      <c r="M13" s="27"/>
      <c r="N13" s="95">
        <v>1435</v>
      </c>
      <c r="O13" s="8"/>
      <c r="P13" s="95">
        <v>1740</v>
      </c>
      <c r="Q13" s="8"/>
      <c r="R13" s="95">
        <v>1600</v>
      </c>
      <c r="S13" s="8"/>
      <c r="T13" s="79">
        <v>1370</v>
      </c>
      <c r="U13" s="28"/>
      <c r="Z13" s="413">
        <v>11</v>
      </c>
      <c r="AA13" s="29" t="s">
        <v>876</v>
      </c>
      <c r="AB13" s="424">
        <v>1300</v>
      </c>
      <c r="AC13" s="27"/>
      <c r="AD13" s="75">
        <v>9.6147729791723341E-3</v>
      </c>
      <c r="AE13" s="424">
        <v>1705</v>
      </c>
      <c r="AF13" s="27"/>
      <c r="AG13" s="75">
        <v>-1.5504442161764064E-2</v>
      </c>
    </row>
    <row r="14" spans="1:33" ht="16.5" thickBot="1" x14ac:dyDescent="0.3">
      <c r="A14" s="3" t="s">
        <v>73</v>
      </c>
      <c r="B14" s="4" t="s">
        <v>1907</v>
      </c>
      <c r="C14" s="4" t="s">
        <v>821</v>
      </c>
      <c r="D14" s="4" t="s">
        <v>925</v>
      </c>
      <c r="E14" s="4" t="s">
        <v>910</v>
      </c>
      <c r="F14" s="4" t="s">
        <v>3599</v>
      </c>
      <c r="G14" s="4" t="s">
        <v>3606</v>
      </c>
      <c r="I14" s="29" t="s">
        <v>877</v>
      </c>
      <c r="J14" s="45">
        <v>1220</v>
      </c>
      <c r="K14" s="27"/>
      <c r="L14" s="45">
        <v>1750</v>
      </c>
      <c r="M14" s="27"/>
      <c r="N14" s="95">
        <v>1335</v>
      </c>
      <c r="O14" s="8"/>
      <c r="P14" s="95">
        <v>1460</v>
      </c>
      <c r="Q14" s="8"/>
      <c r="R14" s="95">
        <v>1600</v>
      </c>
      <c r="S14" s="8"/>
      <c r="T14" s="79">
        <v>1525</v>
      </c>
      <c r="U14" s="28"/>
      <c r="Z14" s="413">
        <v>12</v>
      </c>
      <c r="AA14" s="29" t="s">
        <v>877</v>
      </c>
      <c r="AB14" s="424">
        <v>1220</v>
      </c>
      <c r="AC14" s="27"/>
      <c r="AD14" s="75">
        <v>-2.8571537669944736E-2</v>
      </c>
      <c r="AE14" s="424">
        <v>1750</v>
      </c>
      <c r="AF14" s="27"/>
      <c r="AG14" s="75">
        <v>6.2992884157621859E-2</v>
      </c>
    </row>
    <row r="15" spans="1:33" ht="16.5" thickBot="1" x14ac:dyDescent="0.3">
      <c r="A15" s="3" t="s">
        <v>80</v>
      </c>
      <c r="B15" s="4" t="s">
        <v>1855</v>
      </c>
      <c r="C15" s="4" t="s">
        <v>919</v>
      </c>
      <c r="D15" s="4" t="s">
        <v>509</v>
      </c>
      <c r="E15" s="4" t="s">
        <v>1907</v>
      </c>
      <c r="F15" s="4" t="s">
        <v>3601</v>
      </c>
      <c r="G15" s="4" t="s">
        <v>3607</v>
      </c>
      <c r="I15" s="29" t="s">
        <v>866</v>
      </c>
      <c r="J15" s="45">
        <v>1250</v>
      </c>
      <c r="K15" s="27"/>
      <c r="L15" s="95">
        <v>1830</v>
      </c>
      <c r="M15" s="27"/>
      <c r="N15" s="95">
        <v>1320</v>
      </c>
      <c r="O15" s="8"/>
      <c r="P15" s="95">
        <v>1515</v>
      </c>
      <c r="Q15" s="8"/>
      <c r="R15" s="95">
        <v>1690</v>
      </c>
      <c r="S15" s="8"/>
      <c r="T15" s="79">
        <v>1520</v>
      </c>
      <c r="U15" s="28"/>
      <c r="Z15" s="413">
        <v>13</v>
      </c>
      <c r="AA15" s="29" t="s">
        <v>866</v>
      </c>
      <c r="AB15" s="424">
        <v>1250</v>
      </c>
      <c r="AC15" s="27"/>
      <c r="AD15" s="75">
        <v>-7.3599471706419631E-2</v>
      </c>
      <c r="AE15" s="423">
        <v>1830</v>
      </c>
      <c r="AF15" s="27"/>
      <c r="AG15" s="75">
        <v>4.4444576440068162E-2</v>
      </c>
    </row>
    <row r="16" spans="1:33" ht="16.5" thickBot="1" x14ac:dyDescent="0.3">
      <c r="A16" s="3" t="s">
        <v>87</v>
      </c>
      <c r="B16" s="4" t="s">
        <v>924</v>
      </c>
      <c r="C16" s="4" t="s">
        <v>653</v>
      </c>
      <c r="D16" s="4" t="s">
        <v>575</v>
      </c>
      <c r="E16" s="4" t="s">
        <v>1855</v>
      </c>
      <c r="F16" s="4" t="s">
        <v>3608</v>
      </c>
      <c r="G16" s="4" t="s">
        <v>3609</v>
      </c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75">
        <v>-0.1201499452583368</v>
      </c>
      <c r="AE16" s="589" t="s">
        <v>5160</v>
      </c>
      <c r="AF16" s="589"/>
      <c r="AG16" s="75">
        <v>0.4451792834607794</v>
      </c>
    </row>
    <row r="17" spans="1:33" ht="16.5" thickBot="1" x14ac:dyDescent="0.3">
      <c r="A17" s="3" t="s">
        <v>93</v>
      </c>
      <c r="B17" s="4" t="s">
        <v>921</v>
      </c>
      <c r="C17" s="4" t="s">
        <v>924</v>
      </c>
      <c r="D17" s="4" t="s">
        <v>915</v>
      </c>
      <c r="E17" s="4" t="s">
        <v>924</v>
      </c>
      <c r="F17" s="4" t="s">
        <v>3610</v>
      </c>
      <c r="G17" s="4" t="s">
        <v>3611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30" t="s">
        <v>881</v>
      </c>
      <c r="AA17" s="631"/>
      <c r="AB17" s="631"/>
      <c r="AC17" s="632"/>
      <c r="AD17" s="75">
        <v>-1.0012495438194734E-2</v>
      </c>
      <c r="AE17" s="630" t="s">
        <v>881</v>
      </c>
      <c r="AF17" s="632"/>
      <c r="AG17" s="75">
        <v>3.7098273621731619E-2</v>
      </c>
    </row>
    <row r="18" spans="1:33" ht="16.5" thickBot="1" x14ac:dyDescent="0.3">
      <c r="A18" s="3" t="s">
        <v>3612</v>
      </c>
      <c r="B18" s="661" t="s">
        <v>3613</v>
      </c>
      <c r="C18" s="661"/>
      <c r="D18" s="661"/>
      <c r="E18" s="661"/>
      <c r="F18" s="661"/>
      <c r="G18" s="661"/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27" t="s">
        <v>716</v>
      </c>
      <c r="AA18" s="587" t="s">
        <v>5142</v>
      </c>
      <c r="AB18" s="587"/>
      <c r="AC18" s="587"/>
      <c r="AD18" s="587"/>
      <c r="AE18" s="587" t="s">
        <v>5143</v>
      </c>
      <c r="AF18" s="587"/>
      <c r="AG18" s="587"/>
    </row>
    <row r="19" spans="1:33" ht="16.5" thickBot="1" x14ac:dyDescent="0.3">
      <c r="A19" s="3" t="s">
        <v>100</v>
      </c>
      <c r="B19" s="4" t="s">
        <v>511</v>
      </c>
      <c r="C19" s="4" t="s">
        <v>908</v>
      </c>
      <c r="D19" s="4" t="s">
        <v>912</v>
      </c>
      <c r="E19" s="4" t="s">
        <v>1908</v>
      </c>
      <c r="F19" s="4" t="s">
        <v>3614</v>
      </c>
      <c r="G19" s="4" t="s">
        <v>3615</v>
      </c>
      <c r="I19" s="33" t="s">
        <v>867</v>
      </c>
      <c r="J19" s="34">
        <f>(J4-J3+K4)/J3</f>
        <v>5.8252427184466021E-2</v>
      </c>
      <c r="K19" s="34">
        <f>(J19-J32)^2</f>
        <v>1.4048619237698261E-3</v>
      </c>
      <c r="L19" s="34">
        <f>(L4-L3+M4)/L3</f>
        <v>0.124</v>
      </c>
      <c r="M19" s="34">
        <f>(L19-L32)^2</f>
        <v>8.1066515334680643E-3</v>
      </c>
      <c r="N19" s="34">
        <f>(N4-N3+O4)/N3</f>
        <v>1.912568306010929E-2</v>
      </c>
      <c r="O19" s="35">
        <f>(N19-N32)^2</f>
        <v>1.8941255635336618E-3</v>
      </c>
      <c r="P19" s="34">
        <f>(P4-P3+Q4)/P3</f>
        <v>1.1363636363636364E-2</v>
      </c>
      <c r="Q19" s="35">
        <f>(P19-P32)^2</f>
        <v>1.6179735003792196E-5</v>
      </c>
      <c r="R19" s="34">
        <f>(R4-R3+S4)/R3</f>
        <v>-4.2904290429042903E-2</v>
      </c>
      <c r="S19" s="35">
        <f>(R19-R32)^2</f>
        <v>2.9172956489929187E-3</v>
      </c>
      <c r="T19" s="34">
        <f>(T4-T3+U4)/T3</f>
        <v>-1.4792899408284023E-2</v>
      </c>
      <c r="U19" s="35">
        <f>(T19-T32)^2</f>
        <v>8.5037306800290284E-5</v>
      </c>
      <c r="Z19" s="628"/>
      <c r="AA19" s="411" t="s">
        <v>885</v>
      </c>
      <c r="AB19" s="411" t="s">
        <v>5161</v>
      </c>
      <c r="AC19" s="411" t="s">
        <v>5162</v>
      </c>
      <c r="AD19" s="412" t="s">
        <v>878</v>
      </c>
      <c r="AE19" s="411" t="s">
        <v>5161</v>
      </c>
      <c r="AF19" s="411" t="s">
        <v>5162</v>
      </c>
      <c r="AG19" s="412" t="s">
        <v>878</v>
      </c>
    </row>
    <row r="20" spans="1:33" ht="16.5" thickBot="1" x14ac:dyDescent="0.3">
      <c r="A20" s="3" t="s">
        <v>106</v>
      </c>
      <c r="B20" s="4" t="s">
        <v>925</v>
      </c>
      <c r="C20" s="4" t="s">
        <v>1858</v>
      </c>
      <c r="D20" s="4" t="s">
        <v>2262</v>
      </c>
      <c r="E20" s="4" t="s">
        <v>511</v>
      </c>
      <c r="F20" s="4" t="s">
        <v>3616</v>
      </c>
      <c r="G20" s="4" t="s">
        <v>3617</v>
      </c>
      <c r="I20" s="33" t="s">
        <v>868</v>
      </c>
      <c r="J20" s="34">
        <f t="shared" ref="J20:J30" si="0">(J5-J4+K5)/J4</f>
        <v>0.1834862385321101</v>
      </c>
      <c r="K20" s="34">
        <f>(J20-J32)^2</f>
        <v>2.6476268559638839E-2</v>
      </c>
      <c r="L20" s="34">
        <f t="shared" ref="L20:L30" si="1">(L5-L4+M5)/L4</f>
        <v>3.2028469750889681E-2</v>
      </c>
      <c r="M20" s="34">
        <f>(L20-L32)^2</f>
        <v>3.7426186134923511E-6</v>
      </c>
      <c r="N20" s="34">
        <f t="shared" ref="N20:N30" si="2">(N5-N4+O5)/N4</f>
        <v>-3.2171581769436998E-2</v>
      </c>
      <c r="O20" s="35">
        <f>(N20-N32)^2</f>
        <v>6.046169659977682E-5</v>
      </c>
      <c r="P20" s="34">
        <f t="shared" ref="P20:P30" si="3">(P5-P4+Q5)/P4</f>
        <v>-2.6217228464419477E-2</v>
      </c>
      <c r="Q20" s="35">
        <f>(P20-P32)^2</f>
        <v>1.7308319881902737E-3</v>
      </c>
      <c r="R20" s="34">
        <f t="shared" ref="R20:R30" si="4">(R5-R4+S5)/R4</f>
        <v>5.5172413793103448E-2</v>
      </c>
      <c r="S20" s="35">
        <f>(R20-R32)^2</f>
        <v>1.9416985620277717E-3</v>
      </c>
      <c r="T20" s="34">
        <f t="shared" ref="T20:T30" si="5">(T5-T4+U5)/T4</f>
        <v>-3.903903903903904E-2</v>
      </c>
      <c r="U20" s="35">
        <f>(T20-T32)^2</f>
        <v>1.1200874192951842E-3</v>
      </c>
      <c r="Z20" s="413">
        <v>1</v>
      </c>
      <c r="AA20" s="27" t="s">
        <v>866</v>
      </c>
      <c r="AB20" s="423">
        <v>1830</v>
      </c>
      <c r="AC20" s="413"/>
      <c r="AD20" s="413"/>
      <c r="AE20" s="423">
        <v>1320</v>
      </c>
      <c r="AF20" s="413"/>
      <c r="AG20" s="413"/>
    </row>
    <row r="21" spans="1:33" ht="16.5" thickBot="1" x14ac:dyDescent="0.3">
      <c r="A21" s="3" t="s">
        <v>114</v>
      </c>
      <c r="B21" s="4" t="s">
        <v>986</v>
      </c>
      <c r="C21" s="4" t="s">
        <v>2208</v>
      </c>
      <c r="D21" s="4" t="s">
        <v>823</v>
      </c>
      <c r="E21" s="4" t="s">
        <v>925</v>
      </c>
      <c r="F21" s="4" t="s">
        <v>3618</v>
      </c>
      <c r="G21" s="4" t="s">
        <v>3619</v>
      </c>
      <c r="I21" s="33" t="s">
        <v>869</v>
      </c>
      <c r="J21" s="34">
        <f t="shared" si="0"/>
        <v>-3.875968992248062E-2</v>
      </c>
      <c r="K21" s="34">
        <f>(J21-J32)^2</f>
        <v>3.5438958319257215E-3</v>
      </c>
      <c r="L21" s="34">
        <f t="shared" si="1"/>
        <v>1.0344827586206896E-2</v>
      </c>
      <c r="M21" s="34">
        <f>(L21-L32)^2</f>
        <v>5.5782064819173748E-4</v>
      </c>
      <c r="N21" s="34">
        <f t="shared" si="2"/>
        <v>3.3240997229916899E-2</v>
      </c>
      <c r="O21" s="35">
        <f>(N21-N32)^2</f>
        <v>3.3220084412605476E-3</v>
      </c>
      <c r="P21" s="34">
        <f t="shared" si="3"/>
        <v>0.11153846153846154</v>
      </c>
      <c r="Q21" s="35">
        <f>(P21-P32)^2</f>
        <v>9.2452880723331091E-3</v>
      </c>
      <c r="R21" s="34">
        <f t="shared" si="4"/>
        <v>6.5359477124183009E-3</v>
      </c>
      <c r="S21" s="35">
        <f>(R21-R32)^2</f>
        <v>2.0900964592103657E-5</v>
      </c>
      <c r="T21" s="34">
        <f t="shared" si="5"/>
        <v>-6.25E-2</v>
      </c>
      <c r="U21" s="35">
        <f>(T21-T32)^2</f>
        <v>3.2408732484942929E-3</v>
      </c>
      <c r="Z21" s="413">
        <v>2</v>
      </c>
      <c r="AA21" s="29" t="s">
        <v>867</v>
      </c>
      <c r="AB21" s="423">
        <v>1865</v>
      </c>
      <c r="AC21" s="413"/>
      <c r="AD21" s="75">
        <v>2.1276656245157205E-2</v>
      </c>
      <c r="AE21" s="423">
        <v>1335</v>
      </c>
      <c r="AF21" s="413"/>
      <c r="AG21" s="75">
        <v>0.10047786310210088</v>
      </c>
    </row>
    <row r="22" spans="1:33" ht="16.5" thickBot="1" x14ac:dyDescent="0.3">
      <c r="A22" s="3" t="s">
        <v>118</v>
      </c>
      <c r="B22" s="4" t="s">
        <v>912</v>
      </c>
      <c r="C22" s="4" t="s">
        <v>986</v>
      </c>
      <c r="D22" s="4" t="s">
        <v>549</v>
      </c>
      <c r="E22" s="4" t="s">
        <v>511</v>
      </c>
      <c r="F22" s="4" t="s">
        <v>3616</v>
      </c>
      <c r="G22" s="4" t="s">
        <v>3620</v>
      </c>
      <c r="I22" s="33" t="s">
        <v>870</v>
      </c>
      <c r="J22" s="34">
        <f t="shared" si="0"/>
        <v>0.12096774193548387</v>
      </c>
      <c r="K22" s="46">
        <f>(J22-J32)^2</f>
        <v>1.0039399230937242E-2</v>
      </c>
      <c r="L22" s="34">
        <f t="shared" si="1"/>
        <v>5.4607508532423209E-2</v>
      </c>
      <c r="M22" s="34">
        <f>(L22-L32)^2</f>
        <v>4.2619347736669105E-4</v>
      </c>
      <c r="N22" s="34">
        <f t="shared" si="2"/>
        <v>-3.7533512064343161E-2</v>
      </c>
      <c r="O22" s="47">
        <f>(N22-N32)^2</f>
        <v>1.725976442120107E-4</v>
      </c>
      <c r="P22" s="34">
        <f t="shared" si="3"/>
        <v>-4.8442906574394463E-2</v>
      </c>
      <c r="Q22" s="47">
        <f>(P22-P32)^2</f>
        <v>4.07413448411103E-3</v>
      </c>
      <c r="R22" s="34">
        <f t="shared" si="4"/>
        <v>2.922077922077922E-2</v>
      </c>
      <c r="S22" s="47">
        <f>(R22-R32)^2</f>
        <v>3.2808345814129325E-4</v>
      </c>
      <c r="T22" s="34">
        <f t="shared" si="5"/>
        <v>3.3333333333333335E-3</v>
      </c>
      <c r="U22" s="47">
        <f>(T22-T32)^2</f>
        <v>7.9293063409773893E-5</v>
      </c>
      <c r="Z22" s="413">
        <v>3</v>
      </c>
      <c r="AA22" s="29" t="s">
        <v>868</v>
      </c>
      <c r="AB22" s="423">
        <v>1805</v>
      </c>
      <c r="AC22" s="413"/>
      <c r="AD22" s="75">
        <v>-1.3889391606503029E-2</v>
      </c>
      <c r="AE22" s="423">
        <v>1300</v>
      </c>
      <c r="AF22" s="413"/>
      <c r="AG22" s="75">
        <v>-7.8259444684619442E-2</v>
      </c>
    </row>
    <row r="23" spans="1:33" ht="16.5" thickBot="1" x14ac:dyDescent="0.3">
      <c r="A23" s="3" t="s">
        <v>124</v>
      </c>
      <c r="B23" s="4" t="s">
        <v>2244</v>
      </c>
      <c r="C23" s="4" t="s">
        <v>986</v>
      </c>
      <c r="D23" s="4" t="s">
        <v>528</v>
      </c>
      <c r="E23" s="4" t="s">
        <v>504</v>
      </c>
      <c r="F23" s="4" t="s">
        <v>3621</v>
      </c>
      <c r="G23" s="4" t="s">
        <v>3622</v>
      </c>
      <c r="I23" s="33" t="s">
        <v>871</v>
      </c>
      <c r="J23" s="34">
        <f t="shared" si="0"/>
        <v>4.3165467625899283E-2</v>
      </c>
      <c r="K23" s="34">
        <f>(J23-J32)^2</f>
        <v>5.0151489280721715E-4</v>
      </c>
      <c r="L23" s="34">
        <f t="shared" si="1"/>
        <v>-3.2362459546925568E-3</v>
      </c>
      <c r="M23" s="34">
        <f>(L23-L32)^2</f>
        <v>1.3837879632021303E-3</v>
      </c>
      <c r="N23" s="34">
        <f t="shared" si="2"/>
        <v>-1.16991643454039E-2</v>
      </c>
      <c r="O23" s="47">
        <f>(N23-N32)^2</f>
        <v>1.6120632945280819E-4</v>
      </c>
      <c r="P23" s="34">
        <f t="shared" si="3"/>
        <v>0.04</v>
      </c>
      <c r="Q23" s="47">
        <f>(P23-P32)^2</f>
        <v>6.0584700246616655E-4</v>
      </c>
      <c r="R23" s="34">
        <f t="shared" si="4"/>
        <v>-2.8391167192429023E-2</v>
      </c>
      <c r="S23" s="47">
        <f>(R23-R32)^2</f>
        <v>1.5601609035713964E-3</v>
      </c>
      <c r="T23" s="34">
        <f t="shared" si="5"/>
        <v>-7.3089700996677748E-2</v>
      </c>
      <c r="U23" s="47">
        <f>(T23-T32)^2</f>
        <v>4.5587301617443969E-3</v>
      </c>
      <c r="Z23" s="413">
        <v>4</v>
      </c>
      <c r="AA23" s="29" t="s">
        <v>869</v>
      </c>
      <c r="AB23" s="423">
        <v>1865</v>
      </c>
      <c r="AC23" s="413"/>
      <c r="AD23" s="75">
        <v>2.4282838350455561E-2</v>
      </c>
      <c r="AE23" s="423">
        <v>1445</v>
      </c>
      <c r="AF23" s="413"/>
      <c r="AG23" s="75">
        <v>1.8866711299223512E-2</v>
      </c>
    </row>
    <row r="24" spans="1:33" ht="16.5" thickBot="1" x14ac:dyDescent="0.3">
      <c r="A24" s="3" t="s">
        <v>130</v>
      </c>
      <c r="B24" s="4" t="s">
        <v>3592</v>
      </c>
      <c r="C24" s="4" t="s">
        <v>987</v>
      </c>
      <c r="D24" s="4" t="s">
        <v>515</v>
      </c>
      <c r="E24" s="4" t="s">
        <v>515</v>
      </c>
      <c r="F24" s="4" t="s">
        <v>3623</v>
      </c>
      <c r="G24" s="4" t="s">
        <v>3624</v>
      </c>
      <c r="I24" s="33" t="s">
        <v>872</v>
      </c>
      <c r="J24" s="34">
        <f t="shared" si="0"/>
        <v>6.2068965517241377E-3</v>
      </c>
      <c r="K24" s="34">
        <f>(J24-J32)^2</f>
        <v>2.12111345161675E-4</v>
      </c>
      <c r="L24" s="34">
        <f t="shared" si="1"/>
        <v>8.8961038961038963E-2</v>
      </c>
      <c r="M24" s="34">
        <f>(L24-L32)^2</f>
        <v>3.0247782816425033E-3</v>
      </c>
      <c r="N24" s="34">
        <f t="shared" si="2"/>
        <v>-4.5584045584045586E-2</v>
      </c>
      <c r="O24" s="47">
        <f>(N24-N32)^2</f>
        <v>4.4893879296877546E-4</v>
      </c>
      <c r="P24" s="34">
        <f t="shared" si="3"/>
        <v>8.3216783216783219E-2</v>
      </c>
      <c r="Q24" s="47">
        <f>(P24-P32)^2</f>
        <v>4.6010096580575352E-3</v>
      </c>
      <c r="R24" s="34">
        <f t="shared" si="4"/>
        <v>6.9480519480519476E-2</v>
      </c>
      <c r="S24" s="47">
        <f>(R24-R32)^2</f>
        <v>3.4073854717108104E-3</v>
      </c>
      <c r="T24" s="34">
        <f t="shared" si="5"/>
        <v>-0.10948905109489052</v>
      </c>
      <c r="U24" s="47">
        <f>(T24-T32)^2</f>
        <v>1.0798892356926014E-2</v>
      </c>
      <c r="Z24" s="413">
        <v>5</v>
      </c>
      <c r="AA24" s="29" t="s">
        <v>870</v>
      </c>
      <c r="AB24" s="423">
        <v>1795</v>
      </c>
      <c r="AC24" s="413"/>
      <c r="AD24" s="75">
        <v>-0.13888973964177426</v>
      </c>
      <c r="AE24" s="423">
        <v>1375</v>
      </c>
      <c r="AF24" s="413"/>
      <c r="AG24" s="75">
        <v>1.7266073675887041E-2</v>
      </c>
    </row>
    <row r="25" spans="1:33" ht="16.5" thickBot="1" x14ac:dyDescent="0.3">
      <c r="A25" s="3" t="s">
        <v>135</v>
      </c>
      <c r="B25" s="4" t="s">
        <v>554</v>
      </c>
      <c r="C25" s="4" t="s">
        <v>988</v>
      </c>
      <c r="D25" s="4" t="s">
        <v>524</v>
      </c>
      <c r="E25" s="4" t="s">
        <v>3592</v>
      </c>
      <c r="F25" s="4" t="s">
        <v>3625</v>
      </c>
      <c r="G25" s="4" t="s">
        <v>3626</v>
      </c>
      <c r="I25" s="33" t="s">
        <v>873</v>
      </c>
      <c r="J25" s="34">
        <f t="shared" si="0"/>
        <v>-6.9444444444444441E-3</v>
      </c>
      <c r="K25" s="34">
        <f>(J25-J32)^2</f>
        <v>7.6814250369111213E-4</v>
      </c>
      <c r="L25" s="34">
        <f t="shared" si="1"/>
        <v>4.2168674698795178E-2</v>
      </c>
      <c r="M25" s="34">
        <f>(L25-L32)^2</f>
        <v>6.7332200887274655E-5</v>
      </c>
      <c r="N25" s="34">
        <f t="shared" si="2"/>
        <v>1.1940298507462687E-2</v>
      </c>
      <c r="O25" s="47">
        <f>(N25-N32)^2</f>
        <v>1.3203171274171806E-3</v>
      </c>
      <c r="P25" s="34">
        <f t="shared" si="3"/>
        <v>9.4771241830065356E-2</v>
      </c>
      <c r="Q25" s="47">
        <f>(P25-P32)^2</f>
        <v>6.3020101908552997E-3</v>
      </c>
      <c r="R25" s="34">
        <f t="shared" si="4"/>
        <v>6.7692307692307691E-2</v>
      </c>
      <c r="S25" s="47">
        <f>(R25-R32)^2</f>
        <v>3.2018172631391251E-3</v>
      </c>
      <c r="T25" s="34">
        <f t="shared" si="5"/>
        <v>6.1475409836065573E-2</v>
      </c>
      <c r="U25" s="47">
        <f>(T25-T32)^2</f>
        <v>4.4952655811274292E-3</v>
      </c>
      <c r="Z25" s="413">
        <v>6</v>
      </c>
      <c r="AA25" s="29" t="s">
        <v>871</v>
      </c>
      <c r="AB25" s="423">
        <v>1755</v>
      </c>
      <c r="AC25" s="413">
        <v>19</v>
      </c>
      <c r="AD25" s="75">
        <v>4.4355275474455572E-2</v>
      </c>
      <c r="AE25" s="423">
        <v>1430</v>
      </c>
      <c r="AF25" s="96"/>
      <c r="AG25" s="75">
        <v>-9.1755605294569376E-3</v>
      </c>
    </row>
    <row r="26" spans="1:33" ht="16.5" thickBot="1" x14ac:dyDescent="0.3">
      <c r="A26" s="3" t="s">
        <v>141</v>
      </c>
      <c r="B26" s="4" t="s">
        <v>919</v>
      </c>
      <c r="C26" s="4" t="s">
        <v>920</v>
      </c>
      <c r="D26" s="4" t="s">
        <v>3627</v>
      </c>
      <c r="E26" s="4" t="s">
        <v>3597</v>
      </c>
      <c r="F26" s="4" t="s">
        <v>3628</v>
      </c>
      <c r="G26" s="4" t="s">
        <v>3629</v>
      </c>
      <c r="I26" s="33" t="s">
        <v>874</v>
      </c>
      <c r="J26" s="34">
        <f t="shared" si="0"/>
        <v>-5.5944055944055944E-2</v>
      </c>
      <c r="K26" s="34">
        <f>(J26-J32)^2</f>
        <v>5.8851905163023743E-3</v>
      </c>
      <c r="L26" s="34">
        <f t="shared" si="1"/>
        <v>-4.046242774566474E-2</v>
      </c>
      <c r="M26" s="34">
        <f>(L26-L32)^2</f>
        <v>5.5391524252734574E-3</v>
      </c>
      <c r="N26" s="34">
        <f t="shared" si="2"/>
        <v>-2.359882005899705E-2</v>
      </c>
      <c r="O26" s="47">
        <f>(N26-N32)^2</f>
        <v>6.3528829289960126E-7</v>
      </c>
      <c r="P26" s="34">
        <f t="shared" si="3"/>
        <v>7.1641791044776124E-2</v>
      </c>
      <c r="Q26" s="47">
        <f>(P26-P32)^2</f>
        <v>3.1647094698098155E-3</v>
      </c>
      <c r="R26" s="34">
        <f t="shared" si="4"/>
        <v>-1.4409221902017291E-2</v>
      </c>
      <c r="S26" s="47">
        <f>(R26-R32)^2</f>
        <v>6.5111355793989842E-4</v>
      </c>
      <c r="T26" s="34">
        <f t="shared" si="5"/>
        <v>3.8610038610038609E-2</v>
      </c>
      <c r="U26" s="47">
        <f>(T26-T32)^2</f>
        <v>1.9519935025866068E-3</v>
      </c>
      <c r="Z26" s="413">
        <v>7</v>
      </c>
      <c r="AA26" s="29" t="s">
        <v>872</v>
      </c>
      <c r="AB26" s="423">
        <v>1675</v>
      </c>
      <c r="AC26" s="413"/>
      <c r="AD26" s="75">
        <v>-0.15443964042620051</v>
      </c>
      <c r="AE26" s="423">
        <v>1530</v>
      </c>
      <c r="AF26" s="413">
        <v>19</v>
      </c>
      <c r="AG26" s="75">
        <v>-2.3148543447835502E-2</v>
      </c>
    </row>
    <row r="27" spans="1:33" ht="16.5" thickBot="1" x14ac:dyDescent="0.3">
      <c r="A27" s="3" t="s">
        <v>145</v>
      </c>
      <c r="B27" s="4" t="s">
        <v>919</v>
      </c>
      <c r="C27" s="4" t="s">
        <v>919</v>
      </c>
      <c r="D27" s="4" t="s">
        <v>905</v>
      </c>
      <c r="E27" s="4" t="s">
        <v>2152</v>
      </c>
      <c r="F27" s="4" t="s">
        <v>3630</v>
      </c>
      <c r="G27" s="4" t="s">
        <v>3631</v>
      </c>
      <c r="I27" s="33" t="s">
        <v>875</v>
      </c>
      <c r="J27" s="34">
        <f t="shared" si="0"/>
        <v>-0.12592592592592591</v>
      </c>
      <c r="K27" s="34">
        <f>(J27-J32)^2</f>
        <v>2.1519970307283438E-2</v>
      </c>
      <c r="L27" s="34">
        <f t="shared" si="1"/>
        <v>2.4096385542168676E-2</v>
      </c>
      <c r="M27" s="46">
        <f>(L27-L32)^2</f>
        <v>9.7351158679711471E-5</v>
      </c>
      <c r="N27" s="34">
        <f t="shared" si="2"/>
        <v>-0.16918429003021149</v>
      </c>
      <c r="O27" s="47">
        <f>(N27-N32)^2</f>
        <v>2.0963686632166894E-2</v>
      </c>
      <c r="P27" s="34">
        <f t="shared" si="3"/>
        <v>-4.456824512534819E-2</v>
      </c>
      <c r="Q27" s="47">
        <f>(P27-P32)^2</f>
        <v>3.5945163643622655E-3</v>
      </c>
      <c r="R27" s="34">
        <f t="shared" si="4"/>
        <v>-2.6315789473684209E-2</v>
      </c>
      <c r="S27" s="47">
        <f>(R27-R32)^2</f>
        <v>1.4005179377668436E-3</v>
      </c>
      <c r="T27" s="34">
        <f t="shared" si="5"/>
        <v>2.6022304832713755E-2</v>
      </c>
      <c r="U27" s="47">
        <f>(T27-T32)^2</f>
        <v>9.981578837444259E-4</v>
      </c>
      <c r="Z27" s="413">
        <v>8</v>
      </c>
      <c r="AA27" s="29" t="s">
        <v>873</v>
      </c>
      <c r="AB27" s="423">
        <v>1695</v>
      </c>
      <c r="AC27" s="413"/>
      <c r="AD27" s="75">
        <v>4.5661005343990778E-2</v>
      </c>
      <c r="AE27" s="423">
        <v>1675</v>
      </c>
      <c r="AF27" s="413"/>
      <c r="AG27" s="75">
        <v>9.4799787940342689E-3</v>
      </c>
    </row>
    <row r="28" spans="1:33" ht="16.5" thickBot="1" x14ac:dyDescent="0.3">
      <c r="A28" s="3" t="s">
        <v>150</v>
      </c>
      <c r="B28" s="4" t="s">
        <v>822</v>
      </c>
      <c r="C28" s="4" t="s">
        <v>829</v>
      </c>
      <c r="D28" s="4" t="s">
        <v>574</v>
      </c>
      <c r="E28" s="4" t="s">
        <v>825</v>
      </c>
      <c r="F28" s="4" t="s">
        <v>3632</v>
      </c>
      <c r="G28" s="4" t="s">
        <v>3633</v>
      </c>
      <c r="I28" s="33" t="s">
        <v>876</v>
      </c>
      <c r="J28" s="34">
        <f t="shared" si="0"/>
        <v>0.10169491525423729</v>
      </c>
      <c r="K28" s="34">
        <f>(J28-J32)^2</f>
        <v>6.5486898620825832E-3</v>
      </c>
      <c r="L28" s="34">
        <f t="shared" si="1"/>
        <v>2.9411764705882353E-3</v>
      </c>
      <c r="M28" s="34">
        <f>(L28-L32)^2</f>
        <v>9.623569238800979E-4</v>
      </c>
      <c r="N28" s="34">
        <f t="shared" si="2"/>
        <v>4.363636363636364E-2</v>
      </c>
      <c r="O28" s="47">
        <f>(N28-N32)^2</f>
        <v>4.6283847866187061E-3</v>
      </c>
      <c r="P28" s="34">
        <f t="shared" si="3"/>
        <v>1.4577259475218658E-2</v>
      </c>
      <c r="Q28" s="47">
        <f>(P28-P32)^2</f>
        <v>6.5412673952305557E-7</v>
      </c>
      <c r="R28" s="34">
        <f t="shared" si="4"/>
        <v>-3.903903903903904E-2</v>
      </c>
      <c r="S28" s="47">
        <f>(R28-R32)^2</f>
        <v>2.5146959365711756E-3</v>
      </c>
      <c r="T28" s="34">
        <f t="shared" si="5"/>
        <v>-7.246376811594203E-3</v>
      </c>
      <c r="U28" s="47">
        <f>(T28-T32)^2</f>
        <v>2.8057753633009169E-6</v>
      </c>
      <c r="Z28" s="413">
        <v>9</v>
      </c>
      <c r="AA28" s="29" t="s">
        <v>874</v>
      </c>
      <c r="AB28" s="423">
        <v>1655</v>
      </c>
      <c r="AC28" s="413"/>
      <c r="AD28" s="75">
        <v>-0.10043560320889688</v>
      </c>
      <c r="AE28" s="423">
        <v>1795</v>
      </c>
      <c r="AF28" s="413"/>
      <c r="AG28" s="75">
        <v>-8.7325131386751409E-2</v>
      </c>
    </row>
    <row r="29" spans="1:33" ht="16.5" thickBot="1" x14ac:dyDescent="0.3">
      <c r="A29" s="3" t="s">
        <v>155</v>
      </c>
      <c r="B29" s="4" t="s">
        <v>897</v>
      </c>
      <c r="C29" s="4" t="s">
        <v>494</v>
      </c>
      <c r="D29" s="4" t="s">
        <v>509</v>
      </c>
      <c r="E29" s="4" t="s">
        <v>653</v>
      </c>
      <c r="F29" s="4" t="s">
        <v>3634</v>
      </c>
      <c r="G29" s="4" t="s">
        <v>3635</v>
      </c>
      <c r="I29" s="33" t="s">
        <v>877</v>
      </c>
      <c r="J29" s="34">
        <f t="shared" si="0"/>
        <v>-6.1538461538461542E-2</v>
      </c>
      <c r="K29" s="34">
        <f>(J29-J32)^2</f>
        <v>6.7748374889252975E-3</v>
      </c>
      <c r="L29" s="34">
        <f t="shared" si="1"/>
        <v>2.6392961876832845E-2</v>
      </c>
      <c r="M29" s="34">
        <f>(L29-L32)^2</f>
        <v>5.7306304131158927E-5</v>
      </c>
      <c r="N29" s="34">
        <f t="shared" si="2"/>
        <v>-6.968641114982578E-2</v>
      </c>
      <c r="O29" s="47">
        <f>(N29-N32)^2</f>
        <v>2.0512331355746548E-3</v>
      </c>
      <c r="P29" s="34">
        <f t="shared" si="3"/>
        <v>-0.16091954022988506</v>
      </c>
      <c r="Q29" s="47">
        <f>(P29-P32)^2</f>
        <v>3.1083657795080006E-2</v>
      </c>
      <c r="R29" s="34">
        <f t="shared" si="4"/>
        <v>0</v>
      </c>
      <c r="S29" s="47">
        <f>(R29-R32)^2</f>
        <v>1.2338111011324295E-4</v>
      </c>
      <c r="T29" s="34">
        <f t="shared" si="5"/>
        <v>0.11313868613138686</v>
      </c>
      <c r="U29" s="47">
        <f>(T29-T32)^2</f>
        <v>1.4092068387571665E-2</v>
      </c>
      <c r="Z29" s="413">
        <v>10</v>
      </c>
      <c r="AA29" s="29" t="s">
        <v>875</v>
      </c>
      <c r="AB29" s="423">
        <v>1375</v>
      </c>
      <c r="AC29" s="413"/>
      <c r="AD29" s="75">
        <v>-6.3106635500012775E-2</v>
      </c>
      <c r="AE29" s="423">
        <v>1715</v>
      </c>
      <c r="AF29" s="413"/>
      <c r="AG29" s="75">
        <v>-5.3497475580781481E-2</v>
      </c>
    </row>
    <row r="30" spans="1:33" ht="16.5" thickBot="1" x14ac:dyDescent="0.3">
      <c r="A30" s="3" t="s">
        <v>159</v>
      </c>
      <c r="B30" s="4" t="s">
        <v>823</v>
      </c>
      <c r="C30" s="4" t="s">
        <v>825</v>
      </c>
      <c r="D30" s="4" t="s">
        <v>816</v>
      </c>
      <c r="E30" s="4" t="s">
        <v>897</v>
      </c>
      <c r="F30" s="4" t="s">
        <v>3636</v>
      </c>
      <c r="G30" s="4" t="s">
        <v>3637</v>
      </c>
      <c r="I30" s="33" t="s">
        <v>866</v>
      </c>
      <c r="J30" s="34">
        <f t="shared" si="0"/>
        <v>2.4590163934426229E-2</v>
      </c>
      <c r="K30" s="34">
        <f>(J30-J32)^2</f>
        <v>1.4586475762390832E-5</v>
      </c>
      <c r="L30" s="34">
        <f t="shared" si="1"/>
        <v>4.5714285714285714E-2</v>
      </c>
      <c r="M30" s="34">
        <f>(L30-L32)^2</f>
        <v>1.3809143224526762E-4</v>
      </c>
      <c r="N30" s="34">
        <f t="shared" si="2"/>
        <v>-1.1235955056179775E-2</v>
      </c>
      <c r="O30" s="35">
        <f>(N30-N32)^2</f>
        <v>1.7318335611855322E-4</v>
      </c>
      <c r="P30" s="34">
        <f t="shared" si="3"/>
        <v>3.7671232876712327E-2</v>
      </c>
      <c r="Q30" s="35">
        <f>(P30-P32)^2</f>
        <v>4.9662979944682054E-4</v>
      </c>
      <c r="R30" s="34">
        <f t="shared" si="4"/>
        <v>5.6250000000000001E-2</v>
      </c>
      <c r="S30" s="35">
        <f>(R30-R32)^2</f>
        <v>2.0378267988984088E-3</v>
      </c>
      <c r="T30" s="34">
        <f t="shared" si="5"/>
        <v>-3.2786885245901639E-3</v>
      </c>
      <c r="U30" s="47">
        <f>(T30-T32)^2</f>
        <v>5.2562137734935031E-6</v>
      </c>
      <c r="Z30" s="413">
        <v>11</v>
      </c>
      <c r="AA30" s="29" t="s">
        <v>876</v>
      </c>
      <c r="AB30" s="423">
        <v>1435</v>
      </c>
      <c r="AC30" s="413"/>
      <c r="AD30" s="75">
        <v>3.1077771291701107E-3</v>
      </c>
      <c r="AE30" s="423">
        <v>1740</v>
      </c>
      <c r="AF30" s="413"/>
      <c r="AG30" s="75">
        <v>-1.5215993898785189E-2</v>
      </c>
    </row>
    <row r="31" spans="1:33" ht="16.5" thickBot="1" x14ac:dyDescent="0.3">
      <c r="A31" s="3" t="s">
        <v>3638</v>
      </c>
      <c r="B31" s="661" t="s">
        <v>3639</v>
      </c>
      <c r="C31" s="661"/>
      <c r="D31" s="661"/>
      <c r="E31" s="661"/>
      <c r="F31" s="661"/>
      <c r="G31" s="661"/>
      <c r="I31" s="33" t="s">
        <v>880</v>
      </c>
      <c r="J31" s="89">
        <f>SUM(J19:J30)</f>
        <v>0.24925127324297855</v>
      </c>
      <c r="K31" s="89"/>
      <c r="L31" s="89">
        <f>SUM(L19:L30)</f>
        <v>0.40755665543287212</v>
      </c>
      <c r="M31" s="89"/>
      <c r="N31" s="36">
        <f>SUM(N19:N30)</f>
        <v>-0.29275043762459119</v>
      </c>
      <c r="O31" s="90"/>
      <c r="P31" s="89">
        <f>SUM(P19:P30)</f>
        <v>0.18463248595160642</v>
      </c>
      <c r="Q31" s="90"/>
      <c r="R31" s="89">
        <f>SUM(R19:R30)</f>
        <v>0.13329245986291566</v>
      </c>
      <c r="S31" s="90"/>
      <c r="T31" s="36">
        <f>SUM(T19:T30)</f>
        <v>-6.6855983131537552E-2</v>
      </c>
      <c r="U31" s="35"/>
      <c r="Z31" s="413">
        <v>12</v>
      </c>
      <c r="AA31" s="29" t="s">
        <v>877</v>
      </c>
      <c r="AB31" s="423">
        <v>1335</v>
      </c>
      <c r="AC31" s="413"/>
      <c r="AD31" s="75">
        <v>-7.024679571477975E-2</v>
      </c>
      <c r="AE31" s="423">
        <v>1460</v>
      </c>
      <c r="AF31" s="413"/>
      <c r="AG31" s="75">
        <v>-8.1740577330719447E-2</v>
      </c>
    </row>
    <row r="32" spans="1:33" ht="16.5" thickBot="1" x14ac:dyDescent="0.3">
      <c r="A32" s="3" t="s">
        <v>165</v>
      </c>
      <c r="B32" s="4" t="s">
        <v>1923</v>
      </c>
      <c r="C32" s="4" t="s">
        <v>2239</v>
      </c>
      <c r="D32" s="4" t="s">
        <v>983</v>
      </c>
      <c r="E32" s="4" t="s">
        <v>504</v>
      </c>
      <c r="F32" s="4" t="s">
        <v>3640</v>
      </c>
      <c r="G32" s="4" t="s">
        <v>3641</v>
      </c>
      <c r="I32" s="33" t="s">
        <v>881</v>
      </c>
      <c r="J32" s="89">
        <f>J31/12</f>
        <v>2.0770939436914878E-2</v>
      </c>
      <c r="K32" s="89"/>
      <c r="L32" s="91">
        <f>L31/12</f>
        <v>3.3963054619406012E-2</v>
      </c>
      <c r="M32" s="89"/>
      <c r="N32" s="91">
        <f>N31/12</f>
        <v>-2.4395869802049264E-2</v>
      </c>
      <c r="O32" s="90"/>
      <c r="P32" s="91">
        <f>P31/12</f>
        <v>1.5386040495967201E-2</v>
      </c>
      <c r="Q32" s="90"/>
      <c r="R32" s="91">
        <f>R31/12</f>
        <v>1.1107704988576305E-2</v>
      </c>
      <c r="S32" s="90"/>
      <c r="T32" s="91">
        <f>T31/12</f>
        <v>-5.5713319276281294E-3</v>
      </c>
      <c r="U32" s="35"/>
      <c r="Z32" s="413">
        <v>13</v>
      </c>
      <c r="AA32" s="29" t="s">
        <v>866</v>
      </c>
      <c r="AB32" s="423">
        <v>1320</v>
      </c>
      <c r="AC32" s="413"/>
      <c r="AD32" s="75">
        <v>0.1611096137868667</v>
      </c>
      <c r="AE32" s="423">
        <v>1515</v>
      </c>
      <c r="AF32" s="413"/>
      <c r="AG32" s="75">
        <v>4.0963855421686748E-2</v>
      </c>
    </row>
    <row r="33" spans="1:33" ht="16.5" thickBot="1" x14ac:dyDescent="0.3">
      <c r="A33" s="3" t="s">
        <v>171</v>
      </c>
      <c r="B33" s="4" t="s">
        <v>3517</v>
      </c>
      <c r="C33" s="4" t="s">
        <v>1923</v>
      </c>
      <c r="D33" s="4" t="s">
        <v>508</v>
      </c>
      <c r="E33" s="4" t="s">
        <v>1923</v>
      </c>
      <c r="F33" s="4" t="s">
        <v>3642</v>
      </c>
      <c r="G33" s="4" t="s">
        <v>3643</v>
      </c>
      <c r="I33" s="88" t="s">
        <v>882</v>
      </c>
      <c r="J33" s="34"/>
      <c r="K33" s="34">
        <f>SUM(K19:K30)/12</f>
        <v>6.9741224115239748E-3</v>
      </c>
      <c r="L33" s="34"/>
      <c r="M33" s="34">
        <f>SUM(M19:M30)/12</f>
        <v>1.6970470806317989E-3</v>
      </c>
      <c r="N33" s="34"/>
      <c r="O33" s="47">
        <f>SUM(O19:O30)/12</f>
        <v>2.933064899518039E-3</v>
      </c>
      <c r="P33" s="34"/>
      <c r="Q33" s="47">
        <f>SUM(Q19:Q30)/12</f>
        <v>5.4096223905379702E-3</v>
      </c>
      <c r="R33" s="34"/>
      <c r="S33" s="47">
        <f>SUM(S19:S30)/12</f>
        <v>1.6754064677887493E-3</v>
      </c>
      <c r="T33" s="34"/>
      <c r="U33" s="47">
        <f>SUM(U19:U30)/7</f>
        <v>5.9183515572624103E-3</v>
      </c>
      <c r="Z33" s="630" t="s">
        <v>5160</v>
      </c>
      <c r="AA33" s="631"/>
      <c r="AB33" s="631"/>
      <c r="AC33" s="632"/>
      <c r="AD33" s="75">
        <v>-0.24121463976807131</v>
      </c>
      <c r="AE33" s="589" t="s">
        <v>5160</v>
      </c>
      <c r="AF33" s="589"/>
      <c r="AG33" s="75">
        <v>-0.16130824456601695</v>
      </c>
    </row>
    <row r="34" spans="1:33" ht="16.5" thickBot="1" x14ac:dyDescent="0.3">
      <c r="A34" s="3" t="s">
        <v>178</v>
      </c>
      <c r="B34" s="4" t="s">
        <v>515</v>
      </c>
      <c r="C34" s="4" t="s">
        <v>2244</v>
      </c>
      <c r="D34" s="4" t="s">
        <v>818</v>
      </c>
      <c r="E34" s="4" t="s">
        <v>3517</v>
      </c>
      <c r="F34" s="4" t="s">
        <v>3644</v>
      </c>
      <c r="G34" s="4" t="s">
        <v>3645</v>
      </c>
      <c r="I34" s="38" t="s">
        <v>883</v>
      </c>
      <c r="J34" s="34"/>
      <c r="K34" s="34">
        <f>SQRT(K33)</f>
        <v>8.3511211292400578E-2</v>
      </c>
      <c r="L34" s="34"/>
      <c r="M34" s="34">
        <f>SQRT(M33)</f>
        <v>4.1195231285086856E-2</v>
      </c>
      <c r="N34" s="34"/>
      <c r="O34" s="35">
        <f>SQRT(O33)</f>
        <v>5.4157777830317583E-2</v>
      </c>
      <c r="P34" s="34"/>
      <c r="Q34" s="35">
        <f>SQRT(Q33)</f>
        <v>7.3550135217672924E-2</v>
      </c>
      <c r="R34" s="34"/>
      <c r="S34" s="35">
        <f>SQRT(S33)</f>
        <v>4.0931729352529797E-2</v>
      </c>
      <c r="T34" s="34"/>
      <c r="U34" s="35">
        <f>SQRT(U33)</f>
        <v>7.6930823193713527E-2</v>
      </c>
      <c r="Z34" s="630" t="s">
        <v>881</v>
      </c>
      <c r="AA34" s="631"/>
      <c r="AB34" s="631"/>
      <c r="AC34" s="632"/>
      <c r="AD34" s="75">
        <v>-2.0101219980672609E-2</v>
      </c>
      <c r="AE34" s="630" t="s">
        <v>881</v>
      </c>
      <c r="AF34" s="632"/>
      <c r="AG34" s="75">
        <v>-1.3442353713834745E-2</v>
      </c>
    </row>
    <row r="35" spans="1:33" ht="16.5" thickBot="1" x14ac:dyDescent="0.3">
      <c r="A35" s="3" t="s">
        <v>182</v>
      </c>
      <c r="B35" s="4" t="s">
        <v>3646</v>
      </c>
      <c r="C35" s="4" t="s">
        <v>914</v>
      </c>
      <c r="D35" s="4" t="s">
        <v>968</v>
      </c>
      <c r="E35" s="4" t="s">
        <v>528</v>
      </c>
      <c r="F35" s="4" t="s">
        <v>3647</v>
      </c>
      <c r="G35" s="4" t="s">
        <v>3648</v>
      </c>
      <c r="I35" s="32"/>
      <c r="J35" s="32"/>
      <c r="K35" s="32"/>
      <c r="L35" s="32"/>
      <c r="M35" s="32"/>
      <c r="N35" s="32"/>
      <c r="O35" s="32"/>
      <c r="P35" s="32"/>
      <c r="Q35" s="32"/>
      <c r="Z35" s="627" t="s">
        <v>716</v>
      </c>
      <c r="AA35" s="587" t="s">
        <v>5144</v>
      </c>
      <c r="AB35" s="587"/>
      <c r="AC35" s="587"/>
      <c r="AD35" s="587"/>
      <c r="AE35" s="587" t="s">
        <v>5145</v>
      </c>
      <c r="AF35" s="587"/>
      <c r="AG35" s="587"/>
    </row>
    <row r="36" spans="1:33" ht="16.5" thickBot="1" x14ac:dyDescent="0.3">
      <c r="A36" s="3" t="s">
        <v>186</v>
      </c>
      <c r="B36" s="4" t="s">
        <v>965</v>
      </c>
      <c r="C36" s="4" t="s">
        <v>983</v>
      </c>
      <c r="D36" s="4" t="s">
        <v>522</v>
      </c>
      <c r="E36" s="4" t="s">
        <v>3518</v>
      </c>
      <c r="F36" s="4" t="s">
        <v>3649</v>
      </c>
      <c r="G36" s="4" t="s">
        <v>3650</v>
      </c>
      <c r="I36" s="663" t="s">
        <v>749</v>
      </c>
      <c r="J36" s="664"/>
      <c r="K36" s="664"/>
      <c r="L36" s="664"/>
      <c r="M36" s="664"/>
      <c r="N36" s="664"/>
      <c r="O36" s="665"/>
      <c r="Q36" s="610" t="s">
        <v>749</v>
      </c>
      <c r="R36" s="610"/>
      <c r="S36" s="610"/>
      <c r="T36" s="610"/>
      <c r="U36" s="610"/>
      <c r="V36" s="610"/>
      <c r="W36" s="610"/>
      <c r="X36" s="610"/>
      <c r="Z36" s="628"/>
      <c r="AA36" s="411" t="s">
        <v>885</v>
      </c>
      <c r="AB36" s="411" t="s">
        <v>5161</v>
      </c>
      <c r="AC36" s="411" t="s">
        <v>5162</v>
      </c>
      <c r="AD36" s="412" t="s">
        <v>878</v>
      </c>
      <c r="AE36" s="411" t="s">
        <v>5161</v>
      </c>
      <c r="AF36" s="411" t="s">
        <v>5162</v>
      </c>
      <c r="AG36" s="412" t="s">
        <v>878</v>
      </c>
    </row>
    <row r="37" spans="1:33" ht="18" thickBot="1" x14ac:dyDescent="0.3">
      <c r="A37" s="3" t="s">
        <v>189</v>
      </c>
      <c r="B37" s="4" t="s">
        <v>818</v>
      </c>
      <c r="C37" s="4" t="s">
        <v>3591</v>
      </c>
      <c r="D37" s="4" t="s">
        <v>517</v>
      </c>
      <c r="E37" s="4" t="s">
        <v>3651</v>
      </c>
      <c r="F37" s="4" t="s">
        <v>3652</v>
      </c>
      <c r="G37" s="4" t="s">
        <v>3653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13">
        <v>1</v>
      </c>
      <c r="AA37" s="27" t="s">
        <v>866</v>
      </c>
      <c r="AB37" s="423">
        <v>1515</v>
      </c>
      <c r="AC37" s="413"/>
      <c r="AD37" s="413"/>
      <c r="AE37" s="423">
        <v>1690</v>
      </c>
      <c r="AF37" s="28"/>
      <c r="AG37" s="413"/>
    </row>
    <row r="38" spans="1:33" ht="16.5" thickBot="1" x14ac:dyDescent="0.3">
      <c r="A38" s="3" t="s">
        <v>193</v>
      </c>
      <c r="B38" s="4" t="s">
        <v>3585</v>
      </c>
      <c r="C38" s="4" t="s">
        <v>964</v>
      </c>
      <c r="D38" s="4" t="s">
        <v>963</v>
      </c>
      <c r="E38" s="4" t="s">
        <v>818</v>
      </c>
      <c r="F38" s="4" t="s">
        <v>3654</v>
      </c>
      <c r="G38" s="4" t="s">
        <v>3655</v>
      </c>
      <c r="I38" s="652">
        <v>2013</v>
      </c>
      <c r="J38" s="446" t="s">
        <v>867</v>
      </c>
      <c r="K38" s="74">
        <v>5.8252427184466021E-2</v>
      </c>
      <c r="L38" s="75">
        <v>2.0770939436914878E-2</v>
      </c>
      <c r="M38" s="74">
        <v>3.5671528080104521E-2</v>
      </c>
      <c r="N38" s="74">
        <v>-1.5438184632049362E-3</v>
      </c>
      <c r="O38" s="126">
        <f>((K38-L38)*(M38-N38))</f>
        <v>1.3948865554839231E-3</v>
      </c>
      <c r="Q38" s="599">
        <v>2013</v>
      </c>
      <c r="R38" s="140" t="s">
        <v>867</v>
      </c>
      <c r="S38" s="141">
        <v>5.8252427184466021E-2</v>
      </c>
      <c r="T38" s="141">
        <v>3.5671528080104521E-2</v>
      </c>
      <c r="U38" s="141">
        <v>2.2475520685601255E-2</v>
      </c>
      <c r="V38" s="141">
        <v>1.1041332185830333</v>
      </c>
      <c r="W38" s="519">
        <f>S38-U38-(V38*T38)</f>
        <v>-3.6092126119960863E-3</v>
      </c>
      <c r="X38" s="206">
        <f>W38^2</f>
        <v>1.3026415678591612E-5</v>
      </c>
      <c r="Z38" s="413">
        <v>2</v>
      </c>
      <c r="AA38" s="29" t="s">
        <v>867</v>
      </c>
      <c r="AB38" s="423">
        <v>1450</v>
      </c>
      <c r="AC38" s="413"/>
      <c r="AD38" s="75">
        <v>-2.3148148148148147E-2</v>
      </c>
      <c r="AE38" s="424">
        <v>1665</v>
      </c>
      <c r="AF38" s="413"/>
      <c r="AG38" s="75">
        <v>-0.109375</v>
      </c>
    </row>
    <row r="39" spans="1:33" ht="16.5" thickBot="1" x14ac:dyDescent="0.3">
      <c r="A39" s="3" t="s">
        <v>199</v>
      </c>
      <c r="B39" s="4" t="s">
        <v>2236</v>
      </c>
      <c r="C39" s="4" t="s">
        <v>2253</v>
      </c>
      <c r="D39" s="4" t="s">
        <v>3646</v>
      </c>
      <c r="E39" s="4" t="s">
        <v>3651</v>
      </c>
      <c r="F39" s="4" t="s">
        <v>3652</v>
      </c>
      <c r="G39" s="4" t="s">
        <v>3656</v>
      </c>
      <c r="I39" s="653"/>
      <c r="J39" s="446" t="s">
        <v>868</v>
      </c>
      <c r="K39" s="74">
        <v>0.1834862385321101</v>
      </c>
      <c r="L39" s="75">
        <v>2.0770939436914878E-2</v>
      </c>
      <c r="M39" s="74">
        <v>8.3388067151827255E-2</v>
      </c>
      <c r="N39" s="74">
        <v>-1.5438184632049362E-3</v>
      </c>
      <c r="O39" s="126">
        <f t="shared" ref="O39:O49" si="6">((K39-L39)*(M39-N39))</f>
        <v>1.3819717170568872E-2</v>
      </c>
      <c r="Q39" s="599"/>
      <c r="R39" s="140" t="s">
        <v>868</v>
      </c>
      <c r="S39" s="141">
        <v>0.1834862385321101</v>
      </c>
      <c r="T39" s="141">
        <v>8.3388067151827255E-2</v>
      </c>
      <c r="U39" s="141">
        <v>2.2475520685601255E-2</v>
      </c>
      <c r="V39" s="141">
        <v>1.1041332185830333</v>
      </c>
      <c r="W39" s="519">
        <f t="shared" ref="W39:W49" si="7">S39-U39-(V39*T39)</f>
        <v>6.8939182870743701E-2</v>
      </c>
      <c r="X39" s="206">
        <f t="shared" ref="X39:X49" si="8">W39^2</f>
        <v>4.7526109348858415E-3</v>
      </c>
      <c r="Z39" s="413">
        <v>3</v>
      </c>
      <c r="AA39" s="29" t="s">
        <v>868</v>
      </c>
      <c r="AB39" s="423">
        <v>1530</v>
      </c>
      <c r="AC39" s="413"/>
      <c r="AD39" s="75">
        <v>0.13270142180094788</v>
      </c>
      <c r="AE39" s="424">
        <v>1600</v>
      </c>
      <c r="AF39" s="413"/>
      <c r="AG39" s="75">
        <v>-6.1403508771929821E-2</v>
      </c>
    </row>
    <row r="40" spans="1:33" ht="16.5" thickBot="1" x14ac:dyDescent="0.3">
      <c r="A40" s="3" t="s">
        <v>204</v>
      </c>
      <c r="B40" s="4" t="s">
        <v>983</v>
      </c>
      <c r="C40" s="4" t="s">
        <v>820</v>
      </c>
      <c r="D40" s="4" t="s">
        <v>3583</v>
      </c>
      <c r="E40" s="4" t="s">
        <v>1923</v>
      </c>
      <c r="F40" s="4" t="s">
        <v>3642</v>
      </c>
      <c r="G40" s="4" t="s">
        <v>3657</v>
      </c>
      <c r="I40" s="653"/>
      <c r="J40" s="446" t="s">
        <v>869</v>
      </c>
      <c r="K40" s="74">
        <v>-3.875968992248062E-2</v>
      </c>
      <c r="L40" s="75">
        <v>2.0770939436914878E-2</v>
      </c>
      <c r="M40" s="74">
        <v>1.4707665446079972E-2</v>
      </c>
      <c r="N40" s="74">
        <v>-1.5438184632049362E-3</v>
      </c>
      <c r="O40" s="126">
        <f t="shared" si="6"/>
        <v>-9.6746106514381978E-4</v>
      </c>
      <c r="Q40" s="599"/>
      <c r="R40" s="140" t="s">
        <v>869</v>
      </c>
      <c r="S40" s="141">
        <v>-3.875968992248062E-2</v>
      </c>
      <c r="T40" s="141">
        <v>1.4707665446079972E-2</v>
      </c>
      <c r="U40" s="141">
        <v>2.2475520685601255E-2</v>
      </c>
      <c r="V40" s="141">
        <v>1.1041332185830333</v>
      </c>
      <c r="W40" s="519">
        <f t="shared" si="7"/>
        <v>-7.7474432594904621E-2</v>
      </c>
      <c r="X40" s="206">
        <f t="shared" si="8"/>
        <v>6.0022877059024192E-3</v>
      </c>
      <c r="Z40" s="413">
        <v>4</v>
      </c>
      <c r="AA40" s="29" t="s">
        <v>869</v>
      </c>
      <c r="AB40" s="423">
        <v>1540</v>
      </c>
      <c r="AC40" s="413"/>
      <c r="AD40" s="75">
        <v>-1.7135209205020922E-2</v>
      </c>
      <c r="AE40" s="424">
        <v>1500</v>
      </c>
      <c r="AF40" s="413"/>
      <c r="AG40" s="75">
        <v>-0.14392523364485982</v>
      </c>
    </row>
    <row r="41" spans="1:33" ht="16.5" thickBot="1" x14ac:dyDescent="0.3">
      <c r="A41" s="3" t="s">
        <v>210</v>
      </c>
      <c r="B41" s="4" t="s">
        <v>509</v>
      </c>
      <c r="C41" s="4" t="s">
        <v>905</v>
      </c>
      <c r="D41" s="4" t="s">
        <v>522</v>
      </c>
      <c r="E41" s="4" t="s">
        <v>3517</v>
      </c>
      <c r="F41" s="4" t="s">
        <v>3644</v>
      </c>
      <c r="G41" s="4" t="s">
        <v>3658</v>
      </c>
      <c r="I41" s="653"/>
      <c r="J41" s="446" t="s">
        <v>870</v>
      </c>
      <c r="K41" s="74">
        <v>0.12096774193548387</v>
      </c>
      <c r="L41" s="75">
        <v>2.0770939436914878E-2</v>
      </c>
      <c r="M41" s="74">
        <v>1.3813376032119618E-2</v>
      </c>
      <c r="N41" s="74">
        <v>-1.5438184632049362E-3</v>
      </c>
      <c r="O41" s="126">
        <f t="shared" si="6"/>
        <v>1.5387417837801453E-3</v>
      </c>
      <c r="Q41" s="599"/>
      <c r="R41" s="140" t="s">
        <v>870</v>
      </c>
      <c r="S41" s="141">
        <v>0.12096774193548387</v>
      </c>
      <c r="T41" s="141">
        <v>1.3813376032119618E-2</v>
      </c>
      <c r="U41" s="141">
        <v>2.2475520685601255E-2</v>
      </c>
      <c r="V41" s="141">
        <v>1.1041332185830333</v>
      </c>
      <c r="W41" s="519">
        <f t="shared" si="7"/>
        <v>8.3240413912040651E-2</v>
      </c>
      <c r="X41" s="206">
        <f t="shared" si="8"/>
        <v>6.9289665082478509E-3</v>
      </c>
      <c r="Z41" s="413">
        <v>5</v>
      </c>
      <c r="AA41" s="29" t="s">
        <v>870</v>
      </c>
      <c r="AB41" s="423">
        <v>1585</v>
      </c>
      <c r="AC41" s="413"/>
      <c r="AD41" s="75">
        <v>4.329004329004329E-3</v>
      </c>
      <c r="AE41" s="424">
        <v>1505</v>
      </c>
      <c r="AF41" s="413"/>
      <c r="AG41" s="75">
        <v>-3.2613340611353715E-2</v>
      </c>
    </row>
    <row r="42" spans="1:33" ht="16.5" thickBot="1" x14ac:dyDescent="0.3">
      <c r="A42" s="3" t="s">
        <v>215</v>
      </c>
      <c r="B42" s="4" t="s">
        <v>821</v>
      </c>
      <c r="C42" s="4" t="s">
        <v>924</v>
      </c>
      <c r="D42" s="4" t="s">
        <v>2207</v>
      </c>
      <c r="E42" s="4" t="s">
        <v>897</v>
      </c>
      <c r="F42" s="4" t="s">
        <v>3659</v>
      </c>
      <c r="G42" s="4" t="s">
        <v>3660</v>
      </c>
      <c r="I42" s="653"/>
      <c r="J42" s="446" t="s">
        <v>871</v>
      </c>
      <c r="K42" s="74">
        <v>4.3165467625899283E-2</v>
      </c>
      <c r="L42" s="75">
        <v>2.0770939436914878E-2</v>
      </c>
      <c r="M42" s="74">
        <v>-1.0560682672701252E-2</v>
      </c>
      <c r="N42" s="74">
        <v>-1.5438184632049362E-3</v>
      </c>
      <c r="O42" s="126">
        <f t="shared" si="6"/>
        <v>-2.0192841971580983E-4</v>
      </c>
      <c r="Q42" s="599"/>
      <c r="R42" s="140" t="s">
        <v>871</v>
      </c>
      <c r="S42" s="141">
        <v>4.3165467625899283E-2</v>
      </c>
      <c r="T42" s="141">
        <v>-1.0560682672701252E-2</v>
      </c>
      <c r="U42" s="141">
        <v>2.2475520685601255E-2</v>
      </c>
      <c r="V42" s="141">
        <v>1.1041332185830333</v>
      </c>
      <c r="W42" s="519">
        <f t="shared" si="7"/>
        <v>3.2350347490141734E-2</v>
      </c>
      <c r="X42" s="206">
        <f t="shared" si="8"/>
        <v>1.0465449827329195E-3</v>
      </c>
      <c r="Z42" s="413">
        <v>6</v>
      </c>
      <c r="AA42" s="29" t="s">
        <v>871</v>
      </c>
      <c r="AB42" s="423">
        <v>1540</v>
      </c>
      <c r="AC42" s="96"/>
      <c r="AD42" s="75">
        <v>0.13146551724137931</v>
      </c>
      <c r="AE42" s="424">
        <v>1370</v>
      </c>
      <c r="AF42" s="28" t="s">
        <v>5000</v>
      </c>
      <c r="AG42" s="75">
        <v>1.8306636155606407E-2</v>
      </c>
    </row>
    <row r="43" spans="1:33" ht="16.5" thickBot="1" x14ac:dyDescent="0.3">
      <c r="A43" s="3" t="s">
        <v>220</v>
      </c>
      <c r="B43" s="4" t="s">
        <v>899</v>
      </c>
      <c r="C43" s="4" t="s">
        <v>907</v>
      </c>
      <c r="D43" s="4" t="s">
        <v>908</v>
      </c>
      <c r="E43" s="4" t="s">
        <v>907</v>
      </c>
      <c r="F43" s="4" t="s">
        <v>3661</v>
      </c>
      <c r="G43" s="4" t="s">
        <v>3662</v>
      </c>
      <c r="I43" s="653"/>
      <c r="J43" s="446" t="s">
        <v>872</v>
      </c>
      <c r="K43" s="74">
        <v>6.2068965517241377E-3</v>
      </c>
      <c r="L43" s="75">
        <v>2.0770939436914878E-2</v>
      </c>
      <c r="M43" s="74">
        <v>-4.225285001250792E-2</v>
      </c>
      <c r="N43" s="74">
        <v>-1.5438184632049362E-3</v>
      </c>
      <c r="O43" s="126">
        <f t="shared" si="6"/>
        <v>5.9288808129863153E-4</v>
      </c>
      <c r="Q43" s="599"/>
      <c r="R43" s="140" t="s">
        <v>872</v>
      </c>
      <c r="S43" s="141">
        <v>6.2068965517241377E-3</v>
      </c>
      <c r="T43" s="141">
        <v>-4.225285001250792E-2</v>
      </c>
      <c r="U43" s="141">
        <v>2.2475520685601255E-2</v>
      </c>
      <c r="V43" s="141">
        <v>1.1041332185830333</v>
      </c>
      <c r="W43" s="519">
        <f t="shared" si="7"/>
        <v>3.038415114473941E-2</v>
      </c>
      <c r="X43" s="206">
        <f t="shared" si="8"/>
        <v>9.2319664078636921E-4</v>
      </c>
      <c r="Z43" s="413">
        <v>7</v>
      </c>
      <c r="AA43" s="29" t="s">
        <v>872</v>
      </c>
      <c r="AB43" s="423">
        <v>1625</v>
      </c>
      <c r="AC43" s="413">
        <v>22</v>
      </c>
      <c r="AD43" s="75">
        <v>1.9047619047619049E-2</v>
      </c>
      <c r="AE43" s="424">
        <v>1220</v>
      </c>
      <c r="AF43" s="28"/>
      <c r="AG43" s="75">
        <v>-6.0674157303370786E-2</v>
      </c>
    </row>
    <row r="44" spans="1:33" ht="16.5" thickBot="1" x14ac:dyDescent="0.3">
      <c r="A44" s="3" t="s">
        <v>224</v>
      </c>
      <c r="B44" s="4" t="s">
        <v>434</v>
      </c>
      <c r="C44" s="4" t="s">
        <v>643</v>
      </c>
      <c r="D44" s="4" t="s">
        <v>988</v>
      </c>
      <c r="E44" s="4" t="s">
        <v>897</v>
      </c>
      <c r="F44" s="4" t="s">
        <v>3659</v>
      </c>
      <c r="G44" s="4" t="s">
        <v>3663</v>
      </c>
      <c r="I44" s="653"/>
      <c r="J44" s="446" t="s">
        <v>873</v>
      </c>
      <c r="K44" s="74">
        <v>-6.9444444444444441E-3</v>
      </c>
      <c r="L44" s="75">
        <v>2.0770939436914878E-2</v>
      </c>
      <c r="M44" s="74">
        <v>-3.9925373134328389E-2</v>
      </c>
      <c r="N44" s="74">
        <v>-1.5438184632049362E-3</v>
      </c>
      <c r="O44" s="126">
        <f t="shared" si="6"/>
        <v>1.0637595216735666E-3</v>
      </c>
      <c r="Q44" s="599"/>
      <c r="R44" s="140" t="s">
        <v>873</v>
      </c>
      <c r="S44" s="141">
        <v>-6.9444444444444441E-3</v>
      </c>
      <c r="T44" s="141">
        <v>-3.9925373134328389E-2</v>
      </c>
      <c r="U44" s="141">
        <v>2.2475520685601255E-2</v>
      </c>
      <c r="V44" s="141">
        <v>1.1041332185830333</v>
      </c>
      <c r="W44" s="519">
        <f t="shared" si="7"/>
        <v>1.4662965611888869E-2</v>
      </c>
      <c r="X44" s="206">
        <f t="shared" si="8"/>
        <v>2.1500256053543553E-4</v>
      </c>
      <c r="Z44" s="413">
        <v>8</v>
      </c>
      <c r="AA44" s="29" t="s">
        <v>873</v>
      </c>
      <c r="AB44" s="423">
        <v>1735</v>
      </c>
      <c r="AC44" s="413"/>
      <c r="AD44" s="75">
        <v>9.3457943925233641E-2</v>
      </c>
      <c r="AE44" s="424">
        <v>1295</v>
      </c>
      <c r="AF44" s="28"/>
      <c r="AG44" s="75">
        <v>0.12200956937799043</v>
      </c>
    </row>
    <row r="45" spans="1:33" ht="16.5" thickBot="1" x14ac:dyDescent="0.3">
      <c r="A45" s="3" t="s">
        <v>3664</v>
      </c>
      <c r="B45" s="661" t="s">
        <v>3639</v>
      </c>
      <c r="C45" s="661"/>
      <c r="D45" s="661"/>
      <c r="E45" s="661"/>
      <c r="F45" s="661"/>
      <c r="G45" s="661"/>
      <c r="I45" s="653"/>
      <c r="J45" s="446" t="s">
        <v>874</v>
      </c>
      <c r="K45" s="74">
        <v>-5.5944055944055944E-2</v>
      </c>
      <c r="L45" s="75">
        <v>2.0770939436914878E-2</v>
      </c>
      <c r="M45" s="74">
        <v>-9.1760590750097071E-2</v>
      </c>
      <c r="N45" s="74">
        <v>-1.5438184632049362E-3</v>
      </c>
      <c r="O45" s="126">
        <f t="shared" si="6"/>
        <v>6.9209792692750266E-3</v>
      </c>
      <c r="Q45" s="599"/>
      <c r="R45" s="140" t="s">
        <v>874</v>
      </c>
      <c r="S45" s="141">
        <v>-5.5944055944055944E-2</v>
      </c>
      <c r="T45" s="141">
        <v>-9.1760590750097071E-2</v>
      </c>
      <c r="U45" s="141">
        <v>2.2475520685601255E-2</v>
      </c>
      <c r="V45" s="141">
        <v>1.1041332185830333</v>
      </c>
      <c r="W45" s="519">
        <f t="shared" si="7"/>
        <v>2.2896339774327978E-2</v>
      </c>
      <c r="X45" s="206">
        <f t="shared" si="8"/>
        <v>5.2424237506147337E-4</v>
      </c>
      <c r="Z45" s="413">
        <v>9</v>
      </c>
      <c r="AA45" s="29" t="s">
        <v>874</v>
      </c>
      <c r="AB45" s="423">
        <v>1710</v>
      </c>
      <c r="AC45" s="413"/>
      <c r="AD45" s="75">
        <v>-4.2735042735042739E-3</v>
      </c>
      <c r="AE45" s="79">
        <v>1345</v>
      </c>
      <c r="AF45" s="28"/>
      <c r="AG45" s="75">
        <v>-3.4115138592750532E-2</v>
      </c>
    </row>
    <row r="46" spans="1:33" ht="16.5" thickBot="1" x14ac:dyDescent="0.3">
      <c r="A46" s="3" t="s">
        <v>228</v>
      </c>
      <c r="B46" s="4" t="s">
        <v>653</v>
      </c>
      <c r="C46" s="4" t="s">
        <v>578</v>
      </c>
      <c r="D46" s="4" t="s">
        <v>821</v>
      </c>
      <c r="E46" s="4" t="s">
        <v>1934</v>
      </c>
      <c r="F46" s="4" t="s">
        <v>3665</v>
      </c>
      <c r="G46" s="4" t="s">
        <v>3666</v>
      </c>
      <c r="I46" s="653"/>
      <c r="J46" s="446" t="s">
        <v>875</v>
      </c>
      <c r="K46" s="74">
        <v>-0.12592592592592591</v>
      </c>
      <c r="L46" s="75">
        <v>2.0770939436914878E-2</v>
      </c>
      <c r="M46" s="74">
        <v>1.6874206569957247E-2</v>
      </c>
      <c r="N46" s="74">
        <v>-1.5438184632049362E-3</v>
      </c>
      <c r="O46" s="126">
        <f t="shared" si="6"/>
        <v>-2.7018665385392239E-3</v>
      </c>
      <c r="Q46" s="599"/>
      <c r="R46" s="140" t="s">
        <v>875</v>
      </c>
      <c r="S46" s="141">
        <v>-0.12592592592592591</v>
      </c>
      <c r="T46" s="141">
        <v>1.6874206569957247E-2</v>
      </c>
      <c r="U46" s="141">
        <v>2.2475520685601255E-2</v>
      </c>
      <c r="V46" s="141">
        <v>1.1041332185830333</v>
      </c>
      <c r="W46" s="519">
        <f t="shared" si="7"/>
        <v>-0.16703281862264902</v>
      </c>
      <c r="X46" s="206">
        <f t="shared" si="8"/>
        <v>2.7899962497026764E-2</v>
      </c>
      <c r="Z46" s="413">
        <v>10</v>
      </c>
      <c r="AA46" s="29" t="s">
        <v>875</v>
      </c>
      <c r="AB46" s="423">
        <v>1665</v>
      </c>
      <c r="AC46" s="413"/>
      <c r="AD46" s="75">
        <v>-3.8626609442060089E-2</v>
      </c>
      <c r="AE46" s="79">
        <v>1380</v>
      </c>
      <c r="AF46" s="31"/>
      <c r="AG46" s="75">
        <v>-1.3245033112582781E-2</v>
      </c>
    </row>
    <row r="47" spans="1:33" ht="16.5" thickBot="1" x14ac:dyDescent="0.3">
      <c r="A47" s="3" t="s">
        <v>234</v>
      </c>
      <c r="B47" s="4" t="s">
        <v>644</v>
      </c>
      <c r="C47" s="4" t="s">
        <v>649</v>
      </c>
      <c r="D47" s="4" t="s">
        <v>919</v>
      </c>
      <c r="E47" s="4" t="s">
        <v>653</v>
      </c>
      <c r="F47" s="4" t="s">
        <v>3667</v>
      </c>
      <c r="G47" s="4" t="s">
        <v>3668</v>
      </c>
      <c r="I47" s="653"/>
      <c r="J47" s="446" t="s">
        <v>876</v>
      </c>
      <c r="K47" s="74">
        <v>0.10169491525423729</v>
      </c>
      <c r="L47" s="75">
        <v>2.0770939436914878E-2</v>
      </c>
      <c r="M47" s="74">
        <v>5.8788048814700476E-2</v>
      </c>
      <c r="N47" s="74">
        <v>-1.5438184632049362E-3</v>
      </c>
      <c r="O47" s="126">
        <f t="shared" si="6"/>
        <v>4.8822945686111232E-3</v>
      </c>
      <c r="Q47" s="599"/>
      <c r="R47" s="140" t="s">
        <v>876</v>
      </c>
      <c r="S47" s="141">
        <v>0.10169491525423729</v>
      </c>
      <c r="T47" s="141">
        <v>5.8788048814700476E-2</v>
      </c>
      <c r="U47" s="141">
        <v>2.2475520685601255E-2</v>
      </c>
      <c r="V47" s="141">
        <v>1.1041332185830333</v>
      </c>
      <c r="W47" s="519">
        <f t="shared" si="7"/>
        <v>1.4309557016644325E-2</v>
      </c>
      <c r="X47" s="206">
        <f t="shared" si="8"/>
        <v>2.0476342201259485E-4</v>
      </c>
      <c r="Z47" s="413">
        <v>11</v>
      </c>
      <c r="AA47" s="29" t="s">
        <v>876</v>
      </c>
      <c r="AB47" s="423">
        <v>1600</v>
      </c>
      <c r="AC47" s="413"/>
      <c r="AD47" s="75">
        <v>0.13839285714285715</v>
      </c>
      <c r="AE47" s="79">
        <v>1370</v>
      </c>
      <c r="AF47" s="28"/>
      <c r="AG47" s="75">
        <v>-7.1588366890380312E-2</v>
      </c>
    </row>
    <row r="48" spans="1:33" ht="16.5" thickBot="1" x14ac:dyDescent="0.3">
      <c r="A48" s="3" t="s">
        <v>238</v>
      </c>
      <c r="B48" s="4" t="s">
        <v>829</v>
      </c>
      <c r="C48" s="4" t="s">
        <v>644</v>
      </c>
      <c r="D48" s="4" t="s">
        <v>916</v>
      </c>
      <c r="E48" s="4" t="s">
        <v>644</v>
      </c>
      <c r="F48" s="4" t="s">
        <v>3669</v>
      </c>
      <c r="G48" s="4" t="s">
        <v>3670</v>
      </c>
      <c r="I48" s="653"/>
      <c r="J48" s="446" t="s">
        <v>877</v>
      </c>
      <c r="K48" s="74">
        <v>-6.1538461538461542E-2</v>
      </c>
      <c r="L48" s="75">
        <v>2.0770939436914878E-2</v>
      </c>
      <c r="M48" s="74">
        <v>-6.6135848756640692E-2</v>
      </c>
      <c r="N48" s="74">
        <v>-1.5438184632049362E-3</v>
      </c>
      <c r="O48" s="126">
        <f t="shared" si="6"/>
        <v>5.3165313212360649E-3</v>
      </c>
      <c r="Q48" s="599"/>
      <c r="R48" s="140" t="s">
        <v>877</v>
      </c>
      <c r="S48" s="141">
        <v>-6.1538461538461542E-2</v>
      </c>
      <c r="T48" s="141">
        <v>-6.6135848756640692E-2</v>
      </c>
      <c r="U48" s="141">
        <v>2.2475520685601255E-2</v>
      </c>
      <c r="V48" s="141">
        <v>1.1041332185830333</v>
      </c>
      <c r="W48" s="519">
        <f t="shared" si="7"/>
        <v>-1.0991194672672414E-2</v>
      </c>
      <c r="X48" s="206">
        <f t="shared" si="8"/>
        <v>1.2080636033258244E-4</v>
      </c>
      <c r="Z48" s="413">
        <v>12</v>
      </c>
      <c r="AA48" s="29" t="s">
        <v>877</v>
      </c>
      <c r="AB48" s="423">
        <v>1600</v>
      </c>
      <c r="AC48" s="413"/>
      <c r="AD48" s="75">
        <v>0</v>
      </c>
      <c r="AE48" s="79">
        <v>1525</v>
      </c>
      <c r="AF48" s="28"/>
      <c r="AG48" s="75">
        <v>-4.8192771084337354E-3</v>
      </c>
    </row>
    <row r="49" spans="1:33" ht="16.5" thickBot="1" x14ac:dyDescent="0.3">
      <c r="A49" s="3" t="s">
        <v>243</v>
      </c>
      <c r="B49" s="4" t="s">
        <v>578</v>
      </c>
      <c r="C49" s="4" t="s">
        <v>578</v>
      </c>
      <c r="D49" s="4" t="s">
        <v>898</v>
      </c>
      <c r="E49" s="4" t="s">
        <v>829</v>
      </c>
      <c r="F49" s="4" t="s">
        <v>3671</v>
      </c>
      <c r="G49" s="4" t="s">
        <v>3672</v>
      </c>
      <c r="I49" s="654"/>
      <c r="J49" s="446" t="s">
        <v>866</v>
      </c>
      <c r="K49" s="74">
        <v>2.4590163934426229E-2</v>
      </c>
      <c r="L49" s="75">
        <v>2.0770939436914878E-2</v>
      </c>
      <c r="M49" s="74">
        <v>8.8666316730269968E-3</v>
      </c>
      <c r="N49" s="74">
        <v>-1.5438184632049362E-3</v>
      </c>
      <c r="O49" s="126">
        <f t="shared" si="6"/>
        <v>3.9759846190417382E-5</v>
      </c>
      <c r="Q49" s="599"/>
      <c r="R49" s="140" t="s">
        <v>866</v>
      </c>
      <c r="S49" s="141">
        <v>2.4590163934426229E-2</v>
      </c>
      <c r="T49" s="141">
        <v>8.8666316730269968E-3</v>
      </c>
      <c r="U49" s="141">
        <v>2.2475520685601255E-2</v>
      </c>
      <c r="V49" s="141">
        <v>1.1041332185830333</v>
      </c>
      <c r="W49" s="519">
        <f t="shared" si="7"/>
        <v>-7.6752993183045893E-3</v>
      </c>
      <c r="X49" s="206">
        <f t="shared" si="8"/>
        <v>5.8910219625566895E-5</v>
      </c>
      <c r="Z49" s="413">
        <v>13</v>
      </c>
      <c r="AA49" s="29" t="s">
        <v>866</v>
      </c>
      <c r="AB49" s="423">
        <v>1690</v>
      </c>
      <c r="AC49" s="413"/>
      <c r="AD49" s="75">
        <v>3.9215686274509803E-3</v>
      </c>
      <c r="AE49" s="79">
        <v>1520</v>
      </c>
      <c r="AF49" s="28"/>
      <c r="AG49" s="75">
        <v>3.6319612590799029E-2</v>
      </c>
    </row>
    <row r="50" spans="1:33" ht="16.5" thickBot="1" x14ac:dyDescent="0.3">
      <c r="A50" s="3" t="s">
        <v>249</v>
      </c>
      <c r="B50" s="4" t="s">
        <v>841</v>
      </c>
      <c r="C50" s="4" t="s">
        <v>638</v>
      </c>
      <c r="D50" s="4" t="s">
        <v>916</v>
      </c>
      <c r="E50" s="4" t="s">
        <v>644</v>
      </c>
      <c r="F50" s="4" t="s">
        <v>3669</v>
      </c>
      <c r="G50" s="4" t="s">
        <v>3673</v>
      </c>
      <c r="I50" s="646" t="s">
        <v>891</v>
      </c>
      <c r="J50" s="647"/>
      <c r="K50" s="647"/>
      <c r="L50" s="647"/>
      <c r="M50" s="647"/>
      <c r="N50" s="655"/>
      <c r="O50" s="126">
        <f>SUM(O38:O49)</f>
        <v>3.1698302094718918E-2</v>
      </c>
      <c r="Q50" s="599" t="s">
        <v>891</v>
      </c>
      <c r="R50" s="599"/>
      <c r="S50" s="599"/>
      <c r="T50" s="599"/>
      <c r="U50" s="599"/>
      <c r="V50" s="599"/>
      <c r="W50" s="599"/>
      <c r="X50" s="206">
        <f>SUM(X38:X49)</f>
        <v>4.8690320622828416E-2</v>
      </c>
      <c r="Z50" s="630" t="s">
        <v>5160</v>
      </c>
      <c r="AA50" s="631"/>
      <c r="AB50" s="631"/>
      <c r="AC50" s="632"/>
      <c r="AD50" s="75">
        <v>0.44013246104575893</v>
      </c>
      <c r="AE50" s="589" t="s">
        <v>5160</v>
      </c>
      <c r="AF50" s="589"/>
      <c r="AG50" s="75">
        <v>-0.35512323791126565</v>
      </c>
    </row>
    <row r="51" spans="1:33" ht="19.5" thickBot="1" x14ac:dyDescent="0.3">
      <c r="A51" s="3" t="s">
        <v>255</v>
      </c>
      <c r="B51" s="4" t="s">
        <v>919</v>
      </c>
      <c r="C51" s="4" t="s">
        <v>901</v>
      </c>
      <c r="D51" s="4" t="s">
        <v>825</v>
      </c>
      <c r="E51" s="4" t="s">
        <v>841</v>
      </c>
      <c r="F51" s="4" t="s">
        <v>3674</v>
      </c>
      <c r="G51" s="4" t="s">
        <v>3675</v>
      </c>
      <c r="I51" s="649" t="s">
        <v>5173</v>
      </c>
      <c r="J51" s="650"/>
      <c r="K51" s="650"/>
      <c r="L51" s="650"/>
      <c r="M51" s="650"/>
      <c r="N51" s="656"/>
      <c r="O51" s="126">
        <f>O50/12</f>
        <v>2.64152517455991E-3</v>
      </c>
      <c r="Q51" s="600" t="s">
        <v>5070</v>
      </c>
      <c r="R51" s="600"/>
      <c r="S51" s="600"/>
      <c r="T51" s="600"/>
      <c r="U51" s="600"/>
      <c r="V51" s="600"/>
      <c r="W51" s="600"/>
      <c r="X51" s="206">
        <f>X50/12</f>
        <v>4.0575267185690347E-3</v>
      </c>
      <c r="Z51" s="630" t="s">
        <v>881</v>
      </c>
      <c r="AA51" s="631"/>
      <c r="AB51" s="631"/>
      <c r="AC51" s="632"/>
      <c r="AD51" s="75">
        <v>3.667770508714658E-2</v>
      </c>
      <c r="AE51" s="630" t="s">
        <v>881</v>
      </c>
      <c r="AF51" s="632"/>
      <c r="AG51" s="75">
        <v>-2.9593603159272137E-2</v>
      </c>
    </row>
    <row r="52" spans="1:33" ht="18" thickBot="1" x14ac:dyDescent="0.3">
      <c r="A52" s="3" t="s">
        <v>258</v>
      </c>
      <c r="B52" s="4" t="s">
        <v>2197</v>
      </c>
      <c r="C52" s="4" t="s">
        <v>653</v>
      </c>
      <c r="D52" s="4" t="s">
        <v>574</v>
      </c>
      <c r="E52" s="4" t="s">
        <v>919</v>
      </c>
      <c r="F52" s="4" t="s">
        <v>3676</v>
      </c>
      <c r="G52" s="4" t="s">
        <v>3677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61" t="s">
        <v>884</v>
      </c>
      <c r="R52" s="161" t="s">
        <v>885</v>
      </c>
      <c r="S52" s="161" t="s">
        <v>886</v>
      </c>
      <c r="T52" s="161" t="s">
        <v>888</v>
      </c>
      <c r="U52" s="161" t="s">
        <v>5071</v>
      </c>
      <c r="V52" s="161" t="s">
        <v>5072</v>
      </c>
      <c r="W52" s="161" t="s">
        <v>5073</v>
      </c>
      <c r="X52" s="161" t="s">
        <v>5074</v>
      </c>
    </row>
    <row r="53" spans="1:33" ht="16.5" thickBot="1" x14ac:dyDescent="0.3">
      <c r="A53" s="3" t="s">
        <v>263</v>
      </c>
      <c r="B53" s="4" t="s">
        <v>897</v>
      </c>
      <c r="C53" s="4" t="s">
        <v>825</v>
      </c>
      <c r="D53" s="4" t="s">
        <v>1858</v>
      </c>
      <c r="E53" s="4" t="s">
        <v>832</v>
      </c>
      <c r="F53" s="4" t="s">
        <v>3678</v>
      </c>
      <c r="G53" s="4" t="s">
        <v>3679</v>
      </c>
      <c r="I53" s="652">
        <v>2014</v>
      </c>
      <c r="J53" s="446" t="s">
        <v>867</v>
      </c>
      <c r="K53" s="74">
        <v>0.124</v>
      </c>
      <c r="L53" s="74">
        <v>3.3963054619406012E-2</v>
      </c>
      <c r="M53" s="74">
        <v>4.3057625783952537E-2</v>
      </c>
      <c r="N53" s="74">
        <v>1.9868817943784263E-2</v>
      </c>
      <c r="O53" s="126">
        <f>((K53-L53)*(M53-N53))</f>
        <v>2.0878494249463204E-3</v>
      </c>
      <c r="Q53" s="599">
        <v>2014</v>
      </c>
      <c r="R53" s="140" t="s">
        <v>867</v>
      </c>
      <c r="S53" s="42">
        <v>0.124</v>
      </c>
      <c r="T53" s="42">
        <v>4.3057625783952537E-2</v>
      </c>
      <c r="U53" s="141">
        <v>1.8691474904974185E-2</v>
      </c>
      <c r="V53" s="141">
        <v>0.76862044625102466</v>
      </c>
      <c r="W53" s="519">
        <f>S53-U53-(V53*T53)</f>
        <v>7.2213553550454584E-2</v>
      </c>
      <c r="X53" s="206">
        <f>W53^2</f>
        <v>5.214797316384372E-3</v>
      </c>
    </row>
    <row r="54" spans="1:33" ht="16.5" thickBot="1" x14ac:dyDescent="0.3">
      <c r="A54" s="3" t="s">
        <v>267</v>
      </c>
      <c r="B54" s="4" t="s">
        <v>575</v>
      </c>
      <c r="C54" s="4" t="s">
        <v>1855</v>
      </c>
      <c r="D54" s="4" t="s">
        <v>985</v>
      </c>
      <c r="E54" s="4" t="s">
        <v>905</v>
      </c>
      <c r="F54" s="4" t="s">
        <v>3680</v>
      </c>
      <c r="G54" s="4" t="s">
        <v>3681</v>
      </c>
      <c r="I54" s="653"/>
      <c r="J54" s="446" t="s">
        <v>868</v>
      </c>
      <c r="K54" s="74">
        <v>3.2028469750889681E-2</v>
      </c>
      <c r="L54" s="74">
        <v>3.3963054619406012E-2</v>
      </c>
      <c r="M54" s="74">
        <v>4.7090703192407331E-2</v>
      </c>
      <c r="N54" s="74">
        <v>1.9868817943784263E-2</v>
      </c>
      <c r="O54" s="126">
        <f t="shared" ref="O54:O64" si="9">((K54-L54)*(M54-N54))</f>
        <v>-5.2663047294474117E-5</v>
      </c>
      <c r="Q54" s="599"/>
      <c r="R54" s="140" t="s">
        <v>868</v>
      </c>
      <c r="S54" s="42">
        <v>3.2028469750889681E-2</v>
      </c>
      <c r="T54" s="42">
        <v>4.7090703192407331E-2</v>
      </c>
      <c r="U54" s="141">
        <v>1.8691474904974185E-2</v>
      </c>
      <c r="V54" s="141">
        <v>0.76862044625102466</v>
      </c>
      <c r="W54" s="519">
        <f t="shared" ref="W54:W64" si="10">S54-U54-(V54*T54)</f>
        <v>-2.2857882456107176E-2</v>
      </c>
      <c r="X54" s="206">
        <f t="shared" ref="X54:X64" si="11">W54^2</f>
        <v>5.2248279037721225E-4</v>
      </c>
    </row>
    <row r="55" spans="1:33" ht="16.5" thickBot="1" x14ac:dyDescent="0.3">
      <c r="A55" s="3" t="s">
        <v>271</v>
      </c>
      <c r="B55" s="4" t="s">
        <v>821</v>
      </c>
      <c r="C55" s="4" t="s">
        <v>821</v>
      </c>
      <c r="D55" s="4" t="s">
        <v>915</v>
      </c>
      <c r="E55" s="4" t="s">
        <v>509</v>
      </c>
      <c r="F55" s="4" t="s">
        <v>3682</v>
      </c>
      <c r="G55" s="4" t="s">
        <v>3683</v>
      </c>
      <c r="I55" s="653"/>
      <c r="J55" s="446" t="s">
        <v>869</v>
      </c>
      <c r="K55" s="74">
        <v>1.0344827586206896E-2</v>
      </c>
      <c r="L55" s="74">
        <v>3.3963054619406012E-2</v>
      </c>
      <c r="M55" s="74">
        <v>2.9381091555189243E-2</v>
      </c>
      <c r="N55" s="74">
        <v>1.9868817943784263E-2</v>
      </c>
      <c r="O55" s="126">
        <f t="shared" si="9"/>
        <v>-2.2466303775607168E-4</v>
      </c>
      <c r="Q55" s="599"/>
      <c r="R55" s="140" t="s">
        <v>869</v>
      </c>
      <c r="S55" s="42">
        <v>1.0344827586206896E-2</v>
      </c>
      <c r="T55" s="42">
        <v>2.9381091555189243E-2</v>
      </c>
      <c r="U55" s="141">
        <v>1.8691474904974185E-2</v>
      </c>
      <c r="V55" s="141">
        <v>0.76862044625102466</v>
      </c>
      <c r="W55" s="519">
        <f t="shared" si="10"/>
        <v>-3.0929555021259058E-2</v>
      </c>
      <c r="X55" s="206">
        <f t="shared" si="11"/>
        <v>9.5663737381309136E-4</v>
      </c>
    </row>
    <row r="56" spans="1:33" ht="16.5" thickBot="1" x14ac:dyDescent="0.3">
      <c r="A56" s="3" t="s">
        <v>277</v>
      </c>
      <c r="B56" s="4" t="s">
        <v>2197</v>
      </c>
      <c r="C56" s="4" t="s">
        <v>911</v>
      </c>
      <c r="D56" s="4" t="s">
        <v>985</v>
      </c>
      <c r="E56" s="4" t="s">
        <v>821</v>
      </c>
      <c r="F56" s="4" t="s">
        <v>3684</v>
      </c>
      <c r="G56" s="4" t="s">
        <v>3685</v>
      </c>
      <c r="I56" s="653"/>
      <c r="J56" s="446" t="s">
        <v>870</v>
      </c>
      <c r="K56" s="74">
        <v>5.4607508532423209E-2</v>
      </c>
      <c r="L56" s="74">
        <v>3.3963054619406012E-2</v>
      </c>
      <c r="M56" s="74">
        <v>1.9324336155895544E-2</v>
      </c>
      <c r="N56" s="74">
        <v>1.9868817943784263E-2</v>
      </c>
      <c r="O56" s="126">
        <f t="shared" si="9"/>
        <v>-1.1240529176545864E-5</v>
      </c>
      <c r="Q56" s="599"/>
      <c r="R56" s="140" t="s">
        <v>870</v>
      </c>
      <c r="S56" s="42">
        <v>5.4607508532423209E-2</v>
      </c>
      <c r="T56" s="42">
        <v>1.9324336155895544E-2</v>
      </c>
      <c r="U56" s="141">
        <v>1.8691474904974185E-2</v>
      </c>
      <c r="V56" s="141">
        <v>0.76862044625102466</v>
      </c>
      <c r="W56" s="519">
        <f t="shared" si="10"/>
        <v>2.1062953747799779E-2</v>
      </c>
      <c r="X56" s="206">
        <f t="shared" si="11"/>
        <v>4.4364802058195275E-4</v>
      </c>
    </row>
    <row r="57" spans="1:33" ht="16.5" thickBot="1" x14ac:dyDescent="0.3">
      <c r="A57" s="3" t="s">
        <v>3686</v>
      </c>
      <c r="B57" s="661" t="s">
        <v>3687</v>
      </c>
      <c r="C57" s="661"/>
      <c r="D57" s="661"/>
      <c r="E57" s="661"/>
      <c r="F57" s="661"/>
      <c r="G57" s="661"/>
      <c r="I57" s="653"/>
      <c r="J57" s="446" t="s">
        <v>871</v>
      </c>
      <c r="K57" s="74">
        <v>-3.2362459546925568E-3</v>
      </c>
      <c r="L57" s="74">
        <v>3.3963054619406012E-2</v>
      </c>
      <c r="M57" s="74">
        <v>1.1767448709138997E-2</v>
      </c>
      <c r="N57" s="74">
        <v>1.9868817943784263E-2</v>
      </c>
      <c r="O57" s="126">
        <f t="shared" si="9"/>
        <v>3.0136526922132416E-4</v>
      </c>
      <c r="Q57" s="599"/>
      <c r="R57" s="140" t="s">
        <v>871</v>
      </c>
      <c r="S57" s="42">
        <v>-3.2362459546925568E-3</v>
      </c>
      <c r="T57" s="42">
        <v>1.1767448709138997E-2</v>
      </c>
      <c r="U57" s="141">
        <v>1.8691474904974185E-2</v>
      </c>
      <c r="V57" s="141">
        <v>0.76862044625102466</v>
      </c>
      <c r="W57" s="519">
        <f t="shared" si="10"/>
        <v>-3.09724225377212E-2</v>
      </c>
      <c r="X57" s="206">
        <f t="shared" si="11"/>
        <v>9.5929095785514016E-4</v>
      </c>
    </row>
    <row r="58" spans="1:33" ht="16.5" thickBot="1" x14ac:dyDescent="0.3">
      <c r="A58" s="3" t="s">
        <v>281</v>
      </c>
      <c r="B58" s="4" t="s">
        <v>1858</v>
      </c>
      <c r="C58" s="4" t="s">
        <v>913</v>
      </c>
      <c r="D58" s="4" t="s">
        <v>523</v>
      </c>
      <c r="E58" s="4" t="s">
        <v>509</v>
      </c>
      <c r="F58" s="4" t="s">
        <v>3688</v>
      </c>
      <c r="G58" s="4" t="s">
        <v>3689</v>
      </c>
      <c r="I58" s="653"/>
      <c r="J58" s="446" t="s">
        <v>872</v>
      </c>
      <c r="K58" s="74">
        <v>8.8961038961038963E-2</v>
      </c>
      <c r="L58" s="74">
        <v>3.3963054619406012E-2</v>
      </c>
      <c r="M58" s="74">
        <v>-2.2800315323509741E-3</v>
      </c>
      <c r="N58" s="74">
        <v>1.9868817943784263E-2</v>
      </c>
      <c r="O58" s="126">
        <f t="shared" si="9"/>
        <v>-1.2181420766736709E-3</v>
      </c>
      <c r="Q58" s="599"/>
      <c r="R58" s="140" t="s">
        <v>872</v>
      </c>
      <c r="S58" s="42">
        <v>8.8961038961038963E-2</v>
      </c>
      <c r="T58" s="42">
        <v>-2.2800315323509741E-3</v>
      </c>
      <c r="U58" s="141">
        <v>1.8691474904974185E-2</v>
      </c>
      <c r="V58" s="141">
        <v>0.76862044625102466</v>
      </c>
      <c r="W58" s="519">
        <f t="shared" si="10"/>
        <v>7.2022042909926781E-2</v>
      </c>
      <c r="X58" s="206">
        <f t="shared" si="11"/>
        <v>5.1871746649193341E-3</v>
      </c>
    </row>
    <row r="59" spans="1:33" ht="16.5" thickBot="1" x14ac:dyDescent="0.3">
      <c r="A59" s="3" t="s">
        <v>286</v>
      </c>
      <c r="B59" s="4" t="s">
        <v>2239</v>
      </c>
      <c r="C59" s="4" t="s">
        <v>509</v>
      </c>
      <c r="D59" s="4" t="s">
        <v>823</v>
      </c>
      <c r="E59" s="4" t="s">
        <v>511</v>
      </c>
      <c r="F59" s="4" t="s">
        <v>3690</v>
      </c>
      <c r="G59" s="4" t="s">
        <v>3691</v>
      </c>
      <c r="I59" s="653"/>
      <c r="J59" s="446" t="s">
        <v>873</v>
      </c>
      <c r="K59" s="74">
        <v>4.2168674698795178E-2</v>
      </c>
      <c r="L59" s="74">
        <v>3.3963054619406012E-2</v>
      </c>
      <c r="M59" s="74">
        <v>5.5465739603972428E-2</v>
      </c>
      <c r="N59" s="74">
        <v>1.9868817943784263E-2</v>
      </c>
      <c r="O59" s="126">
        <f t="shared" si="9"/>
        <v>2.9209481513928312E-4</v>
      </c>
      <c r="Q59" s="599"/>
      <c r="R59" s="140" t="s">
        <v>873</v>
      </c>
      <c r="S59" s="42">
        <v>4.2168674698795178E-2</v>
      </c>
      <c r="T59" s="42">
        <v>5.5465739603972428E-2</v>
      </c>
      <c r="U59" s="141">
        <v>1.8691474904974185E-2</v>
      </c>
      <c r="V59" s="141">
        <v>0.76862044625102466</v>
      </c>
      <c r="W59" s="519">
        <f t="shared" si="10"/>
        <v>-1.9154901732227426E-2</v>
      </c>
      <c r="X59" s="206">
        <f t="shared" si="11"/>
        <v>3.6691026037128928E-4</v>
      </c>
    </row>
    <row r="60" spans="1:33" ht="16.5" thickBot="1" x14ac:dyDescent="0.3">
      <c r="A60" s="3" t="s">
        <v>292</v>
      </c>
      <c r="B60" s="4" t="s">
        <v>2262</v>
      </c>
      <c r="C60" s="4" t="s">
        <v>986</v>
      </c>
      <c r="D60" s="4" t="s">
        <v>2253</v>
      </c>
      <c r="E60" s="4" t="s">
        <v>2239</v>
      </c>
      <c r="F60" s="4" t="s">
        <v>3692</v>
      </c>
      <c r="G60" s="4" t="s">
        <v>3693</v>
      </c>
      <c r="I60" s="653"/>
      <c r="J60" s="446" t="s">
        <v>874</v>
      </c>
      <c r="K60" s="74">
        <v>-4.046242774566474E-2</v>
      </c>
      <c r="L60" s="74">
        <v>3.3963054619406012E-2</v>
      </c>
      <c r="M60" s="74">
        <v>1.0365081193137061E-3</v>
      </c>
      <c r="N60" s="74">
        <v>1.9868817943784263E-2</v>
      </c>
      <c r="O60" s="126">
        <f t="shared" si="9"/>
        <v>1.4016037427346821E-3</v>
      </c>
      <c r="Q60" s="599"/>
      <c r="R60" s="140" t="s">
        <v>874</v>
      </c>
      <c r="S60" s="42">
        <v>-4.046242774566474E-2</v>
      </c>
      <c r="T60" s="42">
        <v>1.0365081193137061E-3</v>
      </c>
      <c r="U60" s="141">
        <v>1.8691474904974185E-2</v>
      </c>
      <c r="V60" s="141">
        <v>0.76862044625102466</v>
      </c>
      <c r="W60" s="519">
        <f t="shared" si="10"/>
        <v>-5.9950583983848636E-2</v>
      </c>
      <c r="X60" s="206">
        <f t="shared" si="11"/>
        <v>3.5940725200044885E-3</v>
      </c>
    </row>
    <row r="61" spans="1:33" ht="16.5" thickBot="1" x14ac:dyDescent="0.3">
      <c r="A61" s="3" t="s">
        <v>296</v>
      </c>
      <c r="B61" s="4" t="s">
        <v>1923</v>
      </c>
      <c r="C61" s="4" t="s">
        <v>817</v>
      </c>
      <c r="D61" s="4" t="s">
        <v>1911</v>
      </c>
      <c r="E61" s="4" t="s">
        <v>914</v>
      </c>
      <c r="F61" s="4" t="s">
        <v>3694</v>
      </c>
      <c r="G61" s="4" t="s">
        <v>3695</v>
      </c>
      <c r="I61" s="653"/>
      <c r="J61" s="446" t="s">
        <v>875</v>
      </c>
      <c r="K61" s="74">
        <v>2.4096385542168676E-2</v>
      </c>
      <c r="L61" s="74">
        <v>3.3963054619406012E-2</v>
      </c>
      <c r="M61" s="74">
        <v>4.4638748274275141E-3</v>
      </c>
      <c r="N61" s="74">
        <v>1.9868817943784263E-2</v>
      </c>
      <c r="O61" s="126">
        <f t="shared" si="9"/>
        <v>1.5199547588275728E-4</v>
      </c>
      <c r="Q61" s="599"/>
      <c r="R61" s="140" t="s">
        <v>875</v>
      </c>
      <c r="S61" s="42">
        <v>2.4096385542168676E-2</v>
      </c>
      <c r="T61" s="42">
        <v>4.4638748274275141E-3</v>
      </c>
      <c r="U61" s="141">
        <v>1.8691474904974185E-2</v>
      </c>
      <c r="V61" s="141">
        <v>0.76862044625102466</v>
      </c>
      <c r="W61" s="519">
        <f t="shared" si="10"/>
        <v>1.9738851753284387E-3</v>
      </c>
      <c r="X61" s="206">
        <f t="shared" si="11"/>
        <v>3.8962226853813809E-6</v>
      </c>
    </row>
    <row r="62" spans="1:33" ht="16.5" thickBot="1" x14ac:dyDescent="0.3">
      <c r="A62" s="3" t="s">
        <v>302</v>
      </c>
      <c r="B62" s="4" t="s">
        <v>2207</v>
      </c>
      <c r="C62" s="4" t="s">
        <v>2262</v>
      </c>
      <c r="D62" s="4" t="s">
        <v>819</v>
      </c>
      <c r="E62" s="4" t="s">
        <v>515</v>
      </c>
      <c r="F62" s="4" t="s">
        <v>3696</v>
      </c>
      <c r="G62" s="4" t="s">
        <v>3697</v>
      </c>
      <c r="I62" s="653"/>
      <c r="J62" s="446" t="s">
        <v>876</v>
      </c>
      <c r="K62" s="74">
        <v>2.9411764705882353E-3</v>
      </c>
      <c r="L62" s="74">
        <v>3.3963054619406012E-2</v>
      </c>
      <c r="M62" s="74">
        <v>-5.7612131763413272E-3</v>
      </c>
      <c r="N62" s="74">
        <v>1.9868817943784263E-2</v>
      </c>
      <c r="O62" s="126">
        <f t="shared" si="9"/>
        <v>7.9509170235894373E-4</v>
      </c>
      <c r="Q62" s="599"/>
      <c r="R62" s="140" t="s">
        <v>876</v>
      </c>
      <c r="S62" s="42">
        <v>2.9411764705882353E-3</v>
      </c>
      <c r="T62" s="42">
        <v>-5.7612131763413272E-3</v>
      </c>
      <c r="U62" s="141">
        <v>1.8691474904974185E-2</v>
      </c>
      <c r="V62" s="141">
        <v>0.76862044625102466</v>
      </c>
      <c r="W62" s="519">
        <f t="shared" si="10"/>
        <v>-1.1322112191839196E-2</v>
      </c>
      <c r="X62" s="206">
        <f t="shared" si="11"/>
        <v>1.2819022448459376E-4</v>
      </c>
    </row>
    <row r="63" spans="1:33" ht="16.5" thickBot="1" x14ac:dyDescent="0.3">
      <c r="A63" s="3" t="s">
        <v>308</v>
      </c>
      <c r="B63" s="4" t="s">
        <v>522</v>
      </c>
      <c r="C63" s="4" t="s">
        <v>2253</v>
      </c>
      <c r="D63" s="4" t="s">
        <v>522</v>
      </c>
      <c r="E63" s="4" t="s">
        <v>2207</v>
      </c>
      <c r="F63" s="4" t="s">
        <v>3698</v>
      </c>
      <c r="G63" s="4" t="s">
        <v>3699</v>
      </c>
      <c r="I63" s="653"/>
      <c r="J63" s="446" t="s">
        <v>877</v>
      </c>
      <c r="K63" s="74">
        <v>2.6392961876832845E-2</v>
      </c>
      <c r="L63" s="74">
        <v>3.3963054619406012E-2</v>
      </c>
      <c r="M63" s="74">
        <v>2.1058694775646664E-2</v>
      </c>
      <c r="N63" s="74">
        <v>1.9868817943784263E-2</v>
      </c>
      <c r="O63" s="126">
        <f t="shared" si="9"/>
        <v>-9.007477969437516E-6</v>
      </c>
      <c r="Q63" s="599"/>
      <c r="R63" s="140" t="s">
        <v>877</v>
      </c>
      <c r="S63" s="42">
        <v>2.6392961876832845E-2</v>
      </c>
      <c r="T63" s="42">
        <v>2.1058694775646664E-2</v>
      </c>
      <c r="U63" s="141">
        <v>1.8691474904974185E-2</v>
      </c>
      <c r="V63" s="141">
        <v>0.76862044625102466</v>
      </c>
      <c r="W63" s="519">
        <f t="shared" si="10"/>
        <v>-8.4846564040630019E-3</v>
      </c>
      <c r="X63" s="206">
        <f t="shared" si="11"/>
        <v>7.1989394295007307E-5</v>
      </c>
    </row>
    <row r="64" spans="1:33" ht="16.5" thickBot="1" x14ac:dyDescent="0.3">
      <c r="A64" s="3" t="s">
        <v>314</v>
      </c>
      <c r="B64" s="4" t="s">
        <v>977</v>
      </c>
      <c r="C64" s="4" t="s">
        <v>3700</v>
      </c>
      <c r="D64" s="4" t="s">
        <v>545</v>
      </c>
      <c r="E64" s="4" t="s">
        <v>522</v>
      </c>
      <c r="F64" s="4" t="s">
        <v>3701</v>
      </c>
      <c r="G64" s="4" t="s">
        <v>3702</v>
      </c>
      <c r="I64" s="654"/>
      <c r="J64" s="446" t="s">
        <v>866</v>
      </c>
      <c r="K64" s="74">
        <v>4.5714285714285714E-2</v>
      </c>
      <c r="L64" s="74">
        <v>3.3963054619406012E-2</v>
      </c>
      <c r="M64" s="74">
        <v>1.3821037311159501E-2</v>
      </c>
      <c r="N64" s="74">
        <v>1.9868817943784263E-2</v>
      </c>
      <c r="O64" s="126">
        <f t="shared" si="9"/>
        <v>-7.1068867825111351E-5</v>
      </c>
      <c r="Q64" s="599"/>
      <c r="R64" s="140" t="s">
        <v>866</v>
      </c>
      <c r="S64" s="42">
        <v>4.5714285714285714E-2</v>
      </c>
      <c r="T64" s="42">
        <v>1.3821037311159501E-2</v>
      </c>
      <c r="U64" s="141">
        <v>1.8691474904974185E-2</v>
      </c>
      <c r="V64" s="141">
        <v>0.76862044625102466</v>
      </c>
      <c r="W64" s="519">
        <f t="shared" si="10"/>
        <v>1.6399678943556054E-2</v>
      </c>
      <c r="X64" s="206">
        <f t="shared" si="11"/>
        <v>2.6894946945171577E-4</v>
      </c>
    </row>
    <row r="65" spans="1:24" ht="16.5" thickBot="1" x14ac:dyDescent="0.3">
      <c r="A65" s="3" t="s">
        <v>320</v>
      </c>
      <c r="B65" s="4" t="s">
        <v>927</v>
      </c>
      <c r="C65" s="4" t="s">
        <v>983</v>
      </c>
      <c r="D65" s="4" t="s">
        <v>563</v>
      </c>
      <c r="E65" s="4" t="s">
        <v>2263</v>
      </c>
      <c r="F65" s="4" t="s">
        <v>3703</v>
      </c>
      <c r="G65" s="4" t="s">
        <v>3704</v>
      </c>
      <c r="I65" s="646" t="s">
        <v>891</v>
      </c>
      <c r="J65" s="647"/>
      <c r="K65" s="647"/>
      <c r="L65" s="647"/>
      <c r="M65" s="647"/>
      <c r="N65" s="648"/>
      <c r="O65" s="126">
        <f>SUM(O53:O64)</f>
        <v>3.4432153935879998E-3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1.7718039215223576E-2</v>
      </c>
    </row>
    <row r="66" spans="1:24" ht="19.5" thickBot="1" x14ac:dyDescent="0.3">
      <c r="A66" s="3" t="s">
        <v>325</v>
      </c>
      <c r="B66" s="4" t="s">
        <v>2263</v>
      </c>
      <c r="C66" s="4" t="s">
        <v>964</v>
      </c>
      <c r="D66" s="4" t="s">
        <v>2263</v>
      </c>
      <c r="E66" s="4" t="s">
        <v>3518</v>
      </c>
      <c r="F66" s="4" t="s">
        <v>3705</v>
      </c>
      <c r="G66" s="4" t="s">
        <v>3706</v>
      </c>
      <c r="I66" s="649" t="s">
        <v>5173</v>
      </c>
      <c r="J66" s="650"/>
      <c r="K66" s="650"/>
      <c r="L66" s="650"/>
      <c r="M66" s="650"/>
      <c r="N66" s="651"/>
      <c r="O66" s="126">
        <f>O65/12</f>
        <v>2.8693461613233333E-4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1.476503267935298E-3</v>
      </c>
    </row>
    <row r="67" spans="1:24" ht="18" thickBot="1" x14ac:dyDescent="0.3">
      <c r="A67" s="3" t="s">
        <v>330</v>
      </c>
      <c r="B67" s="4" t="s">
        <v>969</v>
      </c>
      <c r="C67" s="4" t="s">
        <v>549</v>
      </c>
      <c r="D67" s="4" t="s">
        <v>2272</v>
      </c>
      <c r="E67" s="4" t="s">
        <v>2272</v>
      </c>
      <c r="F67" s="4" t="s">
        <v>3707</v>
      </c>
      <c r="G67" s="4" t="s">
        <v>3708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3" t="s">
        <v>335</v>
      </c>
      <c r="B68" s="4" t="s">
        <v>549</v>
      </c>
      <c r="C68" s="4" t="s">
        <v>554</v>
      </c>
      <c r="D68" s="4" t="s">
        <v>973</v>
      </c>
      <c r="E68" s="4" t="s">
        <v>965</v>
      </c>
      <c r="F68" s="4" t="s">
        <v>3709</v>
      </c>
      <c r="G68" s="4" t="s">
        <v>3710</v>
      </c>
      <c r="I68" s="652">
        <v>2015</v>
      </c>
      <c r="J68" s="446" t="s">
        <v>867</v>
      </c>
      <c r="K68" s="74">
        <v>1.912568306010929E-2</v>
      </c>
      <c r="L68" s="74">
        <v>-2.4395869802049264E-2</v>
      </c>
      <c r="M68" s="74">
        <v>1.4990318057379324E-2</v>
      </c>
      <c r="N68" s="74">
        <v>-8.9212734082430127E-3</v>
      </c>
      <c r="O68" s="126">
        <f>((K68-L68)*(M68-N68))</f>
        <v>1.0406695919894218E-3</v>
      </c>
      <c r="Q68" s="599">
        <v>2015</v>
      </c>
      <c r="R68" s="140" t="s">
        <v>867</v>
      </c>
      <c r="S68" s="42">
        <v>1.912568306010929E-2</v>
      </c>
      <c r="T68" s="42">
        <v>1.4990318057379324E-2</v>
      </c>
      <c r="U68" s="141">
        <v>-1.9012721327924149E-2</v>
      </c>
      <c r="V68" s="141">
        <v>0.6034058399276534</v>
      </c>
      <c r="W68" s="142">
        <f>S68-U68-(V68*T68)</f>
        <v>2.9093158929837798E-2</v>
      </c>
      <c r="X68" s="143">
        <f>W68^2</f>
        <v>8.4641189651680083E-4</v>
      </c>
    </row>
    <row r="69" spans="1:24" ht="16.5" thickBot="1" x14ac:dyDescent="0.3">
      <c r="A69" s="3" t="s">
        <v>340</v>
      </c>
      <c r="B69" s="4" t="s">
        <v>549</v>
      </c>
      <c r="C69" s="4" t="s">
        <v>3597</v>
      </c>
      <c r="D69" s="4" t="s">
        <v>3518</v>
      </c>
      <c r="E69" s="4" t="s">
        <v>1923</v>
      </c>
      <c r="F69" s="4" t="s">
        <v>3711</v>
      </c>
      <c r="G69" s="4" t="s">
        <v>3712</v>
      </c>
      <c r="I69" s="653"/>
      <c r="J69" s="446" t="s">
        <v>868</v>
      </c>
      <c r="K69" s="74">
        <v>-3.2171581769436998E-2</v>
      </c>
      <c r="L69" s="74">
        <v>-2.4395869802049264E-2</v>
      </c>
      <c r="M69" s="74">
        <v>3.8188695795186717E-2</v>
      </c>
      <c r="N69" s="74">
        <v>-8.9212734082430127E-3</v>
      </c>
      <c r="O69" s="126">
        <f t="shared" ref="O69:O79" si="12">((K69-L69)*(M69-N69))</f>
        <v>-3.6631355131837615E-4</v>
      </c>
      <c r="Q69" s="599"/>
      <c r="R69" s="140" t="s">
        <v>868</v>
      </c>
      <c r="S69" s="42">
        <v>-3.2171581769436998E-2</v>
      </c>
      <c r="T69" s="42">
        <v>3.8188695795186717E-2</v>
      </c>
      <c r="U69" s="141">
        <v>-1.9012721327924149E-2</v>
      </c>
      <c r="V69" s="141">
        <v>0.6034058399276534</v>
      </c>
      <c r="W69" s="142">
        <f t="shared" ref="W69:W79" si="13">S69-U69-(V69*T69)</f>
        <v>-3.620214250354914E-2</v>
      </c>
      <c r="X69" s="143">
        <f t="shared" ref="X69:X79" si="14">W69^2</f>
        <v>1.3105951218472791E-3</v>
      </c>
    </row>
    <row r="70" spans="1:24" ht="16.5" thickBot="1" x14ac:dyDescent="0.3">
      <c r="A70" s="3" t="s">
        <v>3713</v>
      </c>
      <c r="B70" s="661" t="s">
        <v>3639</v>
      </c>
      <c r="C70" s="661"/>
      <c r="D70" s="661"/>
      <c r="E70" s="661"/>
      <c r="F70" s="661"/>
      <c r="G70" s="661"/>
      <c r="I70" s="653"/>
      <c r="J70" s="446" t="s">
        <v>869</v>
      </c>
      <c r="K70" s="74">
        <v>3.3240997229916899E-2</v>
      </c>
      <c r="L70" s="74">
        <v>-2.4395869802049264E-2</v>
      </c>
      <c r="M70" s="74">
        <v>1.5904866508955791E-2</v>
      </c>
      <c r="N70" s="74">
        <v>-8.9212734082430127E-3</v>
      </c>
      <c r="O70" s="126">
        <f t="shared" si="12"/>
        <v>1.4309009253245749E-3</v>
      </c>
      <c r="Q70" s="599"/>
      <c r="R70" s="140" t="s">
        <v>869</v>
      </c>
      <c r="S70" s="42">
        <v>3.3240997229916899E-2</v>
      </c>
      <c r="T70" s="42">
        <v>1.5904866508955791E-2</v>
      </c>
      <c r="U70" s="141">
        <v>-1.9012721327924149E-2</v>
      </c>
      <c r="V70" s="141">
        <v>0.6034058399276534</v>
      </c>
      <c r="W70" s="142">
        <f t="shared" si="13"/>
        <v>4.2656629223067372E-2</v>
      </c>
      <c r="X70" s="143">
        <f t="shared" si="14"/>
        <v>1.8195880166742453E-3</v>
      </c>
    </row>
    <row r="71" spans="1:24" ht="16.5" thickBot="1" x14ac:dyDescent="0.3">
      <c r="A71" s="3" t="s">
        <v>343</v>
      </c>
      <c r="B71" s="4" t="s">
        <v>1923</v>
      </c>
      <c r="C71" s="4" t="s">
        <v>515</v>
      </c>
      <c r="D71" s="4" t="s">
        <v>970</v>
      </c>
      <c r="E71" s="4" t="s">
        <v>549</v>
      </c>
      <c r="F71" s="4" t="s">
        <v>3714</v>
      </c>
      <c r="G71" s="4" t="s">
        <v>3715</v>
      </c>
      <c r="I71" s="653"/>
      <c r="J71" s="446" t="s">
        <v>870</v>
      </c>
      <c r="K71" s="74">
        <v>-3.7533512064343161E-2</v>
      </c>
      <c r="L71" s="74">
        <v>-2.4395869802049264E-2</v>
      </c>
      <c r="M71" s="74">
        <v>-9.6159843649292046E-2</v>
      </c>
      <c r="N71" s="74">
        <v>-8.9212734082430127E-3</v>
      </c>
      <c r="O71" s="126">
        <f t="shared" si="12"/>
        <v>1.1461091273009003E-3</v>
      </c>
      <c r="Q71" s="599"/>
      <c r="R71" s="140" t="s">
        <v>870</v>
      </c>
      <c r="S71" s="42">
        <v>-3.7533512064343161E-2</v>
      </c>
      <c r="T71" s="42">
        <v>-9.6159843649292046E-2</v>
      </c>
      <c r="U71" s="141">
        <v>-1.9012721327924149E-2</v>
      </c>
      <c r="V71" s="141">
        <v>0.6034058399276534</v>
      </c>
      <c r="W71" s="142">
        <f t="shared" si="13"/>
        <v>3.950262048809388E-2</v>
      </c>
      <c r="X71" s="143">
        <f t="shared" si="14"/>
        <v>1.5604570254263745E-3</v>
      </c>
    </row>
    <row r="72" spans="1:24" ht="16.5" thickBot="1" x14ac:dyDescent="0.3">
      <c r="A72" s="3" t="s">
        <v>348</v>
      </c>
      <c r="B72" s="4" t="s">
        <v>964</v>
      </c>
      <c r="C72" s="4" t="s">
        <v>523</v>
      </c>
      <c r="D72" s="4" t="s">
        <v>818</v>
      </c>
      <c r="E72" s="4" t="s">
        <v>515</v>
      </c>
      <c r="F72" s="4" t="s">
        <v>3716</v>
      </c>
      <c r="G72" s="4" t="s">
        <v>3717</v>
      </c>
      <c r="I72" s="653"/>
      <c r="J72" s="446" t="s">
        <v>871</v>
      </c>
      <c r="K72" s="74">
        <v>-1.16991643454039E-2</v>
      </c>
      <c r="L72" s="74">
        <v>-2.4395869802049264E-2</v>
      </c>
      <c r="M72" s="74">
        <v>3.9899245491350682E-2</v>
      </c>
      <c r="N72" s="74">
        <v>-8.9212734082430127E-3</v>
      </c>
      <c r="O72" s="126">
        <f t="shared" si="12"/>
        <v>6.1985974870872951E-4</v>
      </c>
      <c r="Q72" s="599"/>
      <c r="R72" s="140" t="s">
        <v>871</v>
      </c>
      <c r="S72" s="42">
        <v>-1.16991643454039E-2</v>
      </c>
      <c r="T72" s="42">
        <v>3.9899245491350682E-2</v>
      </c>
      <c r="U72" s="141">
        <v>-1.9012721327924149E-2</v>
      </c>
      <c r="V72" s="141">
        <v>0.6034058399276534</v>
      </c>
      <c r="W72" s="142">
        <f t="shared" si="13"/>
        <v>-1.6761880755667848E-2</v>
      </c>
      <c r="X72" s="143">
        <f t="shared" si="14"/>
        <v>2.8096064646722813E-4</v>
      </c>
    </row>
    <row r="73" spans="1:24" ht="16.5" thickBot="1" x14ac:dyDescent="0.3">
      <c r="A73" s="3" t="s">
        <v>350</v>
      </c>
      <c r="B73" s="4" t="s">
        <v>522</v>
      </c>
      <c r="C73" s="4" t="s">
        <v>964</v>
      </c>
      <c r="D73" s="4" t="s">
        <v>563</v>
      </c>
      <c r="E73" s="4" t="s">
        <v>964</v>
      </c>
      <c r="F73" s="4" t="s">
        <v>3718</v>
      </c>
      <c r="G73" s="4" t="s">
        <v>3719</v>
      </c>
      <c r="I73" s="653"/>
      <c r="J73" s="446" t="s">
        <v>872</v>
      </c>
      <c r="K73" s="74">
        <v>-4.5584045584045586E-2</v>
      </c>
      <c r="L73" s="74">
        <v>-2.4395869802049264E-2</v>
      </c>
      <c r="M73" s="74">
        <v>-7.1881256014068778E-2</v>
      </c>
      <c r="N73" s="74">
        <v>-8.9212734082430127E-3</v>
      </c>
      <c r="O73" s="126">
        <f t="shared" si="12"/>
        <v>1.3340071786836672E-3</v>
      </c>
      <c r="Q73" s="599"/>
      <c r="R73" s="140" t="s">
        <v>872</v>
      </c>
      <c r="S73" s="42">
        <v>-4.5584045584045586E-2</v>
      </c>
      <c r="T73" s="42">
        <v>-7.1881256014068778E-2</v>
      </c>
      <c r="U73" s="141">
        <v>-1.9012721327924149E-2</v>
      </c>
      <c r="V73" s="141">
        <v>0.6034058399276534</v>
      </c>
      <c r="W73" s="142">
        <f t="shared" si="13"/>
        <v>1.6802245404102419E-2</v>
      </c>
      <c r="X73" s="143">
        <f t="shared" si="14"/>
        <v>2.8231545061968083E-4</v>
      </c>
    </row>
    <row r="74" spans="1:24" ht="16.5" thickBot="1" x14ac:dyDescent="0.3">
      <c r="A74" s="3" t="s">
        <v>353</v>
      </c>
      <c r="B74" s="4" t="s">
        <v>3700</v>
      </c>
      <c r="C74" s="4" t="s">
        <v>2143</v>
      </c>
      <c r="D74" s="4" t="s">
        <v>984</v>
      </c>
      <c r="E74" s="4" t="s">
        <v>977</v>
      </c>
      <c r="F74" s="4" t="s">
        <v>3720</v>
      </c>
      <c r="G74" s="4" t="s">
        <v>3721</v>
      </c>
      <c r="I74" s="653"/>
      <c r="J74" s="446" t="s">
        <v>873</v>
      </c>
      <c r="K74" s="74">
        <v>1.1940298507462687E-2</v>
      </c>
      <c r="L74" s="74">
        <v>-2.4395869802049264E-2</v>
      </c>
      <c r="M74" s="74">
        <v>-3.1031770622303743E-2</v>
      </c>
      <c r="N74" s="74">
        <v>-8.9212734082430127E-3</v>
      </c>
      <c r="O74" s="126">
        <f t="shared" si="12"/>
        <v>-8.0341074817710583E-4</v>
      </c>
      <c r="Q74" s="599"/>
      <c r="R74" s="140" t="s">
        <v>873</v>
      </c>
      <c r="S74" s="42">
        <v>1.1940298507462687E-2</v>
      </c>
      <c r="T74" s="42">
        <v>-3.1031770622303743E-2</v>
      </c>
      <c r="U74" s="141">
        <v>-1.9012721327924149E-2</v>
      </c>
      <c r="V74" s="141">
        <v>0.6034058399276534</v>
      </c>
      <c r="W74" s="142">
        <f t="shared" si="13"/>
        <v>4.9677771452180303E-2</v>
      </c>
      <c r="X74" s="143">
        <f t="shared" si="14"/>
        <v>2.4678809764550605E-3</v>
      </c>
    </row>
    <row r="75" spans="1:24" ht="16.5" thickBot="1" x14ac:dyDescent="0.3">
      <c r="A75" s="3" t="s">
        <v>356</v>
      </c>
      <c r="B75" s="4" t="s">
        <v>931</v>
      </c>
      <c r="C75" s="4" t="s">
        <v>3518</v>
      </c>
      <c r="D75" s="4" t="s">
        <v>560</v>
      </c>
      <c r="E75" s="4" t="s">
        <v>927</v>
      </c>
      <c r="F75" s="4" t="s">
        <v>3722</v>
      </c>
      <c r="G75" s="4" t="s">
        <v>3723</v>
      </c>
      <c r="I75" s="653"/>
      <c r="J75" s="446" t="s">
        <v>874</v>
      </c>
      <c r="K75" s="74">
        <v>-2.359882005899705E-2</v>
      </c>
      <c r="L75" s="74">
        <v>-2.4395869802049264E-2</v>
      </c>
      <c r="M75" s="74">
        <v>-5.2010822777026289E-2</v>
      </c>
      <c r="N75" s="74">
        <v>-8.9212734082430127E-3</v>
      </c>
      <c r="O75" s="126">
        <f t="shared" si="12"/>
        <v>-3.434451425262442E-5</v>
      </c>
      <c r="Q75" s="599"/>
      <c r="R75" s="140" t="s">
        <v>874</v>
      </c>
      <c r="S75" s="42">
        <v>-2.359882005899705E-2</v>
      </c>
      <c r="T75" s="42">
        <v>-5.2010822777026289E-2</v>
      </c>
      <c r="U75" s="141">
        <v>-1.9012721327924149E-2</v>
      </c>
      <c r="V75" s="141">
        <v>0.6034058399276534</v>
      </c>
      <c r="W75" s="142">
        <f t="shared" si="13"/>
        <v>2.679753547202697E-2</v>
      </c>
      <c r="X75" s="143">
        <f t="shared" si="14"/>
        <v>7.1810790737454372E-4</v>
      </c>
    </row>
    <row r="76" spans="1:24" ht="16.5" thickBot="1" x14ac:dyDescent="0.3">
      <c r="A76" s="3" t="s">
        <v>358</v>
      </c>
      <c r="B76" s="4" t="s">
        <v>527</v>
      </c>
      <c r="C76" s="4" t="s">
        <v>970</v>
      </c>
      <c r="D76" s="4" t="s">
        <v>954</v>
      </c>
      <c r="E76" s="4" t="s">
        <v>931</v>
      </c>
      <c r="F76" s="4" t="s">
        <v>3724</v>
      </c>
      <c r="G76" s="4" t="s">
        <v>3725</v>
      </c>
      <c r="I76" s="653"/>
      <c r="J76" s="446" t="s">
        <v>875</v>
      </c>
      <c r="K76" s="74">
        <v>-0.16918429003021149</v>
      </c>
      <c r="L76" s="74">
        <v>-2.4395869802049264E-2</v>
      </c>
      <c r="M76" s="74">
        <v>-8.5403666273141152E-2</v>
      </c>
      <c r="N76" s="74">
        <v>-8.9212734082430127E-3</v>
      </c>
      <c r="O76" s="126">
        <f t="shared" si="12"/>
        <v>1.1073764838178266E-2</v>
      </c>
      <c r="Q76" s="599"/>
      <c r="R76" s="140" t="s">
        <v>875</v>
      </c>
      <c r="S76" s="42">
        <v>-0.16918429003021149</v>
      </c>
      <c r="T76" s="42">
        <v>-8.5403666273141152E-2</v>
      </c>
      <c r="U76" s="141">
        <v>-1.9012721327924149E-2</v>
      </c>
      <c r="V76" s="141">
        <v>0.6034058399276534</v>
      </c>
      <c r="W76" s="142">
        <f t="shared" si="13"/>
        <v>-9.8638497721841606E-2</v>
      </c>
      <c r="X76" s="143">
        <f t="shared" si="14"/>
        <v>9.7295532328217516E-3</v>
      </c>
    </row>
    <row r="77" spans="1:24" ht="16.5" thickBot="1" x14ac:dyDescent="0.3">
      <c r="A77" s="3" t="s">
        <v>364</v>
      </c>
      <c r="B77" s="4" t="s">
        <v>976</v>
      </c>
      <c r="C77" s="4" t="s">
        <v>926</v>
      </c>
      <c r="D77" s="4" t="s">
        <v>961</v>
      </c>
      <c r="E77" s="4" t="s">
        <v>527</v>
      </c>
      <c r="F77" s="4" t="s">
        <v>3726</v>
      </c>
      <c r="G77" s="4" t="s">
        <v>3727</v>
      </c>
      <c r="I77" s="653"/>
      <c r="J77" s="446" t="s">
        <v>876</v>
      </c>
      <c r="K77" s="74">
        <v>4.363636363636364E-2</v>
      </c>
      <c r="L77" s="74">
        <v>-2.4395869802049264E-2</v>
      </c>
      <c r="M77" s="74">
        <v>7.7661777639081955E-2</v>
      </c>
      <c r="N77" s="74">
        <v>-8.9212734082430127E-3</v>
      </c>
      <c r="O77" s="126">
        <f t="shared" si="12"/>
        <v>5.890438340661633E-3</v>
      </c>
      <c r="Q77" s="599"/>
      <c r="R77" s="140" t="s">
        <v>876</v>
      </c>
      <c r="S77" s="42">
        <v>4.363636363636364E-2</v>
      </c>
      <c r="T77" s="42">
        <v>7.7661777639081955E-2</v>
      </c>
      <c r="U77" s="141">
        <v>-1.9012721327924149E-2</v>
      </c>
      <c r="V77" s="141">
        <v>0.6034058399276534</v>
      </c>
      <c r="W77" s="142">
        <f t="shared" si="13"/>
        <v>1.5787514797702885E-2</v>
      </c>
      <c r="X77" s="143">
        <f t="shared" si="14"/>
        <v>2.4924562348768758E-4</v>
      </c>
    </row>
    <row r="78" spans="1:24" ht="16.5" thickBot="1" x14ac:dyDescent="0.3">
      <c r="A78" s="3" t="s">
        <v>368</v>
      </c>
      <c r="B78" s="4" t="s">
        <v>949</v>
      </c>
      <c r="C78" s="4" t="s">
        <v>929</v>
      </c>
      <c r="D78" s="4" t="s">
        <v>956</v>
      </c>
      <c r="E78" s="4" t="s">
        <v>527</v>
      </c>
      <c r="F78" s="4" t="s">
        <v>3726</v>
      </c>
      <c r="G78" s="4" t="s">
        <v>3728</v>
      </c>
      <c r="I78" s="653"/>
      <c r="J78" s="446" t="s">
        <v>877</v>
      </c>
      <c r="K78" s="74">
        <v>-6.968641114982578E-2</v>
      </c>
      <c r="L78" s="74">
        <v>-2.4395869802049264E-2</v>
      </c>
      <c r="M78" s="74">
        <v>-5.6204177800007653E-3</v>
      </c>
      <c r="N78" s="74">
        <v>-8.9212734082430127E-3</v>
      </c>
      <c r="O78" s="126">
        <f t="shared" si="12"/>
        <v>-1.4949753831394635E-4</v>
      </c>
      <c r="Q78" s="599"/>
      <c r="R78" s="140" t="s">
        <v>877</v>
      </c>
      <c r="S78" s="42">
        <v>-6.968641114982578E-2</v>
      </c>
      <c r="T78" s="42">
        <v>-5.6204177800007653E-3</v>
      </c>
      <c r="U78" s="141">
        <v>-1.9012721327924149E-2</v>
      </c>
      <c r="V78" s="141">
        <v>0.6034058399276534</v>
      </c>
      <c r="W78" s="142">
        <f t="shared" si="13"/>
        <v>-4.7282296910615952E-2</v>
      </c>
      <c r="X78" s="143">
        <f t="shared" si="14"/>
        <v>2.2356156011436429E-3</v>
      </c>
    </row>
    <row r="79" spans="1:24" ht="16.5" thickBot="1" x14ac:dyDescent="0.3">
      <c r="A79" s="3" t="s">
        <v>3729</v>
      </c>
      <c r="B79" s="661" t="s">
        <v>417</v>
      </c>
      <c r="C79" s="661"/>
      <c r="D79" s="661"/>
      <c r="E79" s="661"/>
      <c r="F79" s="661"/>
      <c r="G79" s="661"/>
      <c r="I79" s="654"/>
      <c r="J79" s="446" t="s">
        <v>866</v>
      </c>
      <c r="K79" s="74">
        <v>-1.1235955056179775E-2</v>
      </c>
      <c r="L79" s="74">
        <v>-2.4395869802049264E-2</v>
      </c>
      <c r="M79" s="74">
        <v>4.8407592724962187E-2</v>
      </c>
      <c r="N79" s="74">
        <v>-8.9212734082430127E-3</v>
      </c>
      <c r="O79" s="126">
        <f t="shared" si="12"/>
        <v>7.5444299079034508E-4</v>
      </c>
      <c r="Q79" s="599"/>
      <c r="R79" s="140" t="s">
        <v>866</v>
      </c>
      <c r="S79" s="42">
        <v>-1.1235955056179775E-2</v>
      </c>
      <c r="T79" s="42">
        <v>4.8407592724962187E-2</v>
      </c>
      <c r="U79" s="141">
        <v>-1.9012721327924149E-2</v>
      </c>
      <c r="V79" s="141">
        <v>0.6034058399276534</v>
      </c>
      <c r="W79" s="142">
        <f t="shared" si="13"/>
        <v>-2.1432657875337199E-2</v>
      </c>
      <c r="X79" s="143">
        <f t="shared" si="14"/>
        <v>4.5935882360125365E-4</v>
      </c>
    </row>
    <row r="80" spans="1:24" ht="16.5" thickBot="1" x14ac:dyDescent="0.3">
      <c r="A80" s="3" t="s">
        <v>3730</v>
      </c>
      <c r="B80" s="4" t="s">
        <v>3464</v>
      </c>
      <c r="C80" s="4" t="s">
        <v>957</v>
      </c>
      <c r="D80" s="4" t="s">
        <v>946</v>
      </c>
      <c r="E80" s="4" t="s">
        <v>950</v>
      </c>
      <c r="F80" s="4" t="s">
        <v>3731</v>
      </c>
      <c r="G80" s="4" t="s">
        <v>3732</v>
      </c>
      <c r="I80" s="646" t="s">
        <v>891</v>
      </c>
      <c r="J80" s="647"/>
      <c r="K80" s="647"/>
      <c r="L80" s="647"/>
      <c r="M80" s="647"/>
      <c r="N80" s="648"/>
      <c r="O80" s="126">
        <f>SUM(O68:O79)</f>
        <v>2.1936626389575484E-2</v>
      </c>
      <c r="Q80" s="599" t="s">
        <v>891</v>
      </c>
      <c r="R80" s="599"/>
      <c r="S80" s="599"/>
      <c r="T80" s="599"/>
      <c r="U80" s="599"/>
      <c r="V80" s="599"/>
      <c r="W80" s="599"/>
      <c r="X80" s="143">
        <f>SUM(X68:X79)</f>
        <v>2.1960090322435545E-2</v>
      </c>
    </row>
    <row r="81" spans="1:24" ht="19.5" thickBot="1" x14ac:dyDescent="0.3">
      <c r="A81" s="3" t="s">
        <v>3733</v>
      </c>
      <c r="B81" s="4" t="s">
        <v>990</v>
      </c>
      <c r="C81" s="4" t="s">
        <v>990</v>
      </c>
      <c r="D81" s="4" t="s">
        <v>990</v>
      </c>
      <c r="E81" s="4" t="s">
        <v>990</v>
      </c>
      <c r="F81" s="4" t="s">
        <v>990</v>
      </c>
      <c r="G81" s="4" t="s">
        <v>990</v>
      </c>
      <c r="I81" s="649" t="s">
        <v>5173</v>
      </c>
      <c r="J81" s="650"/>
      <c r="K81" s="650"/>
      <c r="L81" s="650"/>
      <c r="M81" s="650"/>
      <c r="N81" s="651"/>
      <c r="O81" s="126">
        <f>O80/12</f>
        <v>1.8280521991312904E-3</v>
      </c>
      <c r="Q81" s="600" t="s">
        <v>5070</v>
      </c>
      <c r="R81" s="600"/>
      <c r="S81" s="600"/>
      <c r="T81" s="600"/>
      <c r="U81" s="600"/>
      <c r="V81" s="600"/>
      <c r="W81" s="600"/>
      <c r="X81" s="143">
        <f>X80/12</f>
        <v>1.8300075268696287E-3</v>
      </c>
    </row>
    <row r="82" spans="1:24" ht="18" thickBot="1" x14ac:dyDescent="0.3">
      <c r="A82" s="660" t="s">
        <v>1943</v>
      </c>
      <c r="B82" s="660"/>
      <c r="C82" s="660"/>
      <c r="D82" s="660"/>
      <c r="E82" s="660"/>
      <c r="F82" s="660"/>
      <c r="G82" s="660"/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161" t="s">
        <v>5074</v>
      </c>
    </row>
    <row r="83" spans="1:24" ht="16.5" thickBot="1" x14ac:dyDescent="0.3">
      <c r="I83" s="652">
        <v>2016</v>
      </c>
      <c r="J83" s="446" t="s">
        <v>867</v>
      </c>
      <c r="K83" s="74">
        <v>1.1363636363636364E-2</v>
      </c>
      <c r="L83" s="106">
        <v>1.5386040495967201E-2</v>
      </c>
      <c r="M83" s="74">
        <v>1.0050124363976159E-2</v>
      </c>
      <c r="N83" s="74">
        <v>9.8098034712319256E-3</v>
      </c>
      <c r="O83" s="126">
        <f>((K83-L83)*(M83-N83))</f>
        <v>-9.6666775205983939E-7</v>
      </c>
      <c r="Q83" s="599">
        <v>2016</v>
      </c>
      <c r="R83" s="140" t="s">
        <v>867</v>
      </c>
      <c r="S83" s="42">
        <v>1.1363636363636364E-2</v>
      </c>
      <c r="T83" s="42">
        <v>1.0050124363976159E-2</v>
      </c>
      <c r="U83" s="141">
        <v>-7.803085412805312E-4</v>
      </c>
      <c r="V83" s="141">
        <v>1.6479788901639989</v>
      </c>
      <c r="W83" s="451">
        <f>S83-U83-(V83*T83)</f>
        <v>-4.4184478904387009E-3</v>
      </c>
      <c r="X83" s="363">
        <f>W83^2</f>
        <v>1.9522681760522206E-5</v>
      </c>
    </row>
    <row r="84" spans="1:24" ht="16.5" thickBot="1" x14ac:dyDescent="0.3">
      <c r="I84" s="653"/>
      <c r="J84" s="446" t="s">
        <v>868</v>
      </c>
      <c r="K84" s="74">
        <v>-2.6217228464419477E-2</v>
      </c>
      <c r="L84" s="106">
        <v>1.5386040495967201E-2</v>
      </c>
      <c r="M84" s="74">
        <v>4.3438042975537196E-2</v>
      </c>
      <c r="N84" s="74">
        <v>9.8098034712319256E-3</v>
      </c>
      <c r="O84" s="126">
        <f t="shared" ref="O84:O94" si="15">((K84-L84)*(M84-N84))</f>
        <v>-1.3990446927619124E-3</v>
      </c>
      <c r="Q84" s="599"/>
      <c r="R84" s="140" t="s">
        <v>868</v>
      </c>
      <c r="S84" s="42">
        <v>-2.6217228464419477E-2</v>
      </c>
      <c r="T84" s="42">
        <v>4.3438042975537196E-2</v>
      </c>
      <c r="U84" s="141">
        <v>-7.803085412805312E-4</v>
      </c>
      <c r="V84" s="141">
        <v>1.6479788901639989</v>
      </c>
      <c r="W84" s="451">
        <f t="shared" ref="W84:W94" si="16">S84-U84-(V84*T84)</f>
        <v>-9.7021897776860822E-2</v>
      </c>
      <c r="X84" s="363">
        <f t="shared" ref="X84:X94" si="17">W84^2</f>
        <v>9.4132486482236301E-3</v>
      </c>
    </row>
    <row r="85" spans="1:24" ht="16.5" thickBot="1" x14ac:dyDescent="0.3">
      <c r="I85" s="653"/>
      <c r="J85" s="446" t="s">
        <v>869</v>
      </c>
      <c r="K85" s="74">
        <v>0.11153846153846154</v>
      </c>
      <c r="L85" s="106">
        <v>1.5386040495967201E-2</v>
      </c>
      <c r="M85" s="74">
        <v>6.7206555334595368E-3</v>
      </c>
      <c r="N85" s="74">
        <v>9.8098034712319256E-3</v>
      </c>
      <c r="O85" s="126">
        <f t="shared" si="15"/>
        <v>-2.9702905317524386E-4</v>
      </c>
      <c r="Q85" s="599"/>
      <c r="R85" s="140" t="s">
        <v>869</v>
      </c>
      <c r="S85" s="42">
        <v>0.11153846153846154</v>
      </c>
      <c r="T85" s="42">
        <v>6.7206555334595368E-3</v>
      </c>
      <c r="U85" s="141">
        <v>-7.803085412805312E-4</v>
      </c>
      <c r="V85" s="141">
        <v>1.6479788901639989</v>
      </c>
      <c r="W85" s="451">
        <f t="shared" si="16"/>
        <v>0.10124327163253688</v>
      </c>
      <c r="X85" s="363">
        <f t="shared" si="17"/>
        <v>1.0250200050859647E-2</v>
      </c>
    </row>
    <row r="86" spans="1:24" ht="16.5" thickBot="1" x14ac:dyDescent="0.3">
      <c r="I86" s="653"/>
      <c r="J86" s="446" t="s">
        <v>870</v>
      </c>
      <c r="K86" s="74">
        <v>-4.8442906574394463E-2</v>
      </c>
      <c r="L86" s="106">
        <v>1.5386040495967201E-2</v>
      </c>
      <c r="M86" s="74">
        <v>-9.3294460641399797E-3</v>
      </c>
      <c r="N86" s="74">
        <v>9.8098034712319256E-3</v>
      </c>
      <c r="O86" s="126">
        <f t="shared" si="15"/>
        <v>1.2216381455596973E-3</v>
      </c>
      <c r="Q86" s="599"/>
      <c r="R86" s="140" t="s">
        <v>870</v>
      </c>
      <c r="S86" s="42">
        <v>-4.8442906574394463E-2</v>
      </c>
      <c r="T86" s="42">
        <v>-9.3294460641399797E-3</v>
      </c>
      <c r="U86" s="141">
        <v>-7.803085412805312E-4</v>
      </c>
      <c r="V86" s="141">
        <v>1.6479788901639989</v>
      </c>
      <c r="W86" s="451">
        <f t="shared" si="16"/>
        <v>-3.2287867862487635E-2</v>
      </c>
      <c r="X86" s="363">
        <f t="shared" si="17"/>
        <v>1.0425064111054619E-3</v>
      </c>
    </row>
    <row r="87" spans="1:24" ht="16.5" thickBot="1" x14ac:dyDescent="0.3">
      <c r="I87" s="653"/>
      <c r="J87" s="446" t="s">
        <v>871</v>
      </c>
      <c r="K87" s="74">
        <v>0.04</v>
      </c>
      <c r="L87" s="106">
        <v>1.5386040495967201E-2</v>
      </c>
      <c r="M87" s="74">
        <v>-1.5014834656640762E-2</v>
      </c>
      <c r="N87" s="74">
        <v>9.8098034712319256E-3</v>
      </c>
      <c r="O87" s="126">
        <f t="shared" si="15"/>
        <v>-6.1103263758172696E-4</v>
      </c>
      <c r="Q87" s="599"/>
      <c r="R87" s="140" t="s">
        <v>871</v>
      </c>
      <c r="S87" s="42">
        <v>0.04</v>
      </c>
      <c r="T87" s="42">
        <v>-1.5014834656640762E-2</v>
      </c>
      <c r="U87" s="141">
        <v>-7.803085412805312E-4</v>
      </c>
      <c r="V87" s="141">
        <v>1.6479788901639989</v>
      </c>
      <c r="W87" s="451">
        <f t="shared" si="16"/>
        <v>6.5524439094727327E-2</v>
      </c>
      <c r="X87" s="363">
        <f t="shared" si="17"/>
        <v>4.2934521186786308E-3</v>
      </c>
    </row>
    <row r="88" spans="1:24" ht="16.5" thickBot="1" x14ac:dyDescent="0.3">
      <c r="I88" s="653"/>
      <c r="J88" s="446" t="s">
        <v>872</v>
      </c>
      <c r="K88" s="74">
        <v>8.3216783216783219E-2</v>
      </c>
      <c r="L88" s="106">
        <v>1.5386040495967201E-2</v>
      </c>
      <c r="M88" s="74">
        <v>4.9645736027609466E-2</v>
      </c>
      <c r="N88" s="74">
        <v>9.8098034712319256E-3</v>
      </c>
      <c r="O88" s="126">
        <f t="shared" si="15"/>
        <v>2.7021008922754235E-3</v>
      </c>
      <c r="Q88" s="599"/>
      <c r="R88" s="140" t="s">
        <v>872</v>
      </c>
      <c r="S88" s="42">
        <v>8.3216783216783219E-2</v>
      </c>
      <c r="T88" s="42">
        <v>4.9645736027609466E-2</v>
      </c>
      <c r="U88" s="141">
        <v>-7.803085412805312E-4</v>
      </c>
      <c r="V88" s="141">
        <v>1.6479788901639989</v>
      </c>
      <c r="W88" s="451">
        <f t="shared" si="16"/>
        <v>2.1819667979090379E-3</v>
      </c>
      <c r="X88" s="363">
        <f t="shared" si="17"/>
        <v>4.7609791071774199E-6</v>
      </c>
    </row>
    <row r="89" spans="1:24" ht="16.5" thickBot="1" x14ac:dyDescent="0.3">
      <c r="I89" s="653"/>
      <c r="J89" s="446" t="s">
        <v>873</v>
      </c>
      <c r="K89" s="74">
        <v>9.4771241830065356E-2</v>
      </c>
      <c r="L89" s="106">
        <v>1.5386040495967201E-2</v>
      </c>
      <c r="M89" s="74">
        <v>3.7317594571986246E-2</v>
      </c>
      <c r="N89" s="74">
        <v>9.8098034712319256E-3</v>
      </c>
      <c r="O89" s="126">
        <f t="shared" si="15"/>
        <v>2.1837115347896952E-3</v>
      </c>
      <c r="Q89" s="599"/>
      <c r="R89" s="140" t="s">
        <v>873</v>
      </c>
      <c r="S89" s="42">
        <v>9.4771241830065356E-2</v>
      </c>
      <c r="T89" s="42">
        <v>3.7317594571986246E-2</v>
      </c>
      <c r="U89" s="141">
        <v>-7.803085412805312E-4</v>
      </c>
      <c r="V89" s="141">
        <v>1.6479788901639989</v>
      </c>
      <c r="W89" s="451">
        <f t="shared" si="16"/>
        <v>3.4052942285013918E-2</v>
      </c>
      <c r="X89" s="363">
        <f t="shared" si="17"/>
        <v>1.1596028782664889E-3</v>
      </c>
    </row>
    <row r="90" spans="1:24" ht="16.5" thickBot="1" x14ac:dyDescent="0.3">
      <c r="I90" s="653"/>
      <c r="J90" s="446" t="s">
        <v>874</v>
      </c>
      <c r="K90" s="74">
        <v>7.1641791044776124E-2</v>
      </c>
      <c r="L90" s="106">
        <v>1.5386040495967201E-2</v>
      </c>
      <c r="M90" s="74">
        <v>3.5975090721741862E-2</v>
      </c>
      <c r="N90" s="74">
        <v>9.8098034712319256E-3</v>
      </c>
      <c r="O90" s="126">
        <f t="shared" si="15"/>
        <v>1.4719478726026173E-3</v>
      </c>
      <c r="Q90" s="599"/>
      <c r="R90" s="140" t="s">
        <v>874</v>
      </c>
      <c r="S90" s="42">
        <v>7.1641791044776124E-2</v>
      </c>
      <c r="T90" s="42">
        <v>3.5975090721741862E-2</v>
      </c>
      <c r="U90" s="141">
        <v>-7.803085412805312E-4</v>
      </c>
      <c r="V90" s="141">
        <v>1.6479788901639989</v>
      </c>
      <c r="W90" s="451">
        <f t="shared" si="16"/>
        <v>1.3135909504891324E-2</v>
      </c>
      <c r="X90" s="363">
        <f t="shared" si="17"/>
        <v>1.7255211852069423E-4</v>
      </c>
    </row>
    <row r="91" spans="1:24" ht="16.5" thickBot="1" x14ac:dyDescent="0.3">
      <c r="I91" s="653"/>
      <c r="J91" s="446" t="s">
        <v>875</v>
      </c>
      <c r="K91" s="74">
        <v>-4.456824512534819E-2</v>
      </c>
      <c r="L91" s="106">
        <v>1.5386040495967201E-2</v>
      </c>
      <c r="M91" s="74">
        <v>-2.9839128178515729E-3</v>
      </c>
      <c r="N91" s="74">
        <v>9.8098034712319256E-3</v>
      </c>
      <c r="O91" s="126">
        <f t="shared" si="15"/>
        <v>7.6703812055378727E-4</v>
      </c>
      <c r="Q91" s="599"/>
      <c r="R91" s="140" t="s">
        <v>875</v>
      </c>
      <c r="S91" s="42">
        <v>-4.456824512534819E-2</v>
      </c>
      <c r="T91" s="42">
        <v>-2.9839128178515729E-3</v>
      </c>
      <c r="U91" s="141">
        <v>-7.803085412805312E-4</v>
      </c>
      <c r="V91" s="141">
        <v>1.6479788901639989</v>
      </c>
      <c r="W91" s="451">
        <f t="shared" si="16"/>
        <v>-3.8870511250158488E-2</v>
      </c>
      <c r="X91" s="363">
        <f t="shared" si="17"/>
        <v>1.5109166448486976E-3</v>
      </c>
    </row>
    <row r="92" spans="1:24" ht="16.5" thickBot="1" x14ac:dyDescent="0.3">
      <c r="I92" s="653"/>
      <c r="J92" s="446" t="s">
        <v>876</v>
      </c>
      <c r="K92" s="74">
        <v>1.4577259475218658E-2</v>
      </c>
      <c r="L92" s="106">
        <v>1.5386040495967201E-2</v>
      </c>
      <c r="M92" s="74">
        <v>5.3133810453263684E-3</v>
      </c>
      <c r="N92" s="74">
        <v>9.8098034712319256E-3</v>
      </c>
      <c r="O92" s="126">
        <f t="shared" si="15"/>
        <v>3.6366211193405378E-6</v>
      </c>
      <c r="Q92" s="599"/>
      <c r="R92" s="140" t="s">
        <v>876</v>
      </c>
      <c r="S92" s="42">
        <v>1.4577259475218658E-2</v>
      </c>
      <c r="T92" s="42">
        <v>5.3133810453263684E-3</v>
      </c>
      <c r="U92" s="141">
        <v>-7.803085412805312E-4</v>
      </c>
      <c r="V92" s="141">
        <v>1.6479788901639989</v>
      </c>
      <c r="W92" s="451">
        <f t="shared" si="16"/>
        <v>6.601228218403813E-3</v>
      </c>
      <c r="X92" s="363">
        <f t="shared" si="17"/>
        <v>4.3576213991450777E-5</v>
      </c>
    </row>
    <row r="93" spans="1:24" ht="16.5" thickBot="1" x14ac:dyDescent="0.3">
      <c r="I93" s="653"/>
      <c r="J93" s="446" t="s">
        <v>877</v>
      </c>
      <c r="K93" s="74">
        <v>-0.16091954022988506</v>
      </c>
      <c r="L93" s="106">
        <v>1.5386040495967201E-2</v>
      </c>
      <c r="M93" s="74">
        <v>-7.5342465753424681E-2</v>
      </c>
      <c r="N93" s="74">
        <v>9.8098034712319256E-3</v>
      </c>
      <c r="O93" s="126">
        <f t="shared" si="15"/>
        <v>1.5012820275777199E-2</v>
      </c>
      <c r="Q93" s="599"/>
      <c r="R93" s="140" t="s">
        <v>877</v>
      </c>
      <c r="S93" s="42">
        <v>-0.16091954022988506</v>
      </c>
      <c r="T93" s="42">
        <v>-7.5342465753424681E-2</v>
      </c>
      <c r="U93" s="141">
        <v>-7.803085412805312E-4</v>
      </c>
      <c r="V93" s="141">
        <v>1.6479788901639989</v>
      </c>
      <c r="W93" s="451">
        <f t="shared" si="16"/>
        <v>-3.5976438594056623E-2</v>
      </c>
      <c r="X93" s="363">
        <f t="shared" si="17"/>
        <v>1.2943041339119269E-3</v>
      </c>
    </row>
    <row r="94" spans="1:24" ht="16.5" thickBot="1" x14ac:dyDescent="0.3">
      <c r="I94" s="654"/>
      <c r="J94" s="446" t="s">
        <v>866</v>
      </c>
      <c r="K94" s="74">
        <v>3.7671232876712327E-2</v>
      </c>
      <c r="L94" s="106">
        <v>1.5386040495967201E-2</v>
      </c>
      <c r="M94" s="74">
        <v>3.1927675707203271E-2</v>
      </c>
      <c r="N94" s="74">
        <v>9.8098034712319256E-3</v>
      </c>
      <c r="O94" s="126">
        <f t="shared" si="15"/>
        <v>4.9290103783136273E-4</v>
      </c>
      <c r="Q94" s="599"/>
      <c r="R94" s="140" t="s">
        <v>866</v>
      </c>
      <c r="S94" s="42">
        <v>3.7671232876712327E-2</v>
      </c>
      <c r="T94" s="42">
        <v>3.1927675707203271E-2</v>
      </c>
      <c r="U94" s="141">
        <v>-7.803085412805312E-4</v>
      </c>
      <c r="V94" s="141">
        <v>1.6479788901639989</v>
      </c>
      <c r="W94" s="451">
        <f t="shared" si="16"/>
        <v>-1.4164594159480064E-2</v>
      </c>
      <c r="X94" s="363">
        <f t="shared" si="17"/>
        <v>2.0063572770277673E-4</v>
      </c>
    </row>
    <row r="95" spans="1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2.154772144923818E-2</v>
      </c>
      <c r="Q95" s="599" t="s">
        <v>891</v>
      </c>
      <c r="R95" s="599"/>
      <c r="S95" s="599"/>
      <c r="T95" s="599"/>
      <c r="U95" s="599"/>
      <c r="V95" s="599"/>
      <c r="W95" s="599"/>
      <c r="X95" s="363">
        <f>SUM(X83:X94)</f>
        <v>2.9405278606977104E-2</v>
      </c>
    </row>
    <row r="96" spans="1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1.7956434541031817E-3</v>
      </c>
      <c r="Q96" s="600" t="s">
        <v>5070</v>
      </c>
      <c r="R96" s="600"/>
      <c r="S96" s="600"/>
      <c r="T96" s="600"/>
      <c r="U96" s="600"/>
      <c r="V96" s="600"/>
      <c r="W96" s="600"/>
      <c r="X96" s="363">
        <f>X95/12</f>
        <v>2.4504398839147587E-3</v>
      </c>
    </row>
    <row r="97" spans="9:24" ht="18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161" t="s">
        <v>884</v>
      </c>
      <c r="R97" s="161" t="s">
        <v>885</v>
      </c>
      <c r="S97" s="161" t="s">
        <v>886</v>
      </c>
      <c r="T97" s="161" t="s">
        <v>888</v>
      </c>
      <c r="U97" s="161" t="s">
        <v>5071</v>
      </c>
      <c r="V97" s="161" t="s">
        <v>5072</v>
      </c>
      <c r="W97" s="161" t="s">
        <v>5073</v>
      </c>
      <c r="X97" s="161" t="s">
        <v>5074</v>
      </c>
    </row>
    <row r="98" spans="9:24" ht="16.5" thickBot="1" x14ac:dyDescent="0.3">
      <c r="I98" s="590">
        <v>2017</v>
      </c>
      <c r="J98" s="41" t="s">
        <v>867</v>
      </c>
      <c r="K98" s="42">
        <v>-4.2904290429042903E-2</v>
      </c>
      <c r="L98" s="42">
        <v>1.1107704988576305E-2</v>
      </c>
      <c r="M98" s="42">
        <v>-8.2182179919061092E-3</v>
      </c>
      <c r="N98" s="42">
        <v>1.7002369229728018E-2</v>
      </c>
      <c r="O98" s="44">
        <f>((K98-L98)*(M98-N98))</f>
        <v>1.3622142414445682E-3</v>
      </c>
      <c r="Q98" s="599">
        <v>2017</v>
      </c>
      <c r="R98" s="140" t="s">
        <v>867</v>
      </c>
      <c r="S98" s="42">
        <v>-4.2904290429042903E-2</v>
      </c>
      <c r="T98" s="42">
        <v>-8.2182179919061092E-3</v>
      </c>
      <c r="U98" s="141">
        <v>-6.5970713132532978E-4</v>
      </c>
      <c r="V98" s="141">
        <v>0.6921042568189113</v>
      </c>
      <c r="W98" s="519">
        <f>S98-U98-(V98*T98)</f>
        <v>-3.6556719642053592E-2</v>
      </c>
      <c r="X98" s="206">
        <f>W98^2</f>
        <v>1.3363937509877069E-3</v>
      </c>
    </row>
    <row r="99" spans="9:24" ht="16.5" thickBot="1" x14ac:dyDescent="0.3">
      <c r="I99" s="591"/>
      <c r="J99" s="41" t="s">
        <v>868</v>
      </c>
      <c r="K99" s="42">
        <v>5.5172413793103448E-2</v>
      </c>
      <c r="L99" s="42">
        <v>1.1107704988576305E-2</v>
      </c>
      <c r="M99" s="42">
        <v>1.7495868239585141E-2</v>
      </c>
      <c r="N99" s="42">
        <v>1.7002369229728018E-2</v>
      </c>
      <c r="O99" s="44">
        <f t="shared" ref="O99:O109" si="18">((K99-L99)*(M99-N99))</f>
        <v>2.1745890164676616E-5</v>
      </c>
      <c r="Q99" s="599"/>
      <c r="R99" s="140" t="s">
        <v>868</v>
      </c>
      <c r="S99" s="42">
        <v>5.5172413793103448E-2</v>
      </c>
      <c r="T99" s="42">
        <v>1.7495868239585141E-2</v>
      </c>
      <c r="U99" s="141">
        <v>-6.5970713132532978E-4</v>
      </c>
      <c r="V99" s="141">
        <v>0.6921042568189113</v>
      </c>
      <c r="W99" s="519">
        <f t="shared" ref="W99:W109" si="19">S99-U99-(V99*T99)</f>
        <v>4.3723156039069108E-2</v>
      </c>
      <c r="X99" s="206">
        <f t="shared" ref="X99:X109" si="20">W99^2</f>
        <v>1.9117143740167853E-3</v>
      </c>
    </row>
    <row r="100" spans="9:24" ht="16.5" thickBot="1" x14ac:dyDescent="0.3">
      <c r="I100" s="591"/>
      <c r="J100" s="41" t="s">
        <v>869</v>
      </c>
      <c r="K100" s="42">
        <v>6.5359477124183009E-3</v>
      </c>
      <c r="L100" s="42">
        <v>1.1107704988576305E-2</v>
      </c>
      <c r="M100" s="42">
        <v>3.2295283969978633E-2</v>
      </c>
      <c r="N100" s="42">
        <v>1.7002369229728018E-2</v>
      </c>
      <c r="O100" s="44">
        <f t="shared" si="18"/>
        <v>-6.9915494237404757E-5</v>
      </c>
      <c r="Q100" s="599"/>
      <c r="R100" s="140" t="s">
        <v>869</v>
      </c>
      <c r="S100" s="42">
        <v>6.5359477124183009E-3</v>
      </c>
      <c r="T100" s="42">
        <v>3.2295283969978633E-2</v>
      </c>
      <c r="U100" s="141">
        <v>-6.5970713132532978E-4</v>
      </c>
      <c r="V100" s="141">
        <v>0.6921042568189113</v>
      </c>
      <c r="W100" s="519">
        <f t="shared" si="19"/>
        <v>-1.5156048667054133E-2</v>
      </c>
      <c r="X100" s="206">
        <f t="shared" si="20"/>
        <v>2.2970581119811334E-4</v>
      </c>
    </row>
    <row r="101" spans="9:24" ht="16.5" thickBot="1" x14ac:dyDescent="0.3">
      <c r="I101" s="591"/>
      <c r="J101" s="41" t="s">
        <v>870</v>
      </c>
      <c r="K101" s="42">
        <v>2.922077922077922E-2</v>
      </c>
      <c r="L101" s="42">
        <v>1.1107704988576305E-2</v>
      </c>
      <c r="M101" s="42">
        <v>2.0867470402482848E-2</v>
      </c>
      <c r="N101" s="42">
        <v>1.7002369229728018E-2</v>
      </c>
      <c r="O101" s="44">
        <f t="shared" si="18"/>
        <v>7.0008864457082792E-5</v>
      </c>
      <c r="Q101" s="599"/>
      <c r="R101" s="140" t="s">
        <v>870</v>
      </c>
      <c r="S101" s="42">
        <v>2.922077922077922E-2</v>
      </c>
      <c r="T101" s="42">
        <v>2.0867470402482848E-2</v>
      </c>
      <c r="U101" s="141">
        <v>-6.5970713132532978E-4</v>
      </c>
      <c r="V101" s="141">
        <v>0.6921042568189113</v>
      </c>
      <c r="W101" s="519">
        <f t="shared" si="19"/>
        <v>1.5438021257503532E-2</v>
      </c>
      <c r="X101" s="206">
        <f t="shared" si="20"/>
        <v>2.3833250034713095E-4</v>
      </c>
    </row>
    <row r="102" spans="9:24" ht="16.5" thickBot="1" x14ac:dyDescent="0.3">
      <c r="I102" s="591"/>
      <c r="J102" s="41" t="s">
        <v>871</v>
      </c>
      <c r="K102" s="42">
        <v>-2.8391167192429023E-2</v>
      </c>
      <c r="L102" s="42">
        <v>1.1107704988576305E-2</v>
      </c>
      <c r="M102" s="42">
        <v>1.8006717972702979E-2</v>
      </c>
      <c r="N102" s="42">
        <v>1.7002369229728018E-2</v>
      </c>
      <c r="O102" s="44">
        <f t="shared" si="18"/>
        <v>-3.9670642623921373E-5</v>
      </c>
      <c r="Q102" s="599"/>
      <c r="R102" s="140" t="s">
        <v>871</v>
      </c>
      <c r="S102" s="42">
        <v>-2.8391167192429023E-2</v>
      </c>
      <c r="T102" s="42">
        <v>1.8006717972702979E-2</v>
      </c>
      <c r="U102" s="141">
        <v>-6.5970713132532978E-4</v>
      </c>
      <c r="V102" s="141">
        <v>0.6921042568189113</v>
      </c>
      <c r="W102" s="519">
        <f t="shared" si="19"/>
        <v>-4.0193986221349023E-2</v>
      </c>
      <c r="X102" s="206">
        <f t="shared" si="20"/>
        <v>1.6155565283619952E-3</v>
      </c>
    </row>
    <row r="103" spans="9:24" ht="16.5" thickBot="1" x14ac:dyDescent="0.3">
      <c r="I103" s="591"/>
      <c r="J103" s="41" t="s">
        <v>872</v>
      </c>
      <c r="K103" s="42">
        <v>6.9480519480519476E-2</v>
      </c>
      <c r="L103" s="42">
        <v>1.1107704988576305E-2</v>
      </c>
      <c r="M103" s="42">
        <v>2.0799832933068765E-2</v>
      </c>
      <c r="N103" s="42">
        <v>1.7002369229728018E-2</v>
      </c>
      <c r="O103" s="44">
        <f t="shared" si="18"/>
        <v>2.2166864429499697E-4</v>
      </c>
      <c r="Q103" s="599"/>
      <c r="R103" s="140" t="s">
        <v>872</v>
      </c>
      <c r="S103" s="42">
        <v>6.9480519480519476E-2</v>
      </c>
      <c r="T103" s="42">
        <v>2.0799832933068765E-2</v>
      </c>
      <c r="U103" s="141">
        <v>-6.5970713132532978E-4</v>
      </c>
      <c r="V103" s="141">
        <v>0.6921042568189113</v>
      </c>
      <c r="W103" s="519">
        <f t="shared" si="19"/>
        <v>5.5744573697745735E-2</v>
      </c>
      <c r="X103" s="206">
        <f t="shared" si="20"/>
        <v>3.1074574967434056E-3</v>
      </c>
    </row>
    <row r="104" spans="9:24" ht="16.5" thickBot="1" x14ac:dyDescent="0.3">
      <c r="I104" s="591"/>
      <c r="J104" s="41" t="s">
        <v>873</v>
      </c>
      <c r="K104" s="42">
        <v>6.7692307692307691E-2</v>
      </c>
      <c r="L104" s="42">
        <v>1.1107704988576305E-2</v>
      </c>
      <c r="M104" s="42">
        <v>-3.6210388494506696E-3</v>
      </c>
      <c r="N104" s="42">
        <v>1.7002369229728018E-2</v>
      </c>
      <c r="O104" s="44">
        <f t="shared" si="18"/>
        <v>-1.16696735255725E-3</v>
      </c>
      <c r="Q104" s="599"/>
      <c r="R104" s="140" t="s">
        <v>873</v>
      </c>
      <c r="S104" s="42">
        <v>6.7692307692307691E-2</v>
      </c>
      <c r="T104" s="42">
        <v>-3.6210388494506696E-3</v>
      </c>
      <c r="U104" s="141">
        <v>-6.5970713132532978E-4</v>
      </c>
      <c r="V104" s="141">
        <v>0.6921042568189113</v>
      </c>
      <c r="W104" s="519">
        <f t="shared" si="19"/>
        <v>7.0858151225444491E-2</v>
      </c>
      <c r="X104" s="206">
        <f t="shared" si="20"/>
        <v>5.0208775950879607E-3</v>
      </c>
    </row>
    <row r="105" spans="9:24" ht="16.5" thickBot="1" x14ac:dyDescent="0.3">
      <c r="I105" s="591"/>
      <c r="J105" s="41" t="s">
        <v>874</v>
      </c>
      <c r="K105" s="42">
        <v>-1.4409221902017291E-2</v>
      </c>
      <c r="L105" s="42">
        <v>1.1107704988576305E-2</v>
      </c>
      <c r="M105" s="42">
        <v>3.3364816031537449E-3</v>
      </c>
      <c r="N105" s="42">
        <v>1.7002369229728018E-2</v>
      </c>
      <c r="O105" s="44">
        <f t="shared" si="18"/>
        <v>3.4871145546236333E-4</v>
      </c>
      <c r="Q105" s="599"/>
      <c r="R105" s="140" t="s">
        <v>874</v>
      </c>
      <c r="S105" s="42">
        <v>-1.4409221902017291E-2</v>
      </c>
      <c r="T105" s="42">
        <v>3.3364816031537449E-3</v>
      </c>
      <c r="U105" s="141">
        <v>-6.5970713132532978E-4</v>
      </c>
      <c r="V105" s="141">
        <v>0.6921042568189113</v>
      </c>
      <c r="W105" s="519">
        <f t="shared" si="19"/>
        <v>-1.6058707891032652E-2</v>
      </c>
      <c r="X105" s="206">
        <f t="shared" si="20"/>
        <v>2.5788209912951435E-4</v>
      </c>
    </row>
    <row r="106" spans="9:24" ht="16.5" thickBot="1" x14ac:dyDescent="0.3">
      <c r="I106" s="591"/>
      <c r="J106" s="41" t="s">
        <v>875</v>
      </c>
      <c r="K106" s="42">
        <v>-2.6315789473684209E-2</v>
      </c>
      <c r="L106" s="42">
        <v>1.1107704988576305E-2</v>
      </c>
      <c r="M106" s="42">
        <v>2.158943243326219E-3</v>
      </c>
      <c r="N106" s="42">
        <v>1.7002369229728018E-2</v>
      </c>
      <c r="O106" s="44">
        <f t="shared" si="18"/>
        <v>5.5549287020308156E-4</v>
      </c>
      <c r="Q106" s="599"/>
      <c r="R106" s="140" t="s">
        <v>875</v>
      </c>
      <c r="S106" s="42">
        <v>-2.6315789473684209E-2</v>
      </c>
      <c r="T106" s="42">
        <v>2.158943243326219E-3</v>
      </c>
      <c r="U106" s="141">
        <v>-6.5970713132532978E-4</v>
      </c>
      <c r="V106" s="141">
        <v>0.6921042568189113</v>
      </c>
      <c r="W106" s="519">
        <f t="shared" si="19"/>
        <v>-2.7150296151295383E-2</v>
      </c>
      <c r="X106" s="206">
        <f t="shared" si="20"/>
        <v>7.3713858110304494E-4</v>
      </c>
    </row>
    <row r="107" spans="9:24" ht="16.5" thickBot="1" x14ac:dyDescent="0.3">
      <c r="I107" s="591"/>
      <c r="J107" s="41" t="s">
        <v>876</v>
      </c>
      <c r="K107" s="42">
        <v>-3.903903903903904E-2</v>
      </c>
      <c r="L107" s="42">
        <v>1.1107704988576305E-2</v>
      </c>
      <c r="M107" s="42">
        <v>1.3048272482234717E-2</v>
      </c>
      <c r="N107" s="42">
        <v>1.7002369229728018E-2</v>
      </c>
      <c r="O107" s="44">
        <f t="shared" si="18"/>
        <v>1.9828507745697294E-4</v>
      </c>
      <c r="Q107" s="599"/>
      <c r="R107" s="140" t="s">
        <v>876</v>
      </c>
      <c r="S107" s="42">
        <v>-3.903903903903904E-2</v>
      </c>
      <c r="T107" s="42">
        <v>1.3048272482234717E-2</v>
      </c>
      <c r="U107" s="141">
        <v>-6.5970713132532978E-4</v>
      </c>
      <c r="V107" s="141">
        <v>0.6921042568189113</v>
      </c>
      <c r="W107" s="519">
        <f t="shared" si="19"/>
        <v>-4.7410096836801419E-2</v>
      </c>
      <c r="X107" s="206">
        <f t="shared" si="20"/>
        <v>2.247717282074888E-3</v>
      </c>
    </row>
    <row r="108" spans="9:24" ht="16.5" thickBot="1" x14ac:dyDescent="0.3">
      <c r="I108" s="591"/>
      <c r="J108" s="41" t="s">
        <v>877</v>
      </c>
      <c r="K108" s="42">
        <v>0</v>
      </c>
      <c r="L108" s="42">
        <v>1.1107704988576305E-2</v>
      </c>
      <c r="M108" s="42">
        <v>-6.0470460180261547E-5</v>
      </c>
      <c r="N108" s="42">
        <v>1.7002369229728018E-2</v>
      </c>
      <c r="O108" s="44">
        <f t="shared" si="18"/>
        <v>1.8952898954287196E-4</v>
      </c>
      <c r="Q108" s="599"/>
      <c r="R108" s="140" t="s">
        <v>877</v>
      </c>
      <c r="S108" s="42">
        <v>0</v>
      </c>
      <c r="T108" s="42">
        <v>-6.0470460180261547E-5</v>
      </c>
      <c r="U108" s="141">
        <v>-6.5970713132532978E-4</v>
      </c>
      <c r="V108" s="141">
        <v>0.6921042568189113</v>
      </c>
      <c r="W108" s="519">
        <f t="shared" si="19"/>
        <v>7.0155899422788721E-4</v>
      </c>
      <c r="X108" s="206">
        <f t="shared" si="20"/>
        <v>4.9218502238204469E-7</v>
      </c>
    </row>
    <row r="109" spans="9:24" ht="16.5" thickBot="1" x14ac:dyDescent="0.3">
      <c r="I109" s="592"/>
      <c r="J109" s="41" t="s">
        <v>866</v>
      </c>
      <c r="K109" s="42">
        <v>5.6250000000000001E-2</v>
      </c>
      <c r="L109" s="42">
        <v>1.1107704988576305E-2</v>
      </c>
      <c r="M109" s="42">
        <v>8.791928721174018E-2</v>
      </c>
      <c r="N109" s="42">
        <v>1.7002369229728018E-2</v>
      </c>
      <c r="O109" s="44">
        <f t="shared" si="18"/>
        <v>3.2013524328449311E-3</v>
      </c>
      <c r="Q109" s="599"/>
      <c r="R109" s="140" t="s">
        <v>866</v>
      </c>
      <c r="S109" s="42">
        <v>5.6250000000000001E-2</v>
      </c>
      <c r="T109" s="42">
        <v>8.791928721174018E-2</v>
      </c>
      <c r="U109" s="141">
        <v>-6.5970713132532978E-4</v>
      </c>
      <c r="V109" s="141">
        <v>0.6921042568189113</v>
      </c>
      <c r="W109" s="519">
        <f t="shared" si="19"/>
        <v>-3.939605804404521E-3</v>
      </c>
      <c r="X109" s="206">
        <f t="shared" si="20"/>
        <v>1.5520493894097793E-5</v>
      </c>
    </row>
    <row r="110" spans="9:24" ht="15.7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4.8924549764529698E-3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1.6718788697967023E-2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4.0770458137108083E-4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1.3932323914972518E-3</v>
      </c>
    </row>
    <row r="112" spans="9:24" ht="18" thickBot="1" x14ac:dyDescent="0.3">
      <c r="I112" s="39" t="s">
        <v>884</v>
      </c>
      <c r="J112" s="198" t="s">
        <v>885</v>
      </c>
      <c r="K112" s="198" t="s">
        <v>886</v>
      </c>
      <c r="L112" s="198" t="s">
        <v>887</v>
      </c>
      <c r="M112" s="198" t="s">
        <v>888</v>
      </c>
      <c r="N112" s="198" t="s">
        <v>889</v>
      </c>
      <c r="O112" s="40" t="s">
        <v>890</v>
      </c>
    </row>
    <row r="113" spans="9:15" ht="15.75" thickBot="1" x14ac:dyDescent="0.3">
      <c r="I113" s="642">
        <v>2018</v>
      </c>
      <c r="J113" s="140" t="s">
        <v>867</v>
      </c>
      <c r="K113" s="237">
        <v>-1.4792899408284023E-2</v>
      </c>
      <c r="L113" s="237">
        <v>-5.5713319276281294E-3</v>
      </c>
      <c r="M113" s="237">
        <v>2.443046535543213E-2</v>
      </c>
      <c r="N113" s="237">
        <v>-7.0994468597337171E-3</v>
      </c>
      <c r="O113" s="44">
        <f>((K113-L113)*(M113-N113))</f>
        <v>-2.9075521315130842E-4</v>
      </c>
    </row>
    <row r="114" spans="9:15" ht="15.75" thickBot="1" x14ac:dyDescent="0.3">
      <c r="I114" s="643"/>
      <c r="J114" s="140" t="s">
        <v>868</v>
      </c>
      <c r="K114" s="237">
        <v>-3.903903903903904E-2</v>
      </c>
      <c r="L114" s="237">
        <v>-5.5713319276281294E-3</v>
      </c>
      <c r="M114" s="237">
        <v>-4.9558674576761852E-3</v>
      </c>
      <c r="N114" s="237">
        <v>-7.0994468597337171E-3</v>
      </c>
      <c r="O114" s="44">
        <f t="shared" ref="O114:O124" si="21">((K114-L114)*(M114-N114))</f>
        <v>-7.1740687598114799E-5</v>
      </c>
    </row>
    <row r="115" spans="9:15" ht="15.75" thickBot="1" x14ac:dyDescent="0.3">
      <c r="I115" s="643"/>
      <c r="J115" s="140" t="s">
        <v>869</v>
      </c>
      <c r="K115" s="237">
        <v>-6.25E-2</v>
      </c>
      <c r="L115" s="237">
        <v>-5.5713319276281294E-3</v>
      </c>
      <c r="M115" s="237">
        <v>-8.5978114661722491E-2</v>
      </c>
      <c r="N115" s="237">
        <v>-7.0994468597337171E-3</v>
      </c>
      <c r="O115" s="44">
        <f t="shared" si="21"/>
        <v>4.4904574972903051E-3</v>
      </c>
    </row>
    <row r="116" spans="9:15" ht="15.75" thickBot="1" x14ac:dyDescent="0.3">
      <c r="I116" s="643"/>
      <c r="J116" s="140" t="s">
        <v>870</v>
      </c>
      <c r="K116" s="237">
        <v>3.3333333333333335E-3</v>
      </c>
      <c r="L116" s="237">
        <v>-5.5713319276281294E-3</v>
      </c>
      <c r="M116" s="237">
        <v>-4.7003022830323746E-2</v>
      </c>
      <c r="N116" s="237">
        <v>-7.0994468597337171E-3</v>
      </c>
      <c r="O116" s="44">
        <f t="shared" si="21"/>
        <v>-3.5532798673344962E-4</v>
      </c>
    </row>
    <row r="117" spans="9:15" ht="15.75" thickBot="1" x14ac:dyDescent="0.3">
      <c r="I117" s="643"/>
      <c r="J117" s="140" t="s">
        <v>871</v>
      </c>
      <c r="K117" s="237">
        <v>-7.3089700996677748E-2</v>
      </c>
      <c r="L117" s="237">
        <v>-5.5713319276281294E-3</v>
      </c>
      <c r="M117" s="237">
        <v>-5.0291628843604896E-3</v>
      </c>
      <c r="N117" s="237">
        <v>-7.0994468597337171E-3</v>
      </c>
      <c r="O117" s="44">
        <f t="shared" si="21"/>
        <v>-1.3978219752698882E-4</v>
      </c>
    </row>
    <row r="118" spans="9:15" ht="15.75" thickBot="1" x14ac:dyDescent="0.3">
      <c r="I118" s="643"/>
      <c r="J118" s="140" t="s">
        <v>872</v>
      </c>
      <c r="K118" s="237">
        <v>-0.10948905109489052</v>
      </c>
      <c r="L118" s="237">
        <v>-5.5713319276281294E-3</v>
      </c>
      <c r="M118" s="237">
        <v>-4.6791598066254894E-2</v>
      </c>
      <c r="N118" s="237">
        <v>-7.0994468597337171E-3</v>
      </c>
      <c r="O118" s="44">
        <f t="shared" si="21"/>
        <v>4.1247178222237829E-3</v>
      </c>
    </row>
    <row r="119" spans="9:15" ht="15.75" thickBot="1" x14ac:dyDescent="0.3">
      <c r="I119" s="643"/>
      <c r="J119" s="140" t="s">
        <v>873</v>
      </c>
      <c r="K119" s="237">
        <v>6.1475409836065573E-2</v>
      </c>
      <c r="L119" s="237">
        <v>-5.5713319276281294E-3</v>
      </c>
      <c r="M119" s="237">
        <v>2.741564628095532E-2</v>
      </c>
      <c r="N119" s="237">
        <v>-7.0994468597337171E-3</v>
      </c>
      <c r="O119" s="44">
        <f t="shared" si="21"/>
        <v>2.3141245367536136E-3</v>
      </c>
    </row>
    <row r="120" spans="9:15" ht="15.75" thickBot="1" x14ac:dyDescent="0.3">
      <c r="I120" s="643"/>
      <c r="J120" s="140" t="s">
        <v>874</v>
      </c>
      <c r="K120" s="237">
        <v>3.8610038610038609E-2</v>
      </c>
      <c r="L120" s="237">
        <v>-5.5713319276281294E-3</v>
      </c>
      <c r="M120" s="237">
        <v>1.926351069183738E-2</v>
      </c>
      <c r="N120" s="237">
        <v>-7.0994468597337171E-3</v>
      </c>
      <c r="O120" s="44">
        <f t="shared" si="21"/>
        <v>1.1647515960547421E-3</v>
      </c>
    </row>
    <row r="121" spans="9:15" ht="15.75" thickBot="1" x14ac:dyDescent="0.3">
      <c r="I121" s="643"/>
      <c r="J121" s="140" t="s">
        <v>875</v>
      </c>
      <c r="K121" s="237">
        <v>2.6022304832713755E-2</v>
      </c>
      <c r="L121" s="237">
        <v>-5.5713319276281294E-3</v>
      </c>
      <c r="M121" s="237">
        <v>-6.0196663444972249E-3</v>
      </c>
      <c r="N121" s="237">
        <v>-7.0994468597337171E-3</v>
      </c>
      <c r="O121" s="44">
        <f t="shared" si="21"/>
        <v>3.4114193379276533E-5</v>
      </c>
    </row>
    <row r="122" spans="9:15" ht="15.75" thickBot="1" x14ac:dyDescent="0.3">
      <c r="I122" s="643"/>
      <c r="J122" s="140" t="s">
        <v>876</v>
      </c>
      <c r="K122" s="237">
        <v>-7.246376811594203E-3</v>
      </c>
      <c r="L122" s="237">
        <v>-5.5713319276281294E-3</v>
      </c>
      <c r="M122" s="237">
        <v>-2.4763515298842628E-2</v>
      </c>
      <c r="N122" s="237">
        <v>-7.0994468597337171E-3</v>
      </c>
      <c r="O122" s="44">
        <f t="shared" si="21"/>
        <v>2.9588107468955967E-5</v>
      </c>
    </row>
    <row r="123" spans="9:15" ht="15.75" thickBot="1" x14ac:dyDescent="0.3">
      <c r="I123" s="643"/>
      <c r="J123" s="140" t="s">
        <v>877</v>
      </c>
      <c r="K123" s="237">
        <v>0.11313868613138686</v>
      </c>
      <c r="L123" s="237">
        <v>-5.5713319276281294E-3</v>
      </c>
      <c r="M123" s="237">
        <v>4.7403329287324443E-2</v>
      </c>
      <c r="N123" s="237">
        <v>-7.0994468597337171E-3</v>
      </c>
      <c r="O123" s="44">
        <f t="shared" si="21"/>
        <v>6.4700255406837251E-3</v>
      </c>
    </row>
    <row r="124" spans="9:15" ht="15.75" thickBot="1" x14ac:dyDescent="0.3">
      <c r="I124" s="644"/>
      <c r="J124" s="140" t="s">
        <v>866</v>
      </c>
      <c r="K124" s="237">
        <v>-3.2786885245901639E-3</v>
      </c>
      <c r="L124" s="237">
        <v>-5.5713319276281294E-3</v>
      </c>
      <c r="M124" s="237">
        <v>1.6834633611323781E-2</v>
      </c>
      <c r="N124" s="237">
        <v>-7.0994468597337171E-3</v>
      </c>
      <c r="O124" s="44">
        <f t="shared" si="21"/>
        <v>5.4872311699749777E-5</v>
      </c>
    </row>
    <row r="125" spans="9:15" ht="15.75" thickBot="1" x14ac:dyDescent="0.3">
      <c r="I125" s="593" t="s">
        <v>891</v>
      </c>
      <c r="J125" s="645"/>
      <c r="K125" s="645"/>
      <c r="L125" s="645"/>
      <c r="M125" s="645"/>
      <c r="N125" s="666"/>
      <c r="O125" s="44">
        <f>SUM(O113:O119)</f>
        <v>1.007169377125784E-2</v>
      </c>
    </row>
    <row r="126" spans="9:15" ht="17.25" thickBot="1" x14ac:dyDescent="0.3">
      <c r="I126" s="606" t="s">
        <v>892</v>
      </c>
      <c r="J126" s="607"/>
      <c r="K126" s="607"/>
      <c r="L126" s="607"/>
      <c r="M126" s="607"/>
      <c r="N126" s="608"/>
      <c r="O126" s="44">
        <f>O125/12</f>
        <v>8.3930781427148668E-4</v>
      </c>
    </row>
  </sheetData>
  <mergeCells count="65">
    <mergeCell ref="I125:N125"/>
    <mergeCell ref="I126:N126"/>
    <mergeCell ref="Q110:W110"/>
    <mergeCell ref="Q111:W111"/>
    <mergeCell ref="Q81:W81"/>
    <mergeCell ref="Q83:Q94"/>
    <mergeCell ref="Q95:W95"/>
    <mergeCell ref="Q96:W96"/>
    <mergeCell ref="Q98:Q109"/>
    <mergeCell ref="I111:N111"/>
    <mergeCell ref="I81:N81"/>
    <mergeCell ref="I83:I94"/>
    <mergeCell ref="I95:N95"/>
    <mergeCell ref="I96:N96"/>
    <mergeCell ref="I98:I109"/>
    <mergeCell ref="I110:N110"/>
    <mergeCell ref="Q53:Q64"/>
    <mergeCell ref="Q65:W65"/>
    <mergeCell ref="Q66:W66"/>
    <mergeCell ref="Q68:Q79"/>
    <mergeCell ref="Q80:W80"/>
    <mergeCell ref="I17:U17"/>
    <mergeCell ref="B79:G79"/>
    <mergeCell ref="A82:G82"/>
    <mergeCell ref="B5:G5"/>
    <mergeCell ref="B18:G18"/>
    <mergeCell ref="B31:G31"/>
    <mergeCell ref="B45:G45"/>
    <mergeCell ref="B57:G57"/>
    <mergeCell ref="B70:G70"/>
    <mergeCell ref="Q36:X36"/>
    <mergeCell ref="Q38:Q49"/>
    <mergeCell ref="Q50:W50"/>
    <mergeCell ref="Q51:W51"/>
    <mergeCell ref="I53:I64"/>
    <mergeCell ref="I65:N65"/>
    <mergeCell ref="I66:N66"/>
    <mergeCell ref="I113:I124"/>
    <mergeCell ref="I68:I79"/>
    <mergeCell ref="I80:N80"/>
    <mergeCell ref="I36:O36"/>
    <mergeCell ref="I38:I49"/>
    <mergeCell ref="I50:N50"/>
    <mergeCell ref="I51:N51"/>
    <mergeCell ref="Z1:Z2"/>
    <mergeCell ref="AA1:AD1"/>
    <mergeCell ref="AE1:AG1"/>
    <mergeCell ref="Z16:AC16"/>
    <mergeCell ref="AE16:AF16"/>
    <mergeCell ref="Z17:AC17"/>
    <mergeCell ref="AE17:AF17"/>
    <mergeCell ref="Z18:Z19"/>
    <mergeCell ref="AA18:AD18"/>
    <mergeCell ref="AE18:AG18"/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P60" zoomScale="90" zoomScaleNormal="90" workbookViewId="0">
      <selection activeCell="Q67" sqref="Q67:X81"/>
    </sheetView>
  </sheetViews>
  <sheetFormatPr defaultRowHeight="15" x14ac:dyDescent="0.25"/>
  <cols>
    <col min="1" max="1" width="12.28515625" customWidth="1"/>
    <col min="9" max="9" width="9.28515625" bestFit="1" customWidth="1"/>
    <col min="11" max="14" width="9.28515625" bestFit="1" customWidth="1"/>
    <col min="15" max="15" width="10.42578125" bestFit="1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7</v>
      </c>
      <c r="B2" s="4" t="s">
        <v>3379</v>
      </c>
      <c r="C2" s="4" t="s">
        <v>3380</v>
      </c>
      <c r="D2" s="4" t="s">
        <v>3381</v>
      </c>
      <c r="E2" s="4" t="s">
        <v>3382</v>
      </c>
      <c r="F2" s="4" t="s">
        <v>3382</v>
      </c>
      <c r="G2" s="4" t="s">
        <v>3383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11" t="s">
        <v>885</v>
      </c>
      <c r="AB2" s="411" t="s">
        <v>5161</v>
      </c>
      <c r="AC2" s="411" t="s">
        <v>5162</v>
      </c>
      <c r="AD2" s="412" t="s">
        <v>878</v>
      </c>
      <c r="AE2" s="411" t="s">
        <v>5161</v>
      </c>
      <c r="AF2" s="411" t="s">
        <v>5162</v>
      </c>
      <c r="AG2" s="412" t="s">
        <v>878</v>
      </c>
    </row>
    <row r="3" spans="1:33" ht="16.5" thickBot="1" x14ac:dyDescent="0.3">
      <c r="A3" s="3" t="s">
        <v>12</v>
      </c>
      <c r="B3" s="4" t="s">
        <v>3384</v>
      </c>
      <c r="C3" s="4" t="s">
        <v>3385</v>
      </c>
      <c r="D3" s="4" t="s">
        <v>3386</v>
      </c>
      <c r="E3" s="4" t="s">
        <v>3387</v>
      </c>
      <c r="F3" s="4" t="s">
        <v>3387</v>
      </c>
      <c r="G3" s="4" t="s">
        <v>3388</v>
      </c>
      <c r="I3" s="27" t="s">
        <v>866</v>
      </c>
      <c r="J3" s="45">
        <v>1000</v>
      </c>
      <c r="K3" s="27"/>
      <c r="L3" s="45">
        <v>910</v>
      </c>
      <c r="M3" s="27"/>
      <c r="N3" s="33">
        <v>1020</v>
      </c>
      <c r="O3" s="27"/>
      <c r="P3" s="33">
        <v>1035</v>
      </c>
      <c r="Q3" s="27"/>
      <c r="R3" s="33">
        <v>755</v>
      </c>
      <c r="S3" s="27"/>
      <c r="T3" s="33">
        <v>488</v>
      </c>
      <c r="U3" s="28"/>
      <c r="Z3" s="413">
        <v>1</v>
      </c>
      <c r="AA3" s="27" t="s">
        <v>866</v>
      </c>
      <c r="AB3" s="45">
        <v>1000</v>
      </c>
      <c r="AC3" s="27"/>
      <c r="AD3" s="413"/>
      <c r="AE3" s="45">
        <v>910</v>
      </c>
      <c r="AF3" s="27"/>
      <c r="AG3" s="413"/>
    </row>
    <row r="4" spans="1:33" ht="16.5" thickBot="1" x14ac:dyDescent="0.3">
      <c r="A4" s="3" t="s">
        <v>18</v>
      </c>
      <c r="B4" s="4" t="s">
        <v>3389</v>
      </c>
      <c r="C4" s="4" t="s">
        <v>3390</v>
      </c>
      <c r="D4" s="4" t="s">
        <v>3391</v>
      </c>
      <c r="E4" s="4" t="s">
        <v>3392</v>
      </c>
      <c r="F4" s="4" t="s">
        <v>3392</v>
      </c>
      <c r="G4" s="4" t="s">
        <v>3393</v>
      </c>
      <c r="I4" s="29" t="s">
        <v>867</v>
      </c>
      <c r="J4" s="45">
        <v>1030</v>
      </c>
      <c r="K4" s="27"/>
      <c r="L4" s="45">
        <v>950</v>
      </c>
      <c r="M4" s="27"/>
      <c r="N4" s="33">
        <v>1135</v>
      </c>
      <c r="O4" s="27"/>
      <c r="P4" s="33">
        <v>1055</v>
      </c>
      <c r="Q4" s="27"/>
      <c r="R4" s="33">
        <v>735</v>
      </c>
      <c r="S4" s="27"/>
      <c r="T4" s="45">
        <v>550</v>
      </c>
      <c r="U4" s="8"/>
      <c r="Z4" s="413">
        <v>2</v>
      </c>
      <c r="AA4" s="29" t="s">
        <v>867</v>
      </c>
      <c r="AB4" s="45">
        <v>1030</v>
      </c>
      <c r="AC4" s="27"/>
      <c r="AD4" s="75">
        <v>0.03</v>
      </c>
      <c r="AE4" s="45">
        <v>950</v>
      </c>
      <c r="AF4" s="27"/>
      <c r="AG4" s="75">
        <v>4.3956043956043959E-2</v>
      </c>
    </row>
    <row r="5" spans="1:33" ht="16.5" thickBot="1" x14ac:dyDescent="0.3">
      <c r="A5" s="3" t="s">
        <v>2667</v>
      </c>
      <c r="B5" s="661" t="s">
        <v>3394</v>
      </c>
      <c r="C5" s="661"/>
      <c r="D5" s="661"/>
      <c r="E5" s="661"/>
      <c r="F5" s="661"/>
      <c r="G5" s="661"/>
      <c r="I5" s="29" t="s">
        <v>868</v>
      </c>
      <c r="J5" s="45">
        <v>1130</v>
      </c>
      <c r="K5" s="27"/>
      <c r="L5" s="45">
        <v>940</v>
      </c>
      <c r="M5" s="27"/>
      <c r="N5" s="33">
        <v>1180</v>
      </c>
      <c r="O5" s="27"/>
      <c r="P5" s="33">
        <v>1025</v>
      </c>
      <c r="Q5" s="27"/>
      <c r="R5" s="33">
        <v>735</v>
      </c>
      <c r="S5" s="27"/>
      <c r="T5" s="45">
        <v>515</v>
      </c>
      <c r="U5" s="8"/>
      <c r="Z5" s="413">
        <v>3</v>
      </c>
      <c r="AA5" s="29" t="s">
        <v>868</v>
      </c>
      <c r="AB5" s="45">
        <v>1130</v>
      </c>
      <c r="AC5" s="27"/>
      <c r="AD5" s="75">
        <v>9.7087378640776698E-2</v>
      </c>
      <c r="AE5" s="45">
        <v>940</v>
      </c>
      <c r="AF5" s="27"/>
      <c r="AG5" s="75">
        <v>-1.0526315789473684E-2</v>
      </c>
    </row>
    <row r="6" spans="1:33" ht="16.5" thickBot="1" x14ac:dyDescent="0.3">
      <c r="A6" s="3" t="s">
        <v>24</v>
      </c>
      <c r="B6" s="4" t="s">
        <v>3395</v>
      </c>
      <c r="C6" s="4" t="s">
        <v>3396</v>
      </c>
      <c r="D6" s="4" t="s">
        <v>3397</v>
      </c>
      <c r="E6" s="4" t="s">
        <v>3389</v>
      </c>
      <c r="F6" s="4" t="s">
        <v>3398</v>
      </c>
      <c r="G6" s="4" t="s">
        <v>3399</v>
      </c>
      <c r="I6" s="29" t="s">
        <v>869</v>
      </c>
      <c r="J6" s="45">
        <v>1370</v>
      </c>
      <c r="K6" s="30"/>
      <c r="L6" s="45">
        <v>1085</v>
      </c>
      <c r="M6" s="30"/>
      <c r="N6" s="33">
        <v>1350</v>
      </c>
      <c r="O6" s="27"/>
      <c r="P6" s="33">
        <v>1045</v>
      </c>
      <c r="Q6" s="27"/>
      <c r="R6" s="33">
        <v>725</v>
      </c>
      <c r="S6" s="27"/>
      <c r="T6" s="45">
        <v>480</v>
      </c>
      <c r="U6" s="8"/>
      <c r="Z6" s="413">
        <v>4</v>
      </c>
      <c r="AA6" s="29" t="s">
        <v>869</v>
      </c>
      <c r="AB6" s="45">
        <v>1370</v>
      </c>
      <c r="AC6" s="30"/>
      <c r="AD6" s="75">
        <v>0.21238938053097345</v>
      </c>
      <c r="AE6" s="45">
        <v>1085</v>
      </c>
      <c r="AF6" s="30"/>
      <c r="AG6" s="75">
        <v>0.15425531914893617</v>
      </c>
    </row>
    <row r="7" spans="1:33" ht="16.5" thickBot="1" x14ac:dyDescent="0.3">
      <c r="A7" s="3" t="s">
        <v>30</v>
      </c>
      <c r="B7" s="4" t="s">
        <v>3400</v>
      </c>
      <c r="C7" s="4" t="s">
        <v>3400</v>
      </c>
      <c r="D7" s="4" t="s">
        <v>3380</v>
      </c>
      <c r="E7" s="4" t="s">
        <v>3395</v>
      </c>
      <c r="F7" s="4" t="s">
        <v>3401</v>
      </c>
      <c r="G7" s="4" t="s">
        <v>3402</v>
      </c>
      <c r="I7" s="29" t="s">
        <v>870</v>
      </c>
      <c r="J7" s="45">
        <v>1350</v>
      </c>
      <c r="K7" s="30"/>
      <c r="L7" s="45">
        <v>1070</v>
      </c>
      <c r="M7" s="27"/>
      <c r="N7" s="33">
        <v>1185</v>
      </c>
      <c r="O7" s="27"/>
      <c r="P7" s="33">
        <v>1015</v>
      </c>
      <c r="Q7" s="27">
        <v>3.5</v>
      </c>
      <c r="R7" s="33">
        <v>790</v>
      </c>
      <c r="S7" s="27">
        <v>1.94</v>
      </c>
      <c r="T7" s="45">
        <v>446</v>
      </c>
      <c r="U7" s="8"/>
      <c r="Z7" s="413">
        <v>5</v>
      </c>
      <c r="AA7" s="29" t="s">
        <v>870</v>
      </c>
      <c r="AB7" s="45">
        <v>1350</v>
      </c>
      <c r="AC7" s="30"/>
      <c r="AD7" s="75">
        <v>-1.4598540145985401E-2</v>
      </c>
      <c r="AE7" s="45">
        <v>1070</v>
      </c>
      <c r="AF7" s="27"/>
      <c r="AG7" s="75">
        <v>-1.3824884792626729E-2</v>
      </c>
    </row>
    <row r="8" spans="1:33" ht="16.5" thickBot="1" x14ac:dyDescent="0.3">
      <c r="A8" s="3" t="s">
        <v>36</v>
      </c>
      <c r="B8" s="4" t="s">
        <v>3403</v>
      </c>
      <c r="C8" s="4" t="s">
        <v>3404</v>
      </c>
      <c r="D8" s="4" t="s">
        <v>3405</v>
      </c>
      <c r="E8" s="4" t="s">
        <v>3400</v>
      </c>
      <c r="F8" s="4" t="s">
        <v>3406</v>
      </c>
      <c r="G8" s="4" t="s">
        <v>3407</v>
      </c>
      <c r="I8" s="29" t="s">
        <v>871</v>
      </c>
      <c r="J8" s="45">
        <v>1840</v>
      </c>
      <c r="K8" s="30"/>
      <c r="L8" s="45">
        <v>1035</v>
      </c>
      <c r="M8" s="27"/>
      <c r="N8" s="33">
        <v>1300</v>
      </c>
      <c r="O8" s="27"/>
      <c r="P8" s="33">
        <v>955</v>
      </c>
      <c r="Q8" s="93"/>
      <c r="R8" s="33">
        <v>680</v>
      </c>
      <c r="S8" s="93"/>
      <c r="T8" s="45">
        <v>378</v>
      </c>
      <c r="U8" s="28"/>
      <c r="Z8" s="413">
        <v>6</v>
      </c>
      <c r="AA8" s="29" t="s">
        <v>871</v>
      </c>
      <c r="AB8" s="45">
        <v>1840</v>
      </c>
      <c r="AC8" s="30"/>
      <c r="AD8" s="75">
        <v>0.36296296296296299</v>
      </c>
      <c r="AE8" s="45">
        <v>1035</v>
      </c>
      <c r="AF8" s="27"/>
      <c r="AG8" s="75">
        <v>-3.2710280373831772E-2</v>
      </c>
    </row>
    <row r="9" spans="1:33" ht="16.5" thickBot="1" x14ac:dyDescent="0.3">
      <c r="A9" s="3" t="s">
        <v>42</v>
      </c>
      <c r="B9" s="4" t="s">
        <v>941</v>
      </c>
      <c r="C9" s="4" t="s">
        <v>3408</v>
      </c>
      <c r="D9" s="4" t="s">
        <v>3409</v>
      </c>
      <c r="E9" s="4" t="s">
        <v>3403</v>
      </c>
      <c r="F9" s="4" t="s">
        <v>3410</v>
      </c>
      <c r="G9" s="4" t="s">
        <v>3411</v>
      </c>
      <c r="I9" s="29" t="s">
        <v>872</v>
      </c>
      <c r="J9" s="45">
        <v>1520</v>
      </c>
      <c r="K9" s="27"/>
      <c r="L9" s="45">
        <v>960</v>
      </c>
      <c r="M9" s="27"/>
      <c r="N9" s="33">
        <v>1180</v>
      </c>
      <c r="O9" s="27">
        <v>16.68</v>
      </c>
      <c r="P9" s="33">
        <v>1145</v>
      </c>
      <c r="Q9" s="27"/>
      <c r="R9" s="33">
        <v>660</v>
      </c>
      <c r="S9" s="27"/>
      <c r="T9" s="45">
        <v>340</v>
      </c>
      <c r="U9" s="28" t="s">
        <v>5001</v>
      </c>
      <c r="Z9" s="413">
        <v>7</v>
      </c>
      <c r="AA9" s="29" t="s">
        <v>872</v>
      </c>
      <c r="AB9" s="45">
        <v>1520</v>
      </c>
      <c r="AC9" s="27"/>
      <c r="AD9" s="75">
        <v>-0.17391304347826086</v>
      </c>
      <c r="AE9" s="45">
        <v>960</v>
      </c>
      <c r="AF9" s="27"/>
      <c r="AG9" s="75">
        <v>-7.2463768115942032E-2</v>
      </c>
    </row>
    <row r="10" spans="1:33" ht="16.5" thickBot="1" x14ac:dyDescent="0.3">
      <c r="A10" s="3" t="s">
        <v>49</v>
      </c>
      <c r="B10" s="4" t="s">
        <v>943</v>
      </c>
      <c r="C10" s="4" t="s">
        <v>3412</v>
      </c>
      <c r="D10" s="4" t="s">
        <v>940</v>
      </c>
      <c r="E10" s="4" t="s">
        <v>941</v>
      </c>
      <c r="F10" s="4" t="s">
        <v>3413</v>
      </c>
      <c r="G10" s="4" t="s">
        <v>3414</v>
      </c>
      <c r="I10" s="29" t="s">
        <v>873</v>
      </c>
      <c r="J10" s="45">
        <v>1280</v>
      </c>
      <c r="K10" s="27"/>
      <c r="L10" s="45">
        <v>1100</v>
      </c>
      <c r="M10" s="27"/>
      <c r="N10" s="33">
        <v>1155</v>
      </c>
      <c r="O10" s="27"/>
      <c r="P10" s="33">
        <v>1135</v>
      </c>
      <c r="Q10" s="27"/>
      <c r="R10" s="33">
        <v>715</v>
      </c>
      <c r="S10" s="27"/>
      <c r="T10" s="45">
        <v>366</v>
      </c>
      <c r="U10" s="28"/>
      <c r="Z10" s="413">
        <v>8</v>
      </c>
      <c r="AA10" s="29" t="s">
        <v>873</v>
      </c>
      <c r="AB10" s="45">
        <v>1280</v>
      </c>
      <c r="AC10" s="27"/>
      <c r="AD10" s="75">
        <v>-0.15789473684210525</v>
      </c>
      <c r="AE10" s="45">
        <v>1100</v>
      </c>
      <c r="AF10" s="27"/>
      <c r="AG10" s="75">
        <v>0.14583333333333334</v>
      </c>
    </row>
    <row r="11" spans="1:33" ht="16.5" thickBot="1" x14ac:dyDescent="0.3">
      <c r="A11" s="3" t="s">
        <v>55</v>
      </c>
      <c r="B11" s="4" t="s">
        <v>3415</v>
      </c>
      <c r="C11" s="4" t="s">
        <v>944</v>
      </c>
      <c r="D11" s="4" t="s">
        <v>3416</v>
      </c>
      <c r="E11" s="4" t="s">
        <v>943</v>
      </c>
      <c r="F11" s="4" t="s">
        <v>3417</v>
      </c>
      <c r="G11" s="4" t="s">
        <v>3418</v>
      </c>
      <c r="I11" s="29" t="s">
        <v>874</v>
      </c>
      <c r="J11" s="45">
        <v>1150</v>
      </c>
      <c r="K11" s="27"/>
      <c r="L11" s="45">
        <v>1070</v>
      </c>
      <c r="M11" s="27"/>
      <c r="N11" s="33">
        <v>1030</v>
      </c>
      <c r="O11" s="27"/>
      <c r="P11" s="33">
        <v>1100</v>
      </c>
      <c r="Q11" s="27"/>
      <c r="R11" s="33">
        <v>785</v>
      </c>
      <c r="S11" s="27"/>
      <c r="T11" s="79">
        <v>356</v>
      </c>
      <c r="U11" s="28"/>
      <c r="Z11" s="413">
        <v>9</v>
      </c>
      <c r="AA11" s="29" t="s">
        <v>874</v>
      </c>
      <c r="AB11" s="45">
        <v>1150</v>
      </c>
      <c r="AC11" s="27"/>
      <c r="AD11" s="75">
        <v>-0.1015625</v>
      </c>
      <c r="AE11" s="45">
        <v>1070</v>
      </c>
      <c r="AF11" s="27"/>
      <c r="AG11" s="75">
        <v>-2.7272727272727271E-2</v>
      </c>
    </row>
    <row r="12" spans="1:33" ht="16.5" thickBot="1" x14ac:dyDescent="0.3">
      <c r="A12" s="3" t="s">
        <v>61</v>
      </c>
      <c r="B12" s="4" t="s">
        <v>3419</v>
      </c>
      <c r="C12" s="4" t="s">
        <v>3420</v>
      </c>
      <c r="D12" s="4" t="s">
        <v>3421</v>
      </c>
      <c r="E12" s="4" t="s">
        <v>3415</v>
      </c>
      <c r="F12" s="4" t="s">
        <v>3422</v>
      </c>
      <c r="G12" s="4" t="s">
        <v>3423</v>
      </c>
      <c r="I12" s="29" t="s">
        <v>875</v>
      </c>
      <c r="J12" s="45">
        <v>1090</v>
      </c>
      <c r="K12" s="27"/>
      <c r="L12" s="45">
        <v>940</v>
      </c>
      <c r="M12" s="27"/>
      <c r="N12" s="33">
        <v>1130</v>
      </c>
      <c r="O12" s="27"/>
      <c r="P12" s="33">
        <v>990</v>
      </c>
      <c r="Q12" s="27"/>
      <c r="R12" s="33">
        <v>725</v>
      </c>
      <c r="S12" s="27"/>
      <c r="T12" s="79">
        <v>344</v>
      </c>
      <c r="U12" s="31"/>
      <c r="Z12" s="413">
        <v>10</v>
      </c>
      <c r="AA12" s="29" t="s">
        <v>875</v>
      </c>
      <c r="AB12" s="45">
        <v>1090</v>
      </c>
      <c r="AC12" s="27"/>
      <c r="AD12" s="75">
        <v>-5.2173913043478258E-2</v>
      </c>
      <c r="AE12" s="45">
        <v>940</v>
      </c>
      <c r="AF12" s="27"/>
      <c r="AG12" s="75">
        <v>-0.12149532710280374</v>
      </c>
    </row>
    <row r="13" spans="1:33" ht="16.5" thickBot="1" x14ac:dyDescent="0.3">
      <c r="A13" s="3" t="s">
        <v>68</v>
      </c>
      <c r="B13" s="4" t="s">
        <v>3424</v>
      </c>
      <c r="C13" s="4" t="s">
        <v>3424</v>
      </c>
      <c r="D13" s="4" t="s">
        <v>3425</v>
      </c>
      <c r="E13" s="4" t="s">
        <v>3419</v>
      </c>
      <c r="F13" s="4" t="s">
        <v>3426</v>
      </c>
      <c r="G13" s="4" t="s">
        <v>3427</v>
      </c>
      <c r="I13" s="29" t="s">
        <v>876</v>
      </c>
      <c r="J13" s="45">
        <v>1130</v>
      </c>
      <c r="K13" s="27"/>
      <c r="L13" s="45">
        <v>1070</v>
      </c>
      <c r="M13" s="27"/>
      <c r="N13" s="33">
        <v>1190</v>
      </c>
      <c r="O13" s="27"/>
      <c r="P13" s="33">
        <v>905</v>
      </c>
      <c r="Q13" s="27"/>
      <c r="R13" s="33">
        <v>690</v>
      </c>
      <c r="S13" s="27"/>
      <c r="T13" s="79">
        <v>280</v>
      </c>
      <c r="U13" s="28"/>
      <c r="Z13" s="413">
        <v>11</v>
      </c>
      <c r="AA13" s="29" t="s">
        <v>876</v>
      </c>
      <c r="AB13" s="45">
        <v>1130</v>
      </c>
      <c r="AC13" s="27"/>
      <c r="AD13" s="75">
        <v>3.669724770642202E-2</v>
      </c>
      <c r="AE13" s="45">
        <v>1070</v>
      </c>
      <c r="AF13" s="27"/>
      <c r="AG13" s="75">
        <v>0.13829787234042554</v>
      </c>
    </row>
    <row r="14" spans="1:33" ht="16.5" thickBot="1" x14ac:dyDescent="0.3">
      <c r="A14" s="3" t="s">
        <v>73</v>
      </c>
      <c r="B14" s="4" t="s">
        <v>3428</v>
      </c>
      <c r="C14" s="4" t="s">
        <v>3429</v>
      </c>
      <c r="D14" s="4" t="s">
        <v>3430</v>
      </c>
      <c r="E14" s="4" t="s">
        <v>3431</v>
      </c>
      <c r="F14" s="4" t="s">
        <v>3432</v>
      </c>
      <c r="G14" s="4" t="s">
        <v>3433</v>
      </c>
      <c r="I14" s="29" t="s">
        <v>877</v>
      </c>
      <c r="J14" s="45">
        <v>910</v>
      </c>
      <c r="K14" s="27"/>
      <c r="L14" s="45">
        <v>1165</v>
      </c>
      <c r="M14" s="27"/>
      <c r="N14" s="33">
        <v>1285</v>
      </c>
      <c r="O14" s="27"/>
      <c r="P14" s="33">
        <v>765</v>
      </c>
      <c r="Q14" s="27"/>
      <c r="R14" s="33">
        <v>575</v>
      </c>
      <c r="S14" s="27"/>
      <c r="T14" s="79">
        <v>264</v>
      </c>
      <c r="U14" s="28"/>
      <c r="Z14" s="413">
        <v>12</v>
      </c>
      <c r="AA14" s="29" t="s">
        <v>877</v>
      </c>
      <c r="AB14" s="45">
        <v>910</v>
      </c>
      <c r="AC14" s="27"/>
      <c r="AD14" s="75">
        <v>-0.19469026548672566</v>
      </c>
      <c r="AE14" s="45">
        <v>1165</v>
      </c>
      <c r="AF14" s="27"/>
      <c r="AG14" s="75">
        <v>8.8785046728971959E-2</v>
      </c>
    </row>
    <row r="15" spans="1:33" ht="16.5" thickBot="1" x14ac:dyDescent="0.3">
      <c r="A15" s="3" t="s">
        <v>80</v>
      </c>
      <c r="B15" s="4" t="s">
        <v>3434</v>
      </c>
      <c r="C15" s="4" t="s">
        <v>3435</v>
      </c>
      <c r="D15" s="4" t="s">
        <v>3431</v>
      </c>
      <c r="E15" s="4" t="s">
        <v>3428</v>
      </c>
      <c r="F15" s="4" t="s">
        <v>3436</v>
      </c>
      <c r="G15" s="4" t="s">
        <v>3437</v>
      </c>
      <c r="I15" s="29" t="s">
        <v>866</v>
      </c>
      <c r="J15" s="45">
        <v>910</v>
      </c>
      <c r="K15" s="27">
        <v>11.85</v>
      </c>
      <c r="L15" s="95">
        <v>1830</v>
      </c>
      <c r="M15" s="27">
        <v>14.5</v>
      </c>
      <c r="N15" s="33">
        <v>1035</v>
      </c>
      <c r="O15" s="27"/>
      <c r="P15" s="33">
        <v>755</v>
      </c>
      <c r="Q15" s="27"/>
      <c r="R15" s="33">
        <v>488</v>
      </c>
      <c r="S15" s="27"/>
      <c r="T15" s="79">
        <v>254</v>
      </c>
      <c r="U15" s="28"/>
      <c r="Z15" s="413">
        <v>13</v>
      </c>
      <c r="AA15" s="29" t="s">
        <v>866</v>
      </c>
      <c r="AB15" s="45">
        <v>910</v>
      </c>
      <c r="AC15" s="27">
        <v>11.85</v>
      </c>
      <c r="AD15" s="75">
        <v>1.3021978021978022E-2</v>
      </c>
      <c r="AE15" s="95">
        <v>1830</v>
      </c>
      <c r="AF15" s="27">
        <v>14.5</v>
      </c>
      <c r="AG15" s="75">
        <v>0.58326180257510729</v>
      </c>
    </row>
    <row r="16" spans="1:33" ht="16.5" thickBot="1" x14ac:dyDescent="0.3">
      <c r="A16" s="3" t="s">
        <v>87</v>
      </c>
      <c r="B16" s="4" t="s">
        <v>3438</v>
      </c>
      <c r="C16" s="4" t="s">
        <v>3439</v>
      </c>
      <c r="D16" s="4" t="s">
        <v>979</v>
      </c>
      <c r="E16" s="4" t="s">
        <v>3434</v>
      </c>
      <c r="F16" s="4" t="s">
        <v>3440</v>
      </c>
      <c r="G16" s="4" t="s">
        <v>3441</v>
      </c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75">
        <v>5.7325948866557785E-2</v>
      </c>
      <c r="AE16" s="589" t="s">
        <v>5160</v>
      </c>
      <c r="AF16" s="589"/>
      <c r="AG16" s="75">
        <v>0.87609611463541304</v>
      </c>
    </row>
    <row r="17" spans="1:33" ht="16.5" thickBot="1" x14ac:dyDescent="0.3">
      <c r="A17" s="3" t="s">
        <v>93</v>
      </c>
      <c r="B17" s="4" t="s">
        <v>942</v>
      </c>
      <c r="C17" s="4" t="s">
        <v>980</v>
      </c>
      <c r="D17" s="4" t="s">
        <v>936</v>
      </c>
      <c r="E17" s="4" t="s">
        <v>3438</v>
      </c>
      <c r="F17" s="4" t="s">
        <v>3442</v>
      </c>
      <c r="G17" s="4" t="s">
        <v>3443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30" t="s">
        <v>881</v>
      </c>
      <c r="AA17" s="631"/>
      <c r="AB17" s="631"/>
      <c r="AC17" s="632"/>
      <c r="AD17" s="75">
        <v>4.7771624055464824E-3</v>
      </c>
      <c r="AE17" s="630" t="s">
        <v>881</v>
      </c>
      <c r="AF17" s="632"/>
      <c r="AG17" s="75">
        <v>7.3008009552951086E-2</v>
      </c>
    </row>
    <row r="18" spans="1:33" ht="16.5" thickBot="1" x14ac:dyDescent="0.3">
      <c r="A18" s="3" t="s">
        <v>100</v>
      </c>
      <c r="B18" s="4" t="s">
        <v>3444</v>
      </c>
      <c r="C18" s="4" t="s">
        <v>3445</v>
      </c>
      <c r="D18" s="4" t="s">
        <v>939</v>
      </c>
      <c r="E18" s="4" t="s">
        <v>942</v>
      </c>
      <c r="F18" s="4" t="s">
        <v>3446</v>
      </c>
      <c r="G18" s="4" t="s">
        <v>3447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27" t="s">
        <v>716</v>
      </c>
      <c r="AA18" s="587" t="s">
        <v>5142</v>
      </c>
      <c r="AB18" s="587"/>
      <c r="AC18" s="587"/>
      <c r="AD18" s="587"/>
      <c r="AE18" s="587" t="s">
        <v>5143</v>
      </c>
      <c r="AF18" s="587"/>
      <c r="AG18" s="587"/>
    </row>
    <row r="19" spans="1:33" ht="16.5" thickBot="1" x14ac:dyDescent="0.3">
      <c r="A19" s="3" t="s">
        <v>106</v>
      </c>
      <c r="B19" s="4" t="s">
        <v>3448</v>
      </c>
      <c r="C19" s="4" t="s">
        <v>934</v>
      </c>
      <c r="D19" s="4" t="s">
        <v>3444</v>
      </c>
      <c r="E19" s="4" t="s">
        <v>3444</v>
      </c>
      <c r="F19" s="4" t="s">
        <v>3449</v>
      </c>
      <c r="G19" s="4" t="s">
        <v>3450</v>
      </c>
      <c r="I19" s="33" t="s">
        <v>867</v>
      </c>
      <c r="J19" s="34">
        <f>(J4-J3+K4)/J3</f>
        <v>0.03</v>
      </c>
      <c r="K19" s="34">
        <f>(J19-J32)^2</f>
        <v>6.3619153631617759E-4</v>
      </c>
      <c r="L19" s="34">
        <f>(L4-L3+M4)/L3</f>
        <v>4.3956043956043959E-2</v>
      </c>
      <c r="M19" s="34">
        <f>(L19-L32)^2</f>
        <v>8.4401670504387523E-4</v>
      </c>
      <c r="N19" s="34">
        <f>(N4-N3+O4)/N3</f>
        <v>0.11274509803921569</v>
      </c>
      <c r="O19" s="35">
        <f>(N19-N32)^2</f>
        <v>1.0939083057509078E-2</v>
      </c>
      <c r="P19" s="34">
        <f>(P4-P3+Q4)/P3</f>
        <v>1.932367149758454E-2</v>
      </c>
      <c r="Q19" s="35">
        <f>(P19-P32)^2</f>
        <v>1.7375053189253302E-3</v>
      </c>
      <c r="R19" s="34">
        <f>(R4-R3+S4)/R3</f>
        <v>-2.6490066225165563E-2</v>
      </c>
      <c r="S19" s="35">
        <f>(R19-R32)^2</f>
        <v>2.4983766467534563E-5</v>
      </c>
      <c r="T19" s="34">
        <f t="shared" ref="T19:T30" si="0">(T4-T3+U4)/T3</f>
        <v>0.12704918032786885</v>
      </c>
      <c r="U19" s="35">
        <f>(T19-T32)^2</f>
        <v>3.0959936060436101E-2</v>
      </c>
      <c r="Z19" s="628"/>
      <c r="AA19" s="411" t="s">
        <v>885</v>
      </c>
      <c r="AB19" s="411" t="s">
        <v>5161</v>
      </c>
      <c r="AC19" s="411" t="s">
        <v>5162</v>
      </c>
      <c r="AD19" s="412" t="s">
        <v>878</v>
      </c>
      <c r="AE19" s="411" t="s">
        <v>5161</v>
      </c>
      <c r="AF19" s="411" t="s">
        <v>5162</v>
      </c>
      <c r="AG19" s="412" t="s">
        <v>878</v>
      </c>
    </row>
    <row r="20" spans="1:33" ht="16.5" thickBot="1" x14ac:dyDescent="0.3">
      <c r="A20" s="3" t="s">
        <v>3451</v>
      </c>
      <c r="B20" s="661" t="s">
        <v>3452</v>
      </c>
      <c r="C20" s="661"/>
      <c r="D20" s="661"/>
      <c r="E20" s="661"/>
      <c r="F20" s="661"/>
      <c r="G20" s="661"/>
      <c r="I20" s="33" t="s">
        <v>868</v>
      </c>
      <c r="J20" s="34">
        <f t="shared" ref="J20:J30" si="1">(J5-J4+K5)/J4</f>
        <v>9.7087378640776698E-2</v>
      </c>
      <c r="K20" s="34">
        <f>(J20-J32)^2</f>
        <v>8.5211760213949588E-3</v>
      </c>
      <c r="L20" s="34">
        <f t="shared" ref="L20:L30" si="2">(L5-L4+M5)/L4</f>
        <v>-1.0526315789473684E-2</v>
      </c>
      <c r="M20" s="34">
        <f>(L20-L32)^2</f>
        <v>6.9779835104140705E-3</v>
      </c>
      <c r="N20" s="34">
        <f t="shared" ref="N20:N30" si="3">(N5-N4+O5)/N4</f>
        <v>3.9647577092511016E-2</v>
      </c>
      <c r="O20" s="35">
        <f>(N20-N32)^2</f>
        <v>9.9178074069330427E-4</v>
      </c>
      <c r="P20" s="34">
        <f t="shared" ref="P20:P30" si="4">(P5-P4+Q5)/P4</f>
        <v>-2.843601895734597E-2</v>
      </c>
      <c r="Q20" s="35">
        <f>(P20-P32)^2</f>
        <v>3.6921381003814206E-5</v>
      </c>
      <c r="R20" s="34">
        <f t="shared" ref="R20:R30" si="5">(R5-R4+S5)/R4</f>
        <v>0</v>
      </c>
      <c r="S20" s="35">
        <f>(R20-R32)^2</f>
        <v>9.9152201789657127E-4</v>
      </c>
      <c r="T20" s="34">
        <f t="shared" si="0"/>
        <v>-6.363636363636363E-2</v>
      </c>
      <c r="U20" s="35">
        <f>(T20-T32)^2</f>
        <v>2.1700784315752117E-4</v>
      </c>
      <c r="Z20" s="413">
        <v>1</v>
      </c>
      <c r="AA20" s="27" t="s">
        <v>866</v>
      </c>
      <c r="AB20" s="421">
        <v>1020</v>
      </c>
      <c r="AC20" s="27"/>
      <c r="AD20" s="413"/>
      <c r="AE20" s="421">
        <v>1035</v>
      </c>
      <c r="AF20" s="27"/>
      <c r="AG20" s="413"/>
    </row>
    <row r="21" spans="1:33" ht="16.5" thickBot="1" x14ac:dyDescent="0.3">
      <c r="A21" s="3" t="s">
        <v>114</v>
      </c>
      <c r="B21" s="4" t="s">
        <v>3428</v>
      </c>
      <c r="C21" s="4" t="s">
        <v>3453</v>
      </c>
      <c r="D21" s="4" t="s">
        <v>935</v>
      </c>
      <c r="E21" s="4" t="s">
        <v>3448</v>
      </c>
      <c r="F21" s="4" t="s">
        <v>3454</v>
      </c>
      <c r="G21" s="4" t="s">
        <v>3455</v>
      </c>
      <c r="I21" s="33" t="s">
        <v>869</v>
      </c>
      <c r="J21" s="34">
        <f t="shared" si="1"/>
        <v>0.21238938053097345</v>
      </c>
      <c r="K21" s="34">
        <f>(J21-J32)^2</f>
        <v>4.3102833114959861E-2</v>
      </c>
      <c r="L21" s="34">
        <f t="shared" si="2"/>
        <v>0.15425531914893617</v>
      </c>
      <c r="M21" s="34">
        <f>(L21-L32)^2</f>
        <v>6.6011253165858498E-3</v>
      </c>
      <c r="N21" s="34">
        <f t="shared" si="3"/>
        <v>0.1440677966101695</v>
      </c>
      <c r="O21" s="35">
        <f>(N21-N32)^2</f>
        <v>1.8472281069833524E-2</v>
      </c>
      <c r="P21" s="34">
        <f t="shared" si="4"/>
        <v>1.9512195121951219E-2</v>
      </c>
      <c r="Q21" s="35">
        <f>(P21-P32)^2</f>
        <v>1.7532574690335167E-3</v>
      </c>
      <c r="R21" s="34">
        <f t="shared" si="5"/>
        <v>-1.3605442176870748E-2</v>
      </c>
      <c r="S21" s="35">
        <f>(R21-R32)^2</f>
        <v>3.1980170443070792E-4</v>
      </c>
      <c r="T21" s="34">
        <f t="shared" si="0"/>
        <v>-6.7961165048543687E-2</v>
      </c>
      <c r="U21" s="35">
        <f>(T21-T32)^2</f>
        <v>3.6313065908730473E-4</v>
      </c>
      <c r="Z21" s="413">
        <v>2</v>
      </c>
      <c r="AA21" s="29" t="s">
        <v>867</v>
      </c>
      <c r="AB21" s="421">
        <v>1135</v>
      </c>
      <c r="AC21" s="27"/>
      <c r="AD21" s="75">
        <v>0.11274509803921569</v>
      </c>
      <c r="AE21" s="421">
        <v>1055</v>
      </c>
      <c r="AF21" s="27"/>
      <c r="AG21" s="75">
        <v>1.932367149758454E-2</v>
      </c>
    </row>
    <row r="22" spans="1:33" ht="16.5" thickBot="1" x14ac:dyDescent="0.3">
      <c r="A22" s="3" t="s">
        <v>118</v>
      </c>
      <c r="B22" s="4" t="s">
        <v>938</v>
      </c>
      <c r="C22" s="4" t="s">
        <v>945</v>
      </c>
      <c r="D22" s="4" t="s">
        <v>933</v>
      </c>
      <c r="E22" s="4" t="s">
        <v>3428</v>
      </c>
      <c r="F22" s="4" t="s">
        <v>3456</v>
      </c>
      <c r="G22" s="4" t="s">
        <v>3457</v>
      </c>
      <c r="I22" s="33" t="s">
        <v>870</v>
      </c>
      <c r="J22" s="34">
        <f t="shared" si="1"/>
        <v>-1.4598540145985401E-2</v>
      </c>
      <c r="K22" s="46">
        <f>(J22-J32)^2</f>
        <v>3.7541784936543916E-4</v>
      </c>
      <c r="L22" s="34">
        <f t="shared" si="2"/>
        <v>-1.3824884792626729E-2</v>
      </c>
      <c r="M22" s="34">
        <f>(L22-L32)^2</f>
        <v>7.5399515404302791E-3</v>
      </c>
      <c r="N22" s="34">
        <f t="shared" si="3"/>
        <v>-0.12222222222222222</v>
      </c>
      <c r="O22" s="47">
        <f>(N22-N32)^2</f>
        <v>1.6998226993188308E-2</v>
      </c>
      <c r="P22" s="34">
        <f t="shared" si="4"/>
        <v>-2.5358851674641147E-2</v>
      </c>
      <c r="Q22" s="47">
        <f>(P22-P32)^2</f>
        <v>8.9947769741182369E-6</v>
      </c>
      <c r="R22" s="34">
        <f t="shared" si="5"/>
        <v>9.2331034482758617E-2</v>
      </c>
      <c r="S22" s="47">
        <f>(R22-R32)^2</f>
        <v>1.533126290710464E-2</v>
      </c>
      <c r="T22" s="34">
        <f t="shared" si="0"/>
        <v>-7.0833333333333331E-2</v>
      </c>
      <c r="U22" s="47">
        <f>(T22-T32)^2</f>
        <v>4.8084401553185365E-4</v>
      </c>
      <c r="Z22" s="413">
        <v>3</v>
      </c>
      <c r="AA22" s="29" t="s">
        <v>868</v>
      </c>
      <c r="AB22" s="421">
        <v>1180</v>
      </c>
      <c r="AC22" s="27"/>
      <c r="AD22" s="75">
        <v>3.9647577092511016E-2</v>
      </c>
      <c r="AE22" s="421">
        <v>1025</v>
      </c>
      <c r="AF22" s="27"/>
      <c r="AG22" s="75">
        <v>-2.843601895734597E-2</v>
      </c>
    </row>
    <row r="23" spans="1:33" ht="16.5" thickBot="1" x14ac:dyDescent="0.3">
      <c r="A23" s="3" t="s">
        <v>124</v>
      </c>
      <c r="B23" s="4" t="s">
        <v>938</v>
      </c>
      <c r="C23" s="4" t="s">
        <v>3434</v>
      </c>
      <c r="D23" s="4" t="s">
        <v>935</v>
      </c>
      <c r="E23" s="4" t="s">
        <v>938</v>
      </c>
      <c r="F23" s="4" t="s">
        <v>3458</v>
      </c>
      <c r="G23" s="4" t="s">
        <v>3459</v>
      </c>
      <c r="I23" s="33" t="s">
        <v>871</v>
      </c>
      <c r="J23" s="34">
        <f t="shared" si="1"/>
        <v>0.36296296296296299</v>
      </c>
      <c r="K23" s="34">
        <f>(J23-J32)^2</f>
        <v>0.12829706772095736</v>
      </c>
      <c r="L23" s="34">
        <f t="shared" si="2"/>
        <v>-3.2710280373831772E-2</v>
      </c>
      <c r="M23" s="34">
        <f>(L23-L32)^2</f>
        <v>1.117635682504332E-2</v>
      </c>
      <c r="N23" s="34">
        <f t="shared" si="3"/>
        <v>9.7046413502109699E-2</v>
      </c>
      <c r="O23" s="47">
        <f>(N23-N32)^2</f>
        <v>7.9016786771507249E-3</v>
      </c>
      <c r="P23" s="34">
        <f t="shared" si="4"/>
        <v>-5.9113300492610835E-2</v>
      </c>
      <c r="Q23" s="47">
        <f>(P23-P32)^2</f>
        <v>1.3508255095716732E-3</v>
      </c>
      <c r="R23" s="34">
        <f t="shared" si="5"/>
        <v>-0.13924050632911392</v>
      </c>
      <c r="S23" s="47">
        <f>(R23-R32)^2</f>
        <v>1.161050723609308E-2</v>
      </c>
      <c r="T23" s="34">
        <f t="shared" si="0"/>
        <v>-0.15246636771300448</v>
      </c>
      <c r="U23" s="47">
        <f>(T23-T32)^2</f>
        <v>1.072492010549248E-2</v>
      </c>
      <c r="Z23" s="413">
        <v>4</v>
      </c>
      <c r="AA23" s="29" t="s">
        <v>869</v>
      </c>
      <c r="AB23" s="421">
        <v>1350</v>
      </c>
      <c r="AC23" s="27"/>
      <c r="AD23" s="75">
        <v>0.1440677966101695</v>
      </c>
      <c r="AE23" s="421">
        <v>1045</v>
      </c>
      <c r="AF23" s="27"/>
      <c r="AG23" s="75">
        <v>1.9512195121951219E-2</v>
      </c>
    </row>
    <row r="24" spans="1:33" ht="16.5" thickBot="1" x14ac:dyDescent="0.3">
      <c r="A24" s="3" t="s">
        <v>130</v>
      </c>
      <c r="B24" s="4" t="s">
        <v>935</v>
      </c>
      <c r="C24" s="4" t="s">
        <v>3439</v>
      </c>
      <c r="D24" s="4" t="s">
        <v>3438</v>
      </c>
      <c r="E24" s="4" t="s">
        <v>938</v>
      </c>
      <c r="F24" s="4" t="s">
        <v>3458</v>
      </c>
      <c r="G24" s="4" t="s">
        <v>3460</v>
      </c>
      <c r="I24" s="33" t="s">
        <v>872</v>
      </c>
      <c r="J24" s="34">
        <f t="shared" si="1"/>
        <v>-0.17391304347826086</v>
      </c>
      <c r="K24" s="34">
        <f>(J24-J32)^2</f>
        <v>3.193018967879746E-2</v>
      </c>
      <c r="L24" s="34">
        <f t="shared" si="2"/>
        <v>-7.2463768115942032E-2</v>
      </c>
      <c r="M24" s="34">
        <f>(L24-L32)^2</f>
        <v>2.1162038098147873E-2</v>
      </c>
      <c r="N24" s="34">
        <f t="shared" si="3"/>
        <v>-7.947692307692307E-2</v>
      </c>
      <c r="O24" s="47">
        <f>(N24-N32)^2</f>
        <v>7.6793585925753758E-3</v>
      </c>
      <c r="P24" s="34">
        <f t="shared" si="4"/>
        <v>0.19895287958115182</v>
      </c>
      <c r="Q24" s="47">
        <f>(P24-P32)^2</f>
        <v>4.8979267753745691E-2</v>
      </c>
      <c r="R24" s="34">
        <f t="shared" si="5"/>
        <v>-2.9411764705882353E-2</v>
      </c>
      <c r="S24" s="47">
        <f>(R24-R32)^2</f>
        <v>4.312591110414051E-6</v>
      </c>
      <c r="T24" s="34">
        <f t="shared" si="0"/>
        <v>-9.3386243386243378E-2</v>
      </c>
      <c r="U24" s="47">
        <f>(T24-T32)^2</f>
        <v>1.9785652168606608E-3</v>
      </c>
      <c r="Z24" s="413">
        <v>5</v>
      </c>
      <c r="AA24" s="29" t="s">
        <v>870</v>
      </c>
      <c r="AB24" s="421">
        <v>1185</v>
      </c>
      <c r="AC24" s="27"/>
      <c r="AD24" s="75">
        <v>-0.12222222222222222</v>
      </c>
      <c r="AE24" s="421">
        <v>1015</v>
      </c>
      <c r="AF24" s="27">
        <v>3.5</v>
      </c>
      <c r="AG24" s="75">
        <v>-2.5358851674641147E-2</v>
      </c>
    </row>
    <row r="25" spans="1:33" ht="16.5" thickBot="1" x14ac:dyDescent="0.3">
      <c r="A25" s="3" t="s">
        <v>135</v>
      </c>
      <c r="B25" s="4" t="s">
        <v>937</v>
      </c>
      <c r="C25" s="4" t="s">
        <v>3461</v>
      </c>
      <c r="D25" s="4" t="s">
        <v>3431</v>
      </c>
      <c r="E25" s="4" t="s">
        <v>945</v>
      </c>
      <c r="F25" s="4" t="s">
        <v>3462</v>
      </c>
      <c r="G25" s="4" t="s">
        <v>3463</v>
      </c>
      <c r="I25" s="33" t="s">
        <v>873</v>
      </c>
      <c r="J25" s="34">
        <f t="shared" si="1"/>
        <v>-0.15789473684210525</v>
      </c>
      <c r="K25" s="34">
        <f>(J25-J32)^2</f>
        <v>2.646214680483816E-2</v>
      </c>
      <c r="L25" s="34">
        <f t="shared" si="2"/>
        <v>0.14583333333333334</v>
      </c>
      <c r="M25" s="34">
        <f>(L25-L32)^2</f>
        <v>5.303527783717509E-3</v>
      </c>
      <c r="N25" s="34">
        <f t="shared" si="3"/>
        <v>-2.1186440677966101E-2</v>
      </c>
      <c r="O25" s="47">
        <f>(N25-N32)^2</f>
        <v>8.6092169813883326E-4</v>
      </c>
      <c r="P25" s="34">
        <f t="shared" si="4"/>
        <v>-8.7336244541484712E-3</v>
      </c>
      <c r="Q25" s="47">
        <f>(P25-P32)^2</f>
        <v>1.8567054264882188E-4</v>
      </c>
      <c r="R25" s="34">
        <f t="shared" si="5"/>
        <v>8.3333333333333329E-2</v>
      </c>
      <c r="S25" s="47">
        <f>(R25-R32)^2</f>
        <v>1.3184040230391988E-2</v>
      </c>
      <c r="T25" s="34">
        <f t="shared" si="0"/>
        <v>7.6470588235294124E-2</v>
      </c>
      <c r="U25" s="47">
        <f>(T25-T32)^2</f>
        <v>1.571908264925798E-2</v>
      </c>
      <c r="Z25" s="413">
        <v>6</v>
      </c>
      <c r="AA25" s="29" t="s">
        <v>871</v>
      </c>
      <c r="AB25" s="421">
        <v>1300</v>
      </c>
      <c r="AC25" s="27"/>
      <c r="AD25" s="75">
        <v>9.7046413502109699E-2</v>
      </c>
      <c r="AE25" s="421">
        <v>955</v>
      </c>
      <c r="AF25" s="93"/>
      <c r="AG25" s="75">
        <v>-5.9113300492610835E-2</v>
      </c>
    </row>
    <row r="26" spans="1:33" ht="16.5" thickBot="1" x14ac:dyDescent="0.3">
      <c r="A26" s="3" t="s">
        <v>141</v>
      </c>
      <c r="B26" s="4" t="s">
        <v>3464</v>
      </c>
      <c r="C26" s="4" t="s">
        <v>3465</v>
      </c>
      <c r="D26" s="4" t="s">
        <v>945</v>
      </c>
      <c r="E26" s="4" t="s">
        <v>3466</v>
      </c>
      <c r="F26" s="4" t="s">
        <v>3467</v>
      </c>
      <c r="G26" s="4" t="s">
        <v>3468</v>
      </c>
      <c r="I26" s="33" t="s">
        <v>874</v>
      </c>
      <c r="J26" s="34">
        <f t="shared" si="1"/>
        <v>-0.1015625</v>
      </c>
      <c r="K26" s="34">
        <f>(J26-J32)^2</f>
        <v>1.1308123800525597E-2</v>
      </c>
      <c r="L26" s="34">
        <f t="shared" si="2"/>
        <v>-2.7272727272727271E-2</v>
      </c>
      <c r="M26" s="34">
        <f>(L26-L32)^2</f>
        <v>1.0056226178300962E-2</v>
      </c>
      <c r="N26" s="34">
        <f t="shared" si="3"/>
        <v>-0.10822510822510822</v>
      </c>
      <c r="O26" s="47">
        <f>(N26-N32)^2</f>
        <v>1.3544335766500401E-2</v>
      </c>
      <c r="P26" s="34">
        <f t="shared" si="4"/>
        <v>-3.0837004405286344E-2</v>
      </c>
      <c r="Q26" s="47">
        <f>(P26-P32)^2</f>
        <v>7.186431180295695E-5</v>
      </c>
      <c r="R26" s="34">
        <f t="shared" si="5"/>
        <v>9.7902097902097904E-2</v>
      </c>
      <c r="S26" s="47">
        <f>(R26-R32)^2</f>
        <v>1.6741911973574431E-2</v>
      </c>
      <c r="T26" s="34">
        <f t="shared" si="0"/>
        <v>-2.7322404371584699E-2</v>
      </c>
      <c r="U26" s="47">
        <f>(T26-T32)^2</f>
        <v>4.65816098588915E-4</v>
      </c>
      <c r="Z26" s="413">
        <v>7</v>
      </c>
      <c r="AA26" s="29" t="s">
        <v>872</v>
      </c>
      <c r="AB26" s="421">
        <v>1180</v>
      </c>
      <c r="AC26" s="27">
        <v>16.68</v>
      </c>
      <c r="AD26" s="75">
        <v>-7.947692307692307E-2</v>
      </c>
      <c r="AE26" s="421">
        <v>1145</v>
      </c>
      <c r="AF26" s="27"/>
      <c r="AG26" s="75">
        <v>0.19895287958115182</v>
      </c>
    </row>
    <row r="27" spans="1:33" ht="16.5" thickBot="1" x14ac:dyDescent="0.3">
      <c r="A27" s="3" t="s">
        <v>145</v>
      </c>
      <c r="B27" s="4" t="s">
        <v>960</v>
      </c>
      <c r="C27" s="4" t="s">
        <v>565</v>
      </c>
      <c r="D27" s="4" t="s">
        <v>3469</v>
      </c>
      <c r="E27" s="4" t="s">
        <v>538</v>
      </c>
      <c r="F27" s="4" t="s">
        <v>3470</v>
      </c>
      <c r="G27" s="4" t="s">
        <v>3471</v>
      </c>
      <c r="I27" s="33" t="s">
        <v>875</v>
      </c>
      <c r="J27" s="34">
        <f t="shared" si="1"/>
        <v>-5.2173913043478258E-2</v>
      </c>
      <c r="K27" s="34">
        <f>(J27-J32)^2</f>
        <v>3.2434249948005084E-3</v>
      </c>
      <c r="L27" s="34">
        <f t="shared" si="2"/>
        <v>-0.12149532710280374</v>
      </c>
      <c r="M27" s="46">
        <f>(L27-L32)^2</f>
        <v>3.7831547970221896E-2</v>
      </c>
      <c r="N27" s="34">
        <f t="shared" si="3"/>
        <v>9.7087378640776698E-2</v>
      </c>
      <c r="O27" s="47">
        <f>(N27-N32)^2</f>
        <v>7.9089632512802273E-3</v>
      </c>
      <c r="P27" s="34">
        <f t="shared" si="4"/>
        <v>-0.1</v>
      </c>
      <c r="Q27" s="47">
        <f>(P27-P32)^2</f>
        <v>6.0280127205120373E-3</v>
      </c>
      <c r="R27" s="34">
        <f t="shared" si="5"/>
        <v>-7.6433121019108277E-2</v>
      </c>
      <c r="S27" s="47">
        <f>(R27-R32)^2</f>
        <v>2.02002411745045E-3</v>
      </c>
      <c r="T27" s="34">
        <f t="shared" si="0"/>
        <v>-3.3707865168539325E-2</v>
      </c>
      <c r="U27" s="47">
        <f>(T27-T32)^2</f>
        <v>2.3095830398443733E-4</v>
      </c>
      <c r="Z27" s="413">
        <v>8</v>
      </c>
      <c r="AA27" s="29" t="s">
        <v>873</v>
      </c>
      <c r="AB27" s="421">
        <v>1155</v>
      </c>
      <c r="AC27" s="27"/>
      <c r="AD27" s="75">
        <v>-2.1186440677966101E-2</v>
      </c>
      <c r="AE27" s="421">
        <v>1135</v>
      </c>
      <c r="AF27" s="27"/>
      <c r="AG27" s="75">
        <v>-8.7336244541484712E-3</v>
      </c>
    </row>
    <row r="28" spans="1:33" ht="16.5" thickBot="1" x14ac:dyDescent="0.3">
      <c r="A28" s="3" t="s">
        <v>150</v>
      </c>
      <c r="B28" s="4" t="s">
        <v>555</v>
      </c>
      <c r="C28" s="4" t="s">
        <v>3472</v>
      </c>
      <c r="D28" s="4" t="s">
        <v>949</v>
      </c>
      <c r="E28" s="4" t="s">
        <v>949</v>
      </c>
      <c r="F28" s="4" t="s">
        <v>3473</v>
      </c>
      <c r="G28" s="4" t="s">
        <v>3474</v>
      </c>
      <c r="I28" s="33" t="s">
        <v>876</v>
      </c>
      <c r="J28" s="34">
        <f t="shared" si="1"/>
        <v>3.669724770642202E-2</v>
      </c>
      <c r="K28" s="34">
        <f>(J28-J32)^2</f>
        <v>1.0188918456151708E-3</v>
      </c>
      <c r="L28" s="34">
        <f t="shared" si="2"/>
        <v>0.13829787234042554</v>
      </c>
      <c r="M28" s="34">
        <f>(L28-L32)^2</f>
        <v>4.262766182807241E-3</v>
      </c>
      <c r="N28" s="34">
        <f t="shared" si="3"/>
        <v>5.3097345132743362E-2</v>
      </c>
      <c r="O28" s="47">
        <f>(N28-N32)^2</f>
        <v>2.0198120010494081E-3</v>
      </c>
      <c r="P28" s="34">
        <f t="shared" si="4"/>
        <v>-8.5858585858585856E-2</v>
      </c>
      <c r="Q28" s="47">
        <f>(P28-P32)^2</f>
        <v>4.032105672560374E-3</v>
      </c>
      <c r="R28" s="34">
        <f t="shared" si="5"/>
        <v>-4.8275862068965517E-2</v>
      </c>
      <c r="S28" s="47">
        <f>(R28-R32)^2</f>
        <v>2.8181745214813492E-4</v>
      </c>
      <c r="T28" s="34">
        <f t="shared" si="0"/>
        <v>-0.18604651162790697</v>
      </c>
      <c r="U28" s="47">
        <f>(T28-T32)^2</f>
        <v>1.880774550937666E-2</v>
      </c>
      <c r="Z28" s="413">
        <v>9</v>
      </c>
      <c r="AA28" s="29" t="s">
        <v>874</v>
      </c>
      <c r="AB28" s="421">
        <v>1030</v>
      </c>
      <c r="AC28" s="27"/>
      <c r="AD28" s="75">
        <v>-0.10822510822510822</v>
      </c>
      <c r="AE28" s="421">
        <v>1100</v>
      </c>
      <c r="AF28" s="27"/>
      <c r="AG28" s="75">
        <v>-3.0837004405286344E-2</v>
      </c>
    </row>
    <row r="29" spans="1:33" ht="16.5" thickBot="1" x14ac:dyDescent="0.3">
      <c r="A29" s="3" t="s">
        <v>155</v>
      </c>
      <c r="B29" s="4" t="s">
        <v>963</v>
      </c>
      <c r="C29" s="4" t="s">
        <v>967</v>
      </c>
      <c r="D29" s="4" t="s">
        <v>534</v>
      </c>
      <c r="E29" s="4" t="s">
        <v>555</v>
      </c>
      <c r="F29" s="4" t="s">
        <v>3475</v>
      </c>
      <c r="G29" s="4" t="s">
        <v>3476</v>
      </c>
      <c r="I29" s="33" t="s">
        <v>877</v>
      </c>
      <c r="J29" s="34">
        <f t="shared" si="1"/>
        <v>-0.19469026548672566</v>
      </c>
      <c r="K29" s="34">
        <f>(J29-J32)^2</f>
        <v>3.9787254789958787E-2</v>
      </c>
      <c r="L29" s="34">
        <f t="shared" si="2"/>
        <v>8.8785046728971959E-2</v>
      </c>
      <c r="M29" s="34">
        <f>(L29-L32)^2</f>
        <v>2.4891490205354464E-4</v>
      </c>
      <c r="N29" s="34">
        <f t="shared" si="3"/>
        <v>7.9831932773109238E-2</v>
      </c>
      <c r="O29" s="47">
        <f>(N29-N32)^2</f>
        <v>5.1375788880394894E-3</v>
      </c>
      <c r="P29" s="34">
        <f t="shared" si="4"/>
        <v>-0.15469613259668508</v>
      </c>
      <c r="Q29" s="47">
        <f>(P29-P32)^2</f>
        <v>1.7512925488813055E-2</v>
      </c>
      <c r="R29" s="34">
        <f t="shared" si="5"/>
        <v>-0.16666666666666666</v>
      </c>
      <c r="S29" s="47">
        <f>(R29-R32)^2</f>
        <v>1.8273152259572396E-2</v>
      </c>
      <c r="T29" s="34">
        <f t="shared" si="0"/>
        <v>-5.7142857142857141E-2</v>
      </c>
      <c r="U29" s="47">
        <f>(T29-T32)^2</f>
        <v>6.7859364876868576E-5</v>
      </c>
      <c r="Z29" s="413">
        <v>10</v>
      </c>
      <c r="AA29" s="29" t="s">
        <v>875</v>
      </c>
      <c r="AB29" s="421">
        <v>1130</v>
      </c>
      <c r="AC29" s="27"/>
      <c r="AD29" s="75">
        <v>9.7087378640776698E-2</v>
      </c>
      <c r="AE29" s="421">
        <v>990</v>
      </c>
      <c r="AF29" s="27"/>
      <c r="AG29" s="75">
        <v>-0.1</v>
      </c>
    </row>
    <row r="30" spans="1:33" ht="16.5" thickBot="1" x14ac:dyDescent="0.3">
      <c r="A30" s="3" t="s">
        <v>159</v>
      </c>
      <c r="B30" s="4" t="s">
        <v>959</v>
      </c>
      <c r="C30" s="4" t="s">
        <v>3477</v>
      </c>
      <c r="D30" s="4" t="s">
        <v>973</v>
      </c>
      <c r="E30" s="4" t="s">
        <v>963</v>
      </c>
      <c r="F30" s="4" t="s">
        <v>3478</v>
      </c>
      <c r="G30" s="4" t="s">
        <v>3479</v>
      </c>
      <c r="I30" s="33" t="s">
        <v>866</v>
      </c>
      <c r="J30" s="34">
        <f t="shared" si="1"/>
        <v>1.3021978021978022E-2</v>
      </c>
      <c r="K30" s="34">
        <f>(J30-J32)^2</f>
        <v>6.7976984548953406E-5</v>
      </c>
      <c r="L30" s="34">
        <f t="shared" si="2"/>
        <v>0.58326180257510729</v>
      </c>
      <c r="M30" s="34">
        <f>(L30-L32)^2</f>
        <v>0.26035893329349746</v>
      </c>
      <c r="N30" s="34">
        <f t="shared" si="3"/>
        <v>-0.19455252918287938</v>
      </c>
      <c r="O30" s="35">
        <f>(N30-N32)^2</f>
        <v>4.1090353144628521E-2</v>
      </c>
      <c r="P30" s="34">
        <f t="shared" si="4"/>
        <v>-1.3071895424836602E-2</v>
      </c>
      <c r="Q30" s="35">
        <f>(P30-P32)^2</f>
        <v>8.6263728161230487E-5</v>
      </c>
      <c r="R30" s="34">
        <f t="shared" si="5"/>
        <v>-0.15130434782608695</v>
      </c>
      <c r="S30" s="35">
        <f>(R30-R32)^2</f>
        <v>1.4355851143156304E-2</v>
      </c>
      <c r="T30" s="34">
        <f t="shared" si="0"/>
        <v>-3.787878787878788E-2</v>
      </c>
      <c r="U30" s="47">
        <f>(T30-T32)^2</f>
        <v>1.215812694460495E-4</v>
      </c>
      <c r="Z30" s="413">
        <v>11</v>
      </c>
      <c r="AA30" s="29" t="s">
        <v>876</v>
      </c>
      <c r="AB30" s="421">
        <v>1190</v>
      </c>
      <c r="AC30" s="27"/>
      <c r="AD30" s="75">
        <v>5.3097345132743362E-2</v>
      </c>
      <c r="AE30" s="421">
        <v>905</v>
      </c>
      <c r="AF30" s="27"/>
      <c r="AG30" s="75">
        <v>-8.5858585858585856E-2</v>
      </c>
    </row>
    <row r="31" spans="1:33" ht="16.5" thickBot="1" x14ac:dyDescent="0.3">
      <c r="A31" s="3" t="s">
        <v>165</v>
      </c>
      <c r="B31" s="4" t="s">
        <v>948</v>
      </c>
      <c r="C31" s="4" t="s">
        <v>566</v>
      </c>
      <c r="D31" s="4" t="s">
        <v>932</v>
      </c>
      <c r="E31" s="4" t="s">
        <v>959</v>
      </c>
      <c r="F31" s="4" t="s">
        <v>3480</v>
      </c>
      <c r="G31" s="4" t="s">
        <v>3481</v>
      </c>
      <c r="I31" s="33" t="s">
        <v>880</v>
      </c>
      <c r="J31" s="89">
        <f>SUM(J19:J30)</f>
        <v>5.7325948866557785E-2</v>
      </c>
      <c r="K31" s="89"/>
      <c r="L31" s="89">
        <f>SUM(L19:L30)</f>
        <v>0.87609611463541304</v>
      </c>
      <c r="M31" s="89"/>
      <c r="N31" s="36">
        <f>SUM(N19:N30)</f>
        <v>9.786031840553619E-2</v>
      </c>
      <c r="O31" s="90"/>
      <c r="P31" s="36">
        <f>SUM(P19:P30)</f>
        <v>-0.26831666766345275</v>
      </c>
      <c r="Q31" s="90"/>
      <c r="R31" s="36">
        <f>SUM(R19:R30)</f>
        <v>-0.37786131129967016</v>
      </c>
      <c r="S31" s="90"/>
      <c r="T31" s="36">
        <f>SUM(T19:T30)</f>
        <v>-0.58686213074400151</v>
      </c>
      <c r="U31" s="35"/>
      <c r="Z31" s="413">
        <v>12</v>
      </c>
      <c r="AA31" s="29" t="s">
        <v>877</v>
      </c>
      <c r="AB31" s="421">
        <v>1285</v>
      </c>
      <c r="AC31" s="27"/>
      <c r="AD31" s="75">
        <v>7.9831932773109238E-2</v>
      </c>
      <c r="AE31" s="421">
        <v>765</v>
      </c>
      <c r="AF31" s="27"/>
      <c r="AG31" s="75">
        <v>-0.15469613259668508</v>
      </c>
    </row>
    <row r="32" spans="1:33" ht="16.5" thickBot="1" x14ac:dyDescent="0.3">
      <c r="A32" s="3" t="s">
        <v>171</v>
      </c>
      <c r="B32" s="4" t="s">
        <v>976</v>
      </c>
      <c r="C32" s="4" t="s">
        <v>978</v>
      </c>
      <c r="D32" s="4" t="s">
        <v>533</v>
      </c>
      <c r="E32" s="4" t="s">
        <v>948</v>
      </c>
      <c r="F32" s="4" t="s">
        <v>3482</v>
      </c>
      <c r="G32" s="4" t="s">
        <v>3483</v>
      </c>
      <c r="I32" s="33" t="s">
        <v>881</v>
      </c>
      <c r="J32" s="89">
        <f>J31/12</f>
        <v>4.7771624055464824E-3</v>
      </c>
      <c r="K32" s="89"/>
      <c r="L32" s="91">
        <f>L31/12</f>
        <v>7.3008009552951086E-2</v>
      </c>
      <c r="M32" s="89"/>
      <c r="N32" s="91">
        <f>N31/12</f>
        <v>8.155026533794683E-3</v>
      </c>
      <c r="O32" s="90"/>
      <c r="P32" s="91">
        <f>P31/12</f>
        <v>-2.2359722305287728E-2</v>
      </c>
      <c r="Q32" s="90"/>
      <c r="R32" s="91">
        <f>R31/12</f>
        <v>-3.1488442608305849E-2</v>
      </c>
      <c r="S32" s="90"/>
      <c r="T32" s="91">
        <f>T31/12</f>
        <v>-4.8905177562000128E-2</v>
      </c>
      <c r="U32" s="35"/>
      <c r="Z32" s="413">
        <v>13</v>
      </c>
      <c r="AA32" s="29" t="s">
        <v>866</v>
      </c>
      <c r="AB32" s="421">
        <v>1035</v>
      </c>
      <c r="AC32" s="27"/>
      <c r="AD32" s="75">
        <v>-0.19455252918287938</v>
      </c>
      <c r="AE32" s="421">
        <v>755</v>
      </c>
      <c r="AF32" s="27"/>
      <c r="AG32" s="75">
        <v>-1.3071895424836602E-2</v>
      </c>
    </row>
    <row r="33" spans="1:33" ht="16.5" thickBot="1" x14ac:dyDescent="0.3">
      <c r="A33" s="3" t="s">
        <v>3484</v>
      </c>
      <c r="B33" s="661" t="s">
        <v>3485</v>
      </c>
      <c r="C33" s="661"/>
      <c r="D33" s="661"/>
      <c r="E33" s="661"/>
      <c r="F33" s="661"/>
      <c r="G33" s="661"/>
      <c r="I33" s="92" t="s">
        <v>882</v>
      </c>
      <c r="J33" s="34"/>
      <c r="K33" s="34">
        <f>SUM(K19:K30)/12</f>
        <v>2.4562557928506534E-2</v>
      </c>
      <c r="L33" s="34"/>
      <c r="M33" s="34">
        <f>SUM(M19:M30)/12</f>
        <v>3.1030282358855327E-2</v>
      </c>
      <c r="N33" s="34"/>
      <c r="O33" s="47">
        <f>SUM(O19:O30)/12</f>
        <v>1.1128697823382267E-2</v>
      </c>
      <c r="P33" s="34"/>
      <c r="Q33" s="47">
        <f>SUM(Q19:Q30)/12</f>
        <v>6.8153012228127181E-3</v>
      </c>
      <c r="R33" s="34"/>
      <c r="S33" s="47">
        <f>SUM(S19:S30)/12</f>
        <v>7.7615989499497211E-3</v>
      </c>
      <c r="T33" s="34"/>
      <c r="U33" s="47">
        <f>SUM(U19:U30)/7</f>
        <v>1.1448206728013832E-2</v>
      </c>
      <c r="Z33" s="630" t="s">
        <v>5160</v>
      </c>
      <c r="AA33" s="631"/>
      <c r="AB33" s="631"/>
      <c r="AC33" s="632"/>
      <c r="AD33" s="75">
        <v>9.786031840553619E-2</v>
      </c>
      <c r="AE33" s="589" t="s">
        <v>5160</v>
      </c>
      <c r="AF33" s="589"/>
      <c r="AG33" s="75">
        <v>-0.26831666766345275</v>
      </c>
    </row>
    <row r="34" spans="1:33" ht="16.5" thickBot="1" x14ac:dyDescent="0.3">
      <c r="A34" s="3" t="s">
        <v>178</v>
      </c>
      <c r="B34" s="4" t="s">
        <v>3486</v>
      </c>
      <c r="C34" s="4" t="s">
        <v>534</v>
      </c>
      <c r="D34" s="4" t="s">
        <v>954</v>
      </c>
      <c r="E34" s="4" t="s">
        <v>529</v>
      </c>
      <c r="F34" s="4" t="s">
        <v>3487</v>
      </c>
      <c r="G34" s="4" t="s">
        <v>3488</v>
      </c>
      <c r="I34" s="38" t="s">
        <v>883</v>
      </c>
      <c r="J34" s="34"/>
      <c r="K34" s="34">
        <f>SQRT(K33)</f>
        <v>0.15672446499671497</v>
      </c>
      <c r="L34" s="34"/>
      <c r="M34" s="34">
        <f>SQRT(M33)</f>
        <v>0.17615414374591171</v>
      </c>
      <c r="N34" s="34"/>
      <c r="O34" s="35">
        <f>SQRT(O33)</f>
        <v>0.10549264345622526</v>
      </c>
      <c r="P34" s="34"/>
      <c r="Q34" s="35">
        <f>SQRT(Q33)</f>
        <v>8.2554837670561251E-2</v>
      </c>
      <c r="R34" s="34"/>
      <c r="S34" s="35">
        <f>SQRT(S33)</f>
        <v>8.8099937286865992E-2</v>
      </c>
      <c r="T34" s="34"/>
      <c r="U34" s="35">
        <f>SQRT(U33)</f>
        <v>0.1069962930573477</v>
      </c>
      <c r="Z34" s="630" t="s">
        <v>881</v>
      </c>
      <c r="AA34" s="631"/>
      <c r="AB34" s="631"/>
      <c r="AC34" s="632"/>
      <c r="AD34" s="75">
        <v>8.155026533794683E-3</v>
      </c>
      <c r="AE34" s="630" t="s">
        <v>881</v>
      </c>
      <c r="AF34" s="632"/>
      <c r="AG34" s="75">
        <v>-2.2359722305287728E-2</v>
      </c>
    </row>
    <row r="35" spans="1:33" ht="16.5" thickBot="1" x14ac:dyDescent="0.3">
      <c r="A35" s="3" t="s">
        <v>182</v>
      </c>
      <c r="B35" s="4" t="s">
        <v>955</v>
      </c>
      <c r="C35" s="4" t="s">
        <v>2272</v>
      </c>
      <c r="D35" s="4" t="s">
        <v>955</v>
      </c>
      <c r="E35" s="4" t="s">
        <v>3486</v>
      </c>
      <c r="F35" s="4" t="s">
        <v>3489</v>
      </c>
      <c r="G35" s="4" t="s">
        <v>3490</v>
      </c>
      <c r="I35" s="32"/>
      <c r="J35" s="32"/>
      <c r="K35" s="32"/>
      <c r="L35" s="32"/>
      <c r="M35" s="32"/>
      <c r="N35" s="32"/>
      <c r="O35" s="32"/>
      <c r="P35" s="32"/>
      <c r="Q35" s="32"/>
      <c r="Z35" s="627" t="s">
        <v>716</v>
      </c>
      <c r="AA35" s="587" t="s">
        <v>5144</v>
      </c>
      <c r="AB35" s="587"/>
      <c r="AC35" s="587"/>
      <c r="AD35" s="587"/>
      <c r="AE35" s="587" t="s">
        <v>5145</v>
      </c>
      <c r="AF35" s="587"/>
      <c r="AG35" s="587"/>
    </row>
    <row r="36" spans="1:33" ht="16.5" thickBot="1" x14ac:dyDescent="0.3">
      <c r="A36" s="3" t="s">
        <v>186</v>
      </c>
      <c r="B36" s="4" t="s">
        <v>3491</v>
      </c>
      <c r="C36" s="4" t="s">
        <v>958</v>
      </c>
      <c r="D36" s="4" t="s">
        <v>3492</v>
      </c>
      <c r="E36" s="4" t="s">
        <v>955</v>
      </c>
      <c r="F36" s="4" t="s">
        <v>3493</v>
      </c>
      <c r="G36" s="4" t="s">
        <v>3494</v>
      </c>
      <c r="I36" s="663" t="s">
        <v>751</v>
      </c>
      <c r="J36" s="664"/>
      <c r="K36" s="664"/>
      <c r="L36" s="664"/>
      <c r="M36" s="664"/>
      <c r="N36" s="664"/>
      <c r="O36" s="665"/>
      <c r="Q36" s="610" t="s">
        <v>751</v>
      </c>
      <c r="R36" s="610"/>
      <c r="S36" s="610"/>
      <c r="T36" s="610"/>
      <c r="U36" s="610"/>
      <c r="V36" s="610"/>
      <c r="W36" s="610"/>
      <c r="X36" s="610"/>
      <c r="Z36" s="628"/>
      <c r="AA36" s="411" t="s">
        <v>885</v>
      </c>
      <c r="AB36" s="411" t="s">
        <v>5161</v>
      </c>
      <c r="AC36" s="411" t="s">
        <v>5162</v>
      </c>
      <c r="AD36" s="412" t="s">
        <v>878</v>
      </c>
      <c r="AE36" s="411" t="s">
        <v>5161</v>
      </c>
      <c r="AF36" s="411" t="s">
        <v>5162</v>
      </c>
      <c r="AG36" s="412" t="s">
        <v>878</v>
      </c>
    </row>
    <row r="37" spans="1:33" ht="18" thickBot="1" x14ac:dyDescent="0.3">
      <c r="A37" s="3" t="s">
        <v>189</v>
      </c>
      <c r="B37" s="4" t="s">
        <v>951</v>
      </c>
      <c r="C37" s="4" t="s">
        <v>958</v>
      </c>
      <c r="D37" s="4" t="s">
        <v>949</v>
      </c>
      <c r="E37" s="4" t="s">
        <v>3491</v>
      </c>
      <c r="F37" s="4" t="s">
        <v>3495</v>
      </c>
      <c r="G37" s="4" t="s">
        <v>3496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13">
        <v>1</v>
      </c>
      <c r="AA37" s="27" t="s">
        <v>866</v>
      </c>
      <c r="AB37" s="421">
        <v>755</v>
      </c>
      <c r="AC37" s="27"/>
      <c r="AD37" s="413"/>
      <c r="AE37" s="421">
        <v>488</v>
      </c>
      <c r="AF37" s="28"/>
      <c r="AG37" s="413"/>
    </row>
    <row r="38" spans="1:33" ht="16.5" thickBot="1" x14ac:dyDescent="0.3">
      <c r="A38" s="3" t="s">
        <v>193</v>
      </c>
      <c r="B38" s="4" t="s">
        <v>927</v>
      </c>
      <c r="C38" s="4" t="s">
        <v>2143</v>
      </c>
      <c r="D38" s="4" t="s">
        <v>565</v>
      </c>
      <c r="E38" s="4" t="s">
        <v>951</v>
      </c>
      <c r="F38" s="4" t="s">
        <v>3497</v>
      </c>
      <c r="G38" s="4" t="s">
        <v>3498</v>
      </c>
      <c r="I38" s="652">
        <v>2013</v>
      </c>
      <c r="J38" s="446" t="s">
        <v>867</v>
      </c>
      <c r="K38" s="74">
        <v>4.3956043956043959E-2</v>
      </c>
      <c r="L38" s="75">
        <v>4.7771624055464824E-3</v>
      </c>
      <c r="M38" s="74">
        <v>3.5671528080104521E-2</v>
      </c>
      <c r="N38" s="74">
        <v>-1.5438184632049362E-3</v>
      </c>
      <c r="O38" s="126">
        <f>((K38-L38)*(M38-N38))</f>
        <v>1.4580556540810369E-3</v>
      </c>
      <c r="Q38" s="599">
        <v>2013</v>
      </c>
      <c r="R38" s="140" t="s">
        <v>867</v>
      </c>
      <c r="S38" s="141">
        <v>4.3956043956043959E-2</v>
      </c>
      <c r="T38" s="141">
        <v>3.5671528080104521E-2</v>
      </c>
      <c r="U38" s="141">
        <v>5.2927416243962007E-3</v>
      </c>
      <c r="V38" s="141">
        <v>0.33396363052906247</v>
      </c>
      <c r="W38" s="519">
        <f>S38-U38-(V38*T38)</f>
        <v>2.675030930749666E-2</v>
      </c>
      <c r="X38" s="206">
        <f>W38^2</f>
        <v>7.1557904804674241E-4</v>
      </c>
      <c r="Z38" s="413">
        <v>2</v>
      </c>
      <c r="AA38" s="29" t="s">
        <v>867</v>
      </c>
      <c r="AB38" s="421">
        <v>735</v>
      </c>
      <c r="AC38" s="27"/>
      <c r="AD38" s="75">
        <v>-2.6490066225165563E-2</v>
      </c>
      <c r="AE38" s="45">
        <v>550</v>
      </c>
      <c r="AF38" s="420"/>
      <c r="AG38" s="75">
        <v>0.12704918032786885</v>
      </c>
    </row>
    <row r="39" spans="1:33" ht="16.5" thickBot="1" x14ac:dyDescent="0.3">
      <c r="A39" s="3" t="s">
        <v>199</v>
      </c>
      <c r="B39" s="4" t="s">
        <v>559</v>
      </c>
      <c r="C39" s="4" t="s">
        <v>965</v>
      </c>
      <c r="D39" s="4" t="s">
        <v>973</v>
      </c>
      <c r="E39" s="4" t="s">
        <v>510</v>
      </c>
      <c r="F39" s="4" t="s">
        <v>3499</v>
      </c>
      <c r="G39" s="4" t="s">
        <v>3500</v>
      </c>
      <c r="I39" s="653"/>
      <c r="J39" s="446" t="s">
        <v>868</v>
      </c>
      <c r="K39" s="74">
        <v>-1.0526315789473684E-2</v>
      </c>
      <c r="L39" s="75">
        <v>4.7771624055464824E-3</v>
      </c>
      <c r="M39" s="74">
        <v>8.3388067151827255E-2</v>
      </c>
      <c r="N39" s="74">
        <v>-1.5438184632049362E-3</v>
      </c>
      <c r="O39" s="126">
        <f t="shared" ref="O39:O49" si="6">((K39-L39)*(M39-N39))</f>
        <v>-1.2997532595715919E-3</v>
      </c>
      <c r="Q39" s="599"/>
      <c r="R39" s="140" t="s">
        <v>868</v>
      </c>
      <c r="S39" s="141">
        <v>-1.0526315789473684E-2</v>
      </c>
      <c r="T39" s="141">
        <v>8.3388067151827255E-2</v>
      </c>
      <c r="U39" s="141">
        <v>5.2927416243962007E-3</v>
      </c>
      <c r="V39" s="141">
        <v>0.33396363052906247</v>
      </c>
      <c r="W39" s="519">
        <f t="shared" ref="W39:W49" si="7">S39-U39-(V39*T39)</f>
        <v>-4.3667639062695371E-2</v>
      </c>
      <c r="X39" s="206">
        <f t="shared" ref="X39:X49" si="8">W39^2</f>
        <v>1.9068627013098386E-3</v>
      </c>
      <c r="Z39" s="413">
        <v>3</v>
      </c>
      <c r="AA39" s="29" t="s">
        <v>868</v>
      </c>
      <c r="AB39" s="421">
        <v>735</v>
      </c>
      <c r="AC39" s="27"/>
      <c r="AD39" s="75">
        <v>0</v>
      </c>
      <c r="AE39" s="45">
        <v>515</v>
      </c>
      <c r="AF39" s="420"/>
      <c r="AG39" s="75">
        <v>-6.363636363636363E-2</v>
      </c>
    </row>
    <row r="40" spans="1:33" ht="16.5" thickBot="1" x14ac:dyDescent="0.3">
      <c r="A40" s="3" t="s">
        <v>204</v>
      </c>
      <c r="B40" s="4" t="s">
        <v>970</v>
      </c>
      <c r="C40" s="4" t="s">
        <v>818</v>
      </c>
      <c r="D40" s="4" t="s">
        <v>544</v>
      </c>
      <c r="E40" s="4" t="s">
        <v>984</v>
      </c>
      <c r="F40" s="4" t="s">
        <v>3501</v>
      </c>
      <c r="G40" s="4" t="s">
        <v>3502</v>
      </c>
      <c r="I40" s="653"/>
      <c r="J40" s="446" t="s">
        <v>869</v>
      </c>
      <c r="K40" s="74">
        <v>0.15425531914893617</v>
      </c>
      <c r="L40" s="75">
        <v>4.7771624055464824E-3</v>
      </c>
      <c r="M40" s="74">
        <v>1.4707665446079972E-2</v>
      </c>
      <c r="N40" s="74">
        <v>-1.5438184632049362E-3</v>
      </c>
      <c r="O40" s="126">
        <f t="shared" si="6"/>
        <v>2.4292418591047647E-3</v>
      </c>
      <c r="Q40" s="599"/>
      <c r="R40" s="140" t="s">
        <v>869</v>
      </c>
      <c r="S40" s="141">
        <v>0.15425531914893617</v>
      </c>
      <c r="T40" s="141">
        <v>1.4707665446079972E-2</v>
      </c>
      <c r="U40" s="141">
        <v>5.2927416243962007E-3</v>
      </c>
      <c r="V40" s="141">
        <v>0.33396363052906247</v>
      </c>
      <c r="W40" s="519">
        <f t="shared" si="7"/>
        <v>0.14405075217556026</v>
      </c>
      <c r="X40" s="206">
        <f t="shared" si="8"/>
        <v>2.0750619202344681E-2</v>
      </c>
      <c r="Z40" s="413">
        <v>4</v>
      </c>
      <c r="AA40" s="29" t="s">
        <v>869</v>
      </c>
      <c r="AB40" s="421">
        <v>725</v>
      </c>
      <c r="AC40" s="27"/>
      <c r="AD40" s="75">
        <v>-1.3605442176870748E-2</v>
      </c>
      <c r="AE40" s="45">
        <v>480</v>
      </c>
      <c r="AF40" s="420"/>
      <c r="AG40" s="75">
        <v>-6.7961165048543687E-2</v>
      </c>
    </row>
    <row r="41" spans="1:33" ht="16.5" thickBot="1" x14ac:dyDescent="0.3">
      <c r="A41" s="3" t="s">
        <v>210</v>
      </c>
      <c r="B41" s="4" t="s">
        <v>3503</v>
      </c>
      <c r="C41" s="4" t="s">
        <v>3504</v>
      </c>
      <c r="D41" s="4" t="s">
        <v>960</v>
      </c>
      <c r="E41" s="4" t="s">
        <v>970</v>
      </c>
      <c r="F41" s="4" t="s">
        <v>3505</v>
      </c>
      <c r="G41" s="4" t="s">
        <v>3506</v>
      </c>
      <c r="I41" s="653"/>
      <c r="J41" s="446" t="s">
        <v>870</v>
      </c>
      <c r="K41" s="74">
        <v>-1.3824884792626729E-2</v>
      </c>
      <c r="L41" s="75">
        <v>4.7771624055464824E-3</v>
      </c>
      <c r="M41" s="74">
        <v>1.3813376032119618E-2</v>
      </c>
      <c r="N41" s="74">
        <v>-1.5438184632049362E-3</v>
      </c>
      <c r="O41" s="126">
        <f t="shared" si="6"/>
        <v>-2.8567525683355317E-4</v>
      </c>
      <c r="Q41" s="599"/>
      <c r="R41" s="140" t="s">
        <v>870</v>
      </c>
      <c r="S41" s="141">
        <v>-1.3824884792626729E-2</v>
      </c>
      <c r="T41" s="141">
        <v>1.3813376032119618E-2</v>
      </c>
      <c r="U41" s="141">
        <v>5.2927416243962007E-3</v>
      </c>
      <c r="V41" s="141">
        <v>0.33396363052906247</v>
      </c>
      <c r="W41" s="519">
        <f t="shared" si="7"/>
        <v>-2.3730791626572732E-2</v>
      </c>
      <c r="X41" s="206">
        <f t="shared" si="8"/>
        <v>5.6315047122381453E-4</v>
      </c>
      <c r="Z41" s="413">
        <v>5</v>
      </c>
      <c r="AA41" s="29" t="s">
        <v>870</v>
      </c>
      <c r="AB41" s="421">
        <v>790</v>
      </c>
      <c r="AC41" s="27">
        <v>1.94</v>
      </c>
      <c r="AD41" s="75">
        <v>9.2331034482758617E-2</v>
      </c>
      <c r="AE41" s="45">
        <v>446</v>
      </c>
      <c r="AF41" s="420"/>
      <c r="AG41" s="75">
        <v>-7.0833333333333331E-2</v>
      </c>
    </row>
    <row r="42" spans="1:33" ht="16.5" thickBot="1" x14ac:dyDescent="0.3">
      <c r="A42" s="3" t="s">
        <v>215</v>
      </c>
      <c r="B42" s="4" t="s">
        <v>926</v>
      </c>
      <c r="C42" s="4" t="s">
        <v>566</v>
      </c>
      <c r="D42" s="4" t="s">
        <v>3464</v>
      </c>
      <c r="E42" s="4" t="s">
        <v>527</v>
      </c>
      <c r="F42" s="4" t="s">
        <v>3507</v>
      </c>
      <c r="G42" s="4" t="s">
        <v>3508</v>
      </c>
      <c r="I42" s="653"/>
      <c r="J42" s="446" t="s">
        <v>871</v>
      </c>
      <c r="K42" s="74">
        <v>-3.2710280373831772E-2</v>
      </c>
      <c r="L42" s="75">
        <v>4.7771624055464824E-3</v>
      </c>
      <c r="M42" s="74">
        <v>-1.0560682672701252E-2</v>
      </c>
      <c r="N42" s="74">
        <v>-1.5438184632049362E-3</v>
      </c>
      <c r="O42" s="126">
        <f t="shared" si="6"/>
        <v>3.3801918110291685E-4</v>
      </c>
      <c r="Q42" s="599"/>
      <c r="R42" s="140" t="s">
        <v>871</v>
      </c>
      <c r="S42" s="141">
        <v>-3.2710280373831772E-2</v>
      </c>
      <c r="T42" s="141">
        <v>-1.0560682672701252E-2</v>
      </c>
      <c r="U42" s="141">
        <v>5.2927416243962007E-3</v>
      </c>
      <c r="V42" s="141">
        <v>0.33396363052906247</v>
      </c>
      <c r="W42" s="519">
        <f t="shared" si="7"/>
        <v>-3.4476138071987295E-2</v>
      </c>
      <c r="X42" s="206">
        <f t="shared" si="8"/>
        <v>1.1886040963587318E-3</v>
      </c>
      <c r="Z42" s="413">
        <v>6</v>
      </c>
      <c r="AA42" s="29" t="s">
        <v>871</v>
      </c>
      <c r="AB42" s="421">
        <v>680</v>
      </c>
      <c r="AC42" s="93"/>
      <c r="AD42" s="75">
        <v>-0.13924050632911392</v>
      </c>
      <c r="AE42" s="45">
        <v>378</v>
      </c>
      <c r="AF42" s="28"/>
      <c r="AG42" s="75">
        <v>-0.15246636771300448</v>
      </c>
    </row>
    <row r="43" spans="1:33" ht="16.5" thickBot="1" x14ac:dyDescent="0.3">
      <c r="A43" s="3" t="s">
        <v>220</v>
      </c>
      <c r="B43" s="4" t="s">
        <v>2272</v>
      </c>
      <c r="C43" s="4" t="s">
        <v>516</v>
      </c>
      <c r="D43" s="4" t="s">
        <v>928</v>
      </c>
      <c r="E43" s="4" t="s">
        <v>3509</v>
      </c>
      <c r="F43" s="4" t="s">
        <v>3510</v>
      </c>
      <c r="G43" s="4" t="s">
        <v>3511</v>
      </c>
      <c r="I43" s="653"/>
      <c r="J43" s="446" t="s">
        <v>872</v>
      </c>
      <c r="K43" s="74">
        <v>-7.2463768115942032E-2</v>
      </c>
      <c r="L43" s="75">
        <v>4.7771624055464824E-3</v>
      </c>
      <c r="M43" s="74">
        <v>-4.225285001250792E-2</v>
      </c>
      <c r="N43" s="74">
        <v>-1.5438184632049362E-3</v>
      </c>
      <c r="O43" s="126">
        <f t="shared" si="6"/>
        <v>3.1444034774967961E-3</v>
      </c>
      <c r="Q43" s="599"/>
      <c r="R43" s="140" t="s">
        <v>872</v>
      </c>
      <c r="S43" s="141">
        <v>-7.2463768115942032E-2</v>
      </c>
      <c r="T43" s="141">
        <v>-4.225285001250792E-2</v>
      </c>
      <c r="U43" s="141">
        <v>5.2927416243962007E-3</v>
      </c>
      <c r="V43" s="141">
        <v>0.33396363052906247</v>
      </c>
      <c r="W43" s="519">
        <f t="shared" si="7"/>
        <v>-6.3645594549961146E-2</v>
      </c>
      <c r="X43" s="206">
        <f t="shared" si="8"/>
        <v>4.050761705618044E-3</v>
      </c>
      <c r="Z43" s="413">
        <v>7</v>
      </c>
      <c r="AA43" s="29" t="s">
        <v>872</v>
      </c>
      <c r="AB43" s="421">
        <v>660</v>
      </c>
      <c r="AC43" s="27"/>
      <c r="AD43" s="75">
        <v>-2.9411764705882353E-2</v>
      </c>
      <c r="AE43" s="45">
        <v>340</v>
      </c>
      <c r="AF43" s="28" t="s">
        <v>5001</v>
      </c>
      <c r="AG43" s="75">
        <v>-9.3386243386243378E-2</v>
      </c>
    </row>
    <row r="44" spans="1:33" ht="16.5" thickBot="1" x14ac:dyDescent="0.3">
      <c r="A44" s="3" t="s">
        <v>3512</v>
      </c>
      <c r="B44" s="661" t="s">
        <v>3513</v>
      </c>
      <c r="C44" s="661"/>
      <c r="D44" s="661"/>
      <c r="E44" s="661"/>
      <c r="F44" s="661"/>
      <c r="G44" s="661"/>
      <c r="I44" s="653"/>
      <c r="J44" s="446" t="s">
        <v>873</v>
      </c>
      <c r="K44" s="74">
        <v>0.14583333333333334</v>
      </c>
      <c r="L44" s="75">
        <v>4.7771624055464824E-3</v>
      </c>
      <c r="M44" s="74">
        <v>-3.9925373134328389E-2</v>
      </c>
      <c r="N44" s="74">
        <v>-1.5438184632049362E-3</v>
      </c>
      <c r="O44" s="126">
        <f t="shared" si="6"/>
        <v>-5.4139551361641856E-3</v>
      </c>
      <c r="Q44" s="599"/>
      <c r="R44" s="140" t="s">
        <v>873</v>
      </c>
      <c r="S44" s="141">
        <v>0.14583333333333334</v>
      </c>
      <c r="T44" s="141">
        <v>-3.9925373134328389E-2</v>
      </c>
      <c r="U44" s="141">
        <v>5.2927416243962007E-3</v>
      </c>
      <c r="V44" s="141">
        <v>0.33396363052906247</v>
      </c>
      <c r="W44" s="519">
        <f t="shared" si="7"/>
        <v>0.15387421427110495</v>
      </c>
      <c r="X44" s="206">
        <f t="shared" si="8"/>
        <v>2.3677273817549919E-2</v>
      </c>
      <c r="Z44" s="413">
        <v>8</v>
      </c>
      <c r="AA44" s="29" t="s">
        <v>873</v>
      </c>
      <c r="AB44" s="421">
        <v>715</v>
      </c>
      <c r="AC44" s="27"/>
      <c r="AD44" s="75">
        <v>8.3333333333333329E-2</v>
      </c>
      <c r="AE44" s="45">
        <v>366</v>
      </c>
      <c r="AF44" s="28"/>
      <c r="AG44" s="75">
        <v>7.6470588235294124E-2</v>
      </c>
    </row>
    <row r="45" spans="1:33" ht="16.5" thickBot="1" x14ac:dyDescent="0.3">
      <c r="A45" s="3" t="s">
        <v>224</v>
      </c>
      <c r="B45" s="4" t="s">
        <v>927</v>
      </c>
      <c r="C45" s="4" t="s">
        <v>982</v>
      </c>
      <c r="D45" s="4" t="s">
        <v>3514</v>
      </c>
      <c r="E45" s="4" t="s">
        <v>2272</v>
      </c>
      <c r="F45" s="4" t="s">
        <v>3515</v>
      </c>
      <c r="G45" s="4" t="s">
        <v>3516</v>
      </c>
      <c r="I45" s="653"/>
      <c r="J45" s="446" t="s">
        <v>874</v>
      </c>
      <c r="K45" s="74">
        <v>-2.7272727272727271E-2</v>
      </c>
      <c r="L45" s="75">
        <v>4.7771624055464824E-3</v>
      </c>
      <c r="M45" s="74">
        <v>-9.1760590750097071E-2</v>
      </c>
      <c r="N45" s="74">
        <v>-1.5438184632049362E-3</v>
      </c>
      <c r="O45" s="126">
        <f t="shared" si="6"/>
        <v>2.8914375989248378E-3</v>
      </c>
      <c r="Q45" s="599"/>
      <c r="R45" s="140" t="s">
        <v>874</v>
      </c>
      <c r="S45" s="141">
        <v>-2.7272727272727271E-2</v>
      </c>
      <c r="T45" s="141">
        <v>-9.1760590750097071E-2</v>
      </c>
      <c r="U45" s="141">
        <v>5.2927416243962007E-3</v>
      </c>
      <c r="V45" s="141">
        <v>0.33396363052906247</v>
      </c>
      <c r="W45" s="519">
        <f t="shared" si="7"/>
        <v>-1.9207688707295473E-3</v>
      </c>
      <c r="X45" s="206">
        <f t="shared" si="8"/>
        <v>3.6893530547636603E-6</v>
      </c>
      <c r="Z45" s="413">
        <v>9</v>
      </c>
      <c r="AA45" s="29" t="s">
        <v>874</v>
      </c>
      <c r="AB45" s="421">
        <v>785</v>
      </c>
      <c r="AC45" s="27"/>
      <c r="AD45" s="75">
        <v>9.7902097902097904E-2</v>
      </c>
      <c r="AE45" s="79">
        <v>356</v>
      </c>
      <c r="AF45" s="28"/>
      <c r="AG45" s="75">
        <v>-2.7322404371584699E-2</v>
      </c>
    </row>
    <row r="46" spans="1:33" ht="16.5" thickBot="1" x14ac:dyDescent="0.3">
      <c r="A46" s="3" t="s">
        <v>228</v>
      </c>
      <c r="B46" s="4" t="s">
        <v>559</v>
      </c>
      <c r="C46" s="4" t="s">
        <v>3517</v>
      </c>
      <c r="D46" s="4" t="s">
        <v>559</v>
      </c>
      <c r="E46" s="4" t="s">
        <v>3518</v>
      </c>
      <c r="F46" s="4" t="s">
        <v>3519</v>
      </c>
      <c r="G46" s="4" t="s">
        <v>3520</v>
      </c>
      <c r="I46" s="653"/>
      <c r="J46" s="446" t="s">
        <v>875</v>
      </c>
      <c r="K46" s="74">
        <v>-0.12149532710280374</v>
      </c>
      <c r="L46" s="75">
        <v>4.7771624055464824E-3</v>
      </c>
      <c r="M46" s="74">
        <v>1.6874206569957247E-2</v>
      </c>
      <c r="N46" s="74">
        <v>-1.5438184632049362E-3</v>
      </c>
      <c r="O46" s="126">
        <f t="shared" si="6"/>
        <v>-2.3256898727645032E-3</v>
      </c>
      <c r="Q46" s="599"/>
      <c r="R46" s="140" t="s">
        <v>875</v>
      </c>
      <c r="S46" s="141">
        <v>-0.12149532710280374</v>
      </c>
      <c r="T46" s="141">
        <v>1.6874206569957247E-2</v>
      </c>
      <c r="U46" s="141">
        <v>5.2927416243962007E-3</v>
      </c>
      <c r="V46" s="141">
        <v>0.33396363052906247</v>
      </c>
      <c r="W46" s="519">
        <f t="shared" si="7"/>
        <v>-0.13242344001560022</v>
      </c>
      <c r="X46" s="206">
        <f t="shared" si="8"/>
        <v>1.753596746556527E-2</v>
      </c>
      <c r="Z46" s="413">
        <v>10</v>
      </c>
      <c r="AA46" s="29" t="s">
        <v>875</v>
      </c>
      <c r="AB46" s="421">
        <v>725</v>
      </c>
      <c r="AC46" s="27"/>
      <c r="AD46" s="75">
        <v>-7.6433121019108277E-2</v>
      </c>
      <c r="AE46" s="79">
        <v>344</v>
      </c>
      <c r="AF46" s="31"/>
      <c r="AG46" s="75">
        <v>-3.3707865168539325E-2</v>
      </c>
    </row>
    <row r="47" spans="1:33" ht="16.5" thickBot="1" x14ac:dyDescent="0.3">
      <c r="A47" s="3" t="s">
        <v>234</v>
      </c>
      <c r="B47" s="4" t="s">
        <v>3521</v>
      </c>
      <c r="C47" s="4" t="s">
        <v>556</v>
      </c>
      <c r="D47" s="4" t="s">
        <v>926</v>
      </c>
      <c r="E47" s="4" t="s">
        <v>559</v>
      </c>
      <c r="F47" s="4" t="s">
        <v>3522</v>
      </c>
      <c r="G47" s="4" t="s">
        <v>3523</v>
      </c>
      <c r="I47" s="653"/>
      <c r="J47" s="446" t="s">
        <v>876</v>
      </c>
      <c r="K47" s="74">
        <v>0.13829787234042554</v>
      </c>
      <c r="L47" s="75">
        <v>4.7771624055464824E-3</v>
      </c>
      <c r="M47" s="74">
        <v>5.8788048814700476E-2</v>
      </c>
      <c r="N47" s="74">
        <v>-1.5438184632049362E-3</v>
      </c>
      <c r="O47" s="126">
        <f t="shared" si="6"/>
        <v>8.0555537506428292E-3</v>
      </c>
      <c r="Q47" s="599"/>
      <c r="R47" s="140" t="s">
        <v>876</v>
      </c>
      <c r="S47" s="141">
        <v>0.13829787234042554</v>
      </c>
      <c r="T47" s="141">
        <v>5.8788048814700476E-2</v>
      </c>
      <c r="U47" s="141">
        <v>5.2927416243962007E-3</v>
      </c>
      <c r="V47" s="141">
        <v>0.33396363052906247</v>
      </c>
      <c r="W47" s="519">
        <f t="shared" si="7"/>
        <v>0.11337206050215223</v>
      </c>
      <c r="X47" s="206">
        <f t="shared" si="8"/>
        <v>1.2853224102503667E-2</v>
      </c>
      <c r="Z47" s="413">
        <v>11</v>
      </c>
      <c r="AA47" s="29" t="s">
        <v>876</v>
      </c>
      <c r="AB47" s="421">
        <v>690</v>
      </c>
      <c r="AC47" s="27"/>
      <c r="AD47" s="75">
        <v>-4.8275862068965517E-2</v>
      </c>
      <c r="AE47" s="79">
        <v>280</v>
      </c>
      <c r="AF47" s="28"/>
      <c r="AG47" s="75">
        <v>-0.18604651162790697</v>
      </c>
    </row>
    <row r="48" spans="1:33" ht="16.5" thickBot="1" x14ac:dyDescent="0.3">
      <c r="A48" s="3" t="s">
        <v>238</v>
      </c>
      <c r="B48" s="4" t="s">
        <v>2272</v>
      </c>
      <c r="C48" s="4" t="s">
        <v>3521</v>
      </c>
      <c r="D48" s="4" t="s">
        <v>560</v>
      </c>
      <c r="E48" s="4" t="s">
        <v>965</v>
      </c>
      <c r="F48" s="4" t="s">
        <v>3524</v>
      </c>
      <c r="G48" s="4" t="s">
        <v>3525</v>
      </c>
      <c r="I48" s="653"/>
      <c r="J48" s="446" t="s">
        <v>877</v>
      </c>
      <c r="K48" s="74">
        <v>8.8785046728971959E-2</v>
      </c>
      <c r="L48" s="75">
        <v>4.7771624055464824E-3</v>
      </c>
      <c r="M48" s="74">
        <v>-6.6135848756640692E-2</v>
      </c>
      <c r="N48" s="74">
        <v>-1.5438184632049362E-3</v>
      </c>
      <c r="O48" s="126">
        <f t="shared" si="6"/>
        <v>-5.4262398091061452E-3</v>
      </c>
      <c r="Q48" s="599"/>
      <c r="R48" s="140" t="s">
        <v>877</v>
      </c>
      <c r="S48" s="141">
        <v>8.8785046728971959E-2</v>
      </c>
      <c r="T48" s="141">
        <v>-6.6135848756640692E-2</v>
      </c>
      <c r="U48" s="141">
        <v>5.2927416243962007E-3</v>
      </c>
      <c r="V48" s="141">
        <v>0.33396363052906247</v>
      </c>
      <c r="W48" s="519">
        <f t="shared" si="7"/>
        <v>0.10557927326346446</v>
      </c>
      <c r="X48" s="206">
        <f t="shared" si="8"/>
        <v>1.1146982942841301E-2</v>
      </c>
      <c r="Z48" s="413">
        <v>12</v>
      </c>
      <c r="AA48" s="29" t="s">
        <v>877</v>
      </c>
      <c r="AB48" s="421">
        <v>575</v>
      </c>
      <c r="AC48" s="27"/>
      <c r="AD48" s="75">
        <v>-0.16666666666666666</v>
      </c>
      <c r="AE48" s="79">
        <v>264</v>
      </c>
      <c r="AF48" s="28"/>
      <c r="AG48" s="75">
        <v>-5.7142857142857141E-2</v>
      </c>
    </row>
    <row r="49" spans="1:33" ht="16.5" thickBot="1" x14ac:dyDescent="0.3">
      <c r="A49" s="3" t="s">
        <v>243</v>
      </c>
      <c r="B49" s="4" t="s">
        <v>553</v>
      </c>
      <c r="C49" s="4" t="s">
        <v>2272</v>
      </c>
      <c r="D49" s="4" t="s">
        <v>931</v>
      </c>
      <c r="E49" s="4" t="s">
        <v>2272</v>
      </c>
      <c r="F49" s="4" t="s">
        <v>3515</v>
      </c>
      <c r="G49" s="4" t="s">
        <v>3526</v>
      </c>
      <c r="I49" s="654"/>
      <c r="J49" s="446" t="s">
        <v>866</v>
      </c>
      <c r="K49" s="74">
        <v>0.58326180257510729</v>
      </c>
      <c r="L49" s="75">
        <v>4.7771624055464824E-3</v>
      </c>
      <c r="M49" s="74">
        <v>8.8666316730269968E-3</v>
      </c>
      <c r="N49" s="74">
        <v>-1.5438184632049362E-3</v>
      </c>
      <c r="O49" s="126">
        <f t="shared" si="6"/>
        <v>6.022285501061285E-3</v>
      </c>
      <c r="Q49" s="599"/>
      <c r="R49" s="140" t="s">
        <v>866</v>
      </c>
      <c r="S49" s="141">
        <v>0.58326180257510729</v>
      </c>
      <c r="T49" s="141">
        <v>8.8666316730269968E-3</v>
      </c>
      <c r="U49" s="141">
        <v>5.2927416243962007E-3</v>
      </c>
      <c r="V49" s="141">
        <v>0.33396363052906247</v>
      </c>
      <c r="W49" s="519">
        <f t="shared" si="7"/>
        <v>0.57500792844662307</v>
      </c>
      <c r="X49" s="206">
        <f t="shared" si="8"/>
        <v>0.33063411777647678</v>
      </c>
      <c r="Z49" s="413">
        <v>13</v>
      </c>
      <c r="AA49" s="29" t="s">
        <v>866</v>
      </c>
      <c r="AB49" s="421">
        <v>488</v>
      </c>
      <c r="AC49" s="27"/>
      <c r="AD49" s="75">
        <v>-0.15130434782608695</v>
      </c>
      <c r="AE49" s="79">
        <v>254</v>
      </c>
      <c r="AF49" s="28"/>
      <c r="AG49" s="75">
        <v>-3.787878787878788E-2</v>
      </c>
    </row>
    <row r="50" spans="1:33" ht="16.5" thickBot="1" x14ac:dyDescent="0.3">
      <c r="A50" s="3" t="s">
        <v>249</v>
      </c>
      <c r="B50" s="4" t="s">
        <v>978</v>
      </c>
      <c r="C50" s="4" t="s">
        <v>3509</v>
      </c>
      <c r="D50" s="4" t="s">
        <v>961</v>
      </c>
      <c r="E50" s="4" t="s">
        <v>963</v>
      </c>
      <c r="F50" s="4" t="s">
        <v>3527</v>
      </c>
      <c r="G50" s="4" t="s">
        <v>3528</v>
      </c>
      <c r="I50" s="646" t="s">
        <v>891</v>
      </c>
      <c r="J50" s="647"/>
      <c r="K50" s="647"/>
      <c r="L50" s="647"/>
      <c r="M50" s="647"/>
      <c r="N50" s="655"/>
      <c r="O50" s="126">
        <f>SUM(O38:O49)</f>
        <v>9.587683687974486E-3</v>
      </c>
      <c r="Q50" s="599" t="s">
        <v>891</v>
      </c>
      <c r="R50" s="599"/>
      <c r="S50" s="599"/>
      <c r="T50" s="599"/>
      <c r="U50" s="599"/>
      <c r="V50" s="599"/>
      <c r="W50" s="599"/>
      <c r="X50" s="206">
        <f>SUM(X38:X49)</f>
        <v>0.42502683268289354</v>
      </c>
      <c r="Z50" s="630" t="s">
        <v>5160</v>
      </c>
      <c r="AA50" s="631"/>
      <c r="AB50" s="631"/>
      <c r="AC50" s="632"/>
      <c r="AD50" s="75">
        <v>-0.37786131129967016</v>
      </c>
      <c r="AE50" s="589" t="s">
        <v>5160</v>
      </c>
      <c r="AF50" s="589"/>
      <c r="AG50" s="75">
        <v>-0.58686213074400151</v>
      </c>
    </row>
    <row r="51" spans="1:33" ht="19.5" thickBot="1" x14ac:dyDescent="0.3">
      <c r="A51" s="3" t="s">
        <v>3529</v>
      </c>
      <c r="B51" s="661" t="s">
        <v>3530</v>
      </c>
      <c r="C51" s="661"/>
      <c r="D51" s="661"/>
      <c r="E51" s="661"/>
      <c r="F51" s="661"/>
      <c r="G51" s="661"/>
      <c r="I51" s="649" t="s">
        <v>5173</v>
      </c>
      <c r="J51" s="650"/>
      <c r="K51" s="650"/>
      <c r="L51" s="650"/>
      <c r="M51" s="650"/>
      <c r="N51" s="656"/>
      <c r="O51" s="126">
        <f>O50/12</f>
        <v>7.9897364066454054E-4</v>
      </c>
      <c r="Q51" s="600" t="s">
        <v>5070</v>
      </c>
      <c r="R51" s="600"/>
      <c r="S51" s="600"/>
      <c r="T51" s="600"/>
      <c r="U51" s="600"/>
      <c r="V51" s="600"/>
      <c r="W51" s="600"/>
      <c r="X51" s="206">
        <f>X50/12</f>
        <v>3.5418902723574459E-2</v>
      </c>
      <c r="Z51" s="630" t="s">
        <v>881</v>
      </c>
      <c r="AA51" s="631"/>
      <c r="AB51" s="631"/>
      <c r="AC51" s="632"/>
      <c r="AD51" s="75">
        <v>-3.1488442608305849E-2</v>
      </c>
      <c r="AE51" s="630" t="s">
        <v>881</v>
      </c>
      <c r="AF51" s="632"/>
      <c r="AG51" s="75">
        <v>-4.8905177562000128E-2</v>
      </c>
    </row>
    <row r="52" spans="1:33" ht="18" thickBot="1" x14ac:dyDescent="0.3">
      <c r="A52" s="3" t="s">
        <v>255</v>
      </c>
      <c r="B52" s="4" t="s">
        <v>545</v>
      </c>
      <c r="C52" s="4" t="s">
        <v>3504</v>
      </c>
      <c r="D52" s="4" t="s">
        <v>950</v>
      </c>
      <c r="E52" s="4" t="s">
        <v>978</v>
      </c>
      <c r="F52" s="4" t="s">
        <v>3531</v>
      </c>
      <c r="G52" s="4" t="s">
        <v>3532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61" t="s">
        <v>884</v>
      </c>
      <c r="R52" s="161" t="s">
        <v>885</v>
      </c>
      <c r="S52" s="161" t="s">
        <v>886</v>
      </c>
      <c r="T52" s="161" t="s">
        <v>888</v>
      </c>
      <c r="U52" s="161" t="s">
        <v>5071</v>
      </c>
      <c r="V52" s="161" t="s">
        <v>5072</v>
      </c>
      <c r="W52" s="161" t="s">
        <v>5073</v>
      </c>
      <c r="X52" s="161" t="s">
        <v>5074</v>
      </c>
    </row>
    <row r="53" spans="1:33" ht="16.5" thickBot="1" x14ac:dyDescent="0.3">
      <c r="A53" s="3" t="s">
        <v>258</v>
      </c>
      <c r="B53" s="4" t="s">
        <v>3533</v>
      </c>
      <c r="C53" s="4" t="s">
        <v>2272</v>
      </c>
      <c r="D53" s="4" t="s">
        <v>565</v>
      </c>
      <c r="E53" s="4" t="s">
        <v>966</v>
      </c>
      <c r="F53" s="4" t="s">
        <v>3534</v>
      </c>
      <c r="G53" s="4" t="s">
        <v>3535</v>
      </c>
      <c r="I53" s="652">
        <v>2014</v>
      </c>
      <c r="J53" s="446" t="s">
        <v>867</v>
      </c>
      <c r="K53" s="74">
        <v>4.3956043956043959E-2</v>
      </c>
      <c r="L53" s="74">
        <v>7.3008009552951086E-2</v>
      </c>
      <c r="M53" s="74">
        <v>4.3057625783952537E-2</v>
      </c>
      <c r="N53" s="74">
        <v>1.9868817943784263E-2</v>
      </c>
      <c r="O53" s="126">
        <f>((K53-L53)*(M53-N53))</f>
        <v>-6.7368044760585891E-4</v>
      </c>
      <c r="Q53" s="599">
        <v>2014</v>
      </c>
      <c r="R53" s="140" t="s">
        <v>867</v>
      </c>
      <c r="S53" s="42">
        <v>4.3956043956043959E-2</v>
      </c>
      <c r="T53" s="42">
        <v>4.3057625783952537E-2</v>
      </c>
      <c r="U53" s="141">
        <v>0.66193168043154882</v>
      </c>
      <c r="V53" s="141">
        <v>1.0464136866758078</v>
      </c>
      <c r="W53" s="519">
        <f>S53-U53-(V53*T53)</f>
        <v>-0.66303172541159805</v>
      </c>
      <c r="X53" s="206">
        <f>W53^2</f>
        <v>0.43961106890228074</v>
      </c>
    </row>
    <row r="54" spans="1:33" ht="16.5" thickBot="1" x14ac:dyDescent="0.3">
      <c r="A54" s="3" t="s">
        <v>263</v>
      </c>
      <c r="B54" s="4" t="s">
        <v>950</v>
      </c>
      <c r="C54" s="4" t="s">
        <v>958</v>
      </c>
      <c r="D54" s="4" t="s">
        <v>3536</v>
      </c>
      <c r="E54" s="4" t="s">
        <v>560</v>
      </c>
      <c r="F54" s="4" t="s">
        <v>3537</v>
      </c>
      <c r="G54" s="4" t="s">
        <v>3538</v>
      </c>
      <c r="I54" s="653"/>
      <c r="J54" s="446" t="s">
        <v>868</v>
      </c>
      <c r="K54" s="74">
        <v>-1.0526315789473684E-2</v>
      </c>
      <c r="L54" s="74">
        <v>7.3008009552951086E-2</v>
      </c>
      <c r="M54" s="74">
        <v>4.7090703192407331E-2</v>
      </c>
      <c r="N54" s="74">
        <v>1.9868817943784263E-2</v>
      </c>
      <c r="O54" s="126">
        <f t="shared" ref="O54:O64" si="9">((K54-L54)*(M54-N54))</f>
        <v>-2.2739618187926332E-3</v>
      </c>
      <c r="Q54" s="599"/>
      <c r="R54" s="140" t="s">
        <v>868</v>
      </c>
      <c r="S54" s="42">
        <v>-1.0526315789473684E-2</v>
      </c>
      <c r="T54" s="42">
        <v>4.7090703192407331E-2</v>
      </c>
      <c r="U54" s="141">
        <v>0.66193168043154882</v>
      </c>
      <c r="V54" s="141">
        <v>1.0464136866758078</v>
      </c>
      <c r="W54" s="519">
        <f t="shared" ref="W54:W64" si="10">S54-U54-(V54*T54)</f>
        <v>-0.72173435255674567</v>
      </c>
      <c r="X54" s="206">
        <f t="shared" ref="X54:X64" si="11">W54^2</f>
        <v>0.5209004756605049</v>
      </c>
    </row>
    <row r="55" spans="1:33" ht="16.5" thickBot="1" x14ac:dyDescent="0.3">
      <c r="A55" s="3" t="s">
        <v>267</v>
      </c>
      <c r="B55" s="4" t="s">
        <v>3503</v>
      </c>
      <c r="C55" s="4" t="s">
        <v>958</v>
      </c>
      <c r="D55" s="4" t="s">
        <v>952</v>
      </c>
      <c r="E55" s="4" t="s">
        <v>947</v>
      </c>
      <c r="F55" s="4" t="s">
        <v>3539</v>
      </c>
      <c r="G55" s="4" t="s">
        <v>3540</v>
      </c>
      <c r="I55" s="653"/>
      <c r="J55" s="446" t="s">
        <v>869</v>
      </c>
      <c r="K55" s="74">
        <v>0.15425531914893617</v>
      </c>
      <c r="L55" s="74">
        <v>7.3008009552951086E-2</v>
      </c>
      <c r="M55" s="74">
        <v>2.9381091555189243E-2</v>
      </c>
      <c r="N55" s="74">
        <v>1.9868817943784263E-2</v>
      </c>
      <c r="O55" s="126">
        <f t="shared" si="9"/>
        <v>7.7284663906753955E-4</v>
      </c>
      <c r="Q55" s="599"/>
      <c r="R55" s="140" t="s">
        <v>869</v>
      </c>
      <c r="S55" s="42">
        <v>0.15425531914893617</v>
      </c>
      <c r="T55" s="42">
        <v>2.9381091555189243E-2</v>
      </c>
      <c r="U55" s="141">
        <v>0.66193168043154882</v>
      </c>
      <c r="V55" s="141">
        <v>1.0464136866758078</v>
      </c>
      <c r="W55" s="519">
        <f t="shared" si="10"/>
        <v>-0.53842113761543764</v>
      </c>
      <c r="X55" s="206">
        <f t="shared" si="11"/>
        <v>0.28989732143110203</v>
      </c>
    </row>
    <row r="56" spans="1:33" ht="16.5" thickBot="1" x14ac:dyDescent="0.3">
      <c r="A56" s="3" t="s">
        <v>271</v>
      </c>
      <c r="B56" s="4" t="s">
        <v>555</v>
      </c>
      <c r="C56" s="4" t="s">
        <v>977</v>
      </c>
      <c r="D56" s="4" t="s">
        <v>3503</v>
      </c>
      <c r="E56" s="4" t="s">
        <v>560</v>
      </c>
      <c r="F56" s="4" t="s">
        <v>3537</v>
      </c>
      <c r="G56" s="4" t="s">
        <v>3541</v>
      </c>
      <c r="I56" s="653"/>
      <c r="J56" s="446" t="s">
        <v>870</v>
      </c>
      <c r="K56" s="74">
        <v>-1.3824884792626729E-2</v>
      </c>
      <c r="L56" s="74">
        <v>7.3008009552951086E-2</v>
      </c>
      <c r="M56" s="74">
        <v>1.9324336155895544E-2</v>
      </c>
      <c r="N56" s="74">
        <v>1.9868817943784263E-2</v>
      </c>
      <c r="O56" s="126">
        <f t="shared" si="9"/>
        <v>4.7278929560832446E-5</v>
      </c>
      <c r="Q56" s="599"/>
      <c r="R56" s="140" t="s">
        <v>870</v>
      </c>
      <c r="S56" s="42">
        <v>-1.3824884792626729E-2</v>
      </c>
      <c r="T56" s="42">
        <v>1.9324336155895544E-2</v>
      </c>
      <c r="U56" s="141">
        <v>0.66193168043154882</v>
      </c>
      <c r="V56" s="141">
        <v>1.0464136866758078</v>
      </c>
      <c r="W56" s="519">
        <f t="shared" si="10"/>
        <v>-0.69597781506362888</v>
      </c>
      <c r="X56" s="206">
        <f t="shared" si="11"/>
        <v>0.48438511906074277</v>
      </c>
    </row>
    <row r="57" spans="1:33" ht="16.5" thickBot="1" x14ac:dyDescent="0.3">
      <c r="A57" s="3" t="s">
        <v>277</v>
      </c>
      <c r="B57" s="4" t="s">
        <v>948</v>
      </c>
      <c r="C57" s="4" t="s">
        <v>2272</v>
      </c>
      <c r="D57" s="4" t="s">
        <v>932</v>
      </c>
      <c r="E57" s="4" t="s">
        <v>555</v>
      </c>
      <c r="F57" s="4" t="s">
        <v>3542</v>
      </c>
      <c r="G57" s="4" t="s">
        <v>3543</v>
      </c>
      <c r="I57" s="653"/>
      <c r="J57" s="446" t="s">
        <v>871</v>
      </c>
      <c r="K57" s="74">
        <v>-3.2710280373831772E-2</v>
      </c>
      <c r="L57" s="74">
        <v>7.3008009552951086E-2</v>
      </c>
      <c r="M57" s="74">
        <v>1.1767448709138997E-2</v>
      </c>
      <c r="N57" s="74">
        <v>1.9868817943784263E-2</v>
      </c>
      <c r="O57" s="126">
        <f t="shared" si="9"/>
        <v>8.5646290155214717E-4</v>
      </c>
      <c r="Q57" s="599"/>
      <c r="R57" s="140" t="s">
        <v>871</v>
      </c>
      <c r="S57" s="42">
        <v>-3.2710280373831772E-2</v>
      </c>
      <c r="T57" s="42">
        <v>1.1767448709138997E-2</v>
      </c>
      <c r="U57" s="141">
        <v>0.66193168043154882</v>
      </c>
      <c r="V57" s="141">
        <v>1.0464136866758078</v>
      </c>
      <c r="W57" s="519">
        <f t="shared" si="10"/>
        <v>-0.70695558019187921</v>
      </c>
      <c r="X57" s="206">
        <f t="shared" si="11"/>
        <v>0.49978619236443655</v>
      </c>
    </row>
    <row r="58" spans="1:33" ht="16.5" thickBot="1" x14ac:dyDescent="0.3">
      <c r="A58" s="3" t="s">
        <v>281</v>
      </c>
      <c r="B58" s="4" t="s">
        <v>978</v>
      </c>
      <c r="C58" s="4" t="s">
        <v>3544</v>
      </c>
      <c r="D58" s="4" t="s">
        <v>972</v>
      </c>
      <c r="E58" s="4" t="s">
        <v>956</v>
      </c>
      <c r="F58" s="4" t="s">
        <v>3545</v>
      </c>
      <c r="G58" s="4" t="s">
        <v>3546</v>
      </c>
      <c r="I58" s="653"/>
      <c r="J58" s="446" t="s">
        <v>872</v>
      </c>
      <c r="K58" s="74">
        <v>-7.2463768115942032E-2</v>
      </c>
      <c r="L58" s="74">
        <v>7.3008009552951086E-2</v>
      </c>
      <c r="M58" s="74">
        <v>-2.2800315323509741E-3</v>
      </c>
      <c r="N58" s="74">
        <v>1.9868817943784263E-2</v>
      </c>
      <c r="O58" s="126">
        <f t="shared" si="9"/>
        <v>3.2220325066141253E-3</v>
      </c>
      <c r="Q58" s="599"/>
      <c r="R58" s="140" t="s">
        <v>872</v>
      </c>
      <c r="S58" s="42">
        <v>-7.2463768115942032E-2</v>
      </c>
      <c r="T58" s="42">
        <v>-2.2800315323509741E-3</v>
      </c>
      <c r="U58" s="141">
        <v>0.66193168043154882</v>
      </c>
      <c r="V58" s="141">
        <v>1.0464136866758078</v>
      </c>
      <c r="W58" s="519">
        <f t="shared" si="10"/>
        <v>-0.73200959234598639</v>
      </c>
      <c r="X58" s="206">
        <f t="shared" si="11"/>
        <v>0.53583804328653717</v>
      </c>
    </row>
    <row r="59" spans="1:33" ht="16.5" thickBot="1" x14ac:dyDescent="0.3">
      <c r="A59" s="3" t="s">
        <v>286</v>
      </c>
      <c r="B59" s="4" t="s">
        <v>560</v>
      </c>
      <c r="C59" s="4" t="s">
        <v>545</v>
      </c>
      <c r="D59" s="4" t="s">
        <v>951</v>
      </c>
      <c r="E59" s="4" t="s">
        <v>951</v>
      </c>
      <c r="F59" s="4" t="s">
        <v>3547</v>
      </c>
      <c r="G59" s="4" t="s">
        <v>3548</v>
      </c>
      <c r="I59" s="653"/>
      <c r="J59" s="446" t="s">
        <v>873</v>
      </c>
      <c r="K59" s="74">
        <v>0.14583333333333334</v>
      </c>
      <c r="L59" s="74">
        <v>7.3008009552951086E-2</v>
      </c>
      <c r="M59" s="74">
        <v>5.5465739603972428E-2</v>
      </c>
      <c r="N59" s="74">
        <v>1.9868817943784263E-2</v>
      </c>
      <c r="O59" s="126">
        <f t="shared" si="9"/>
        <v>2.5923573454881056E-3</v>
      </c>
      <c r="Q59" s="599"/>
      <c r="R59" s="140" t="s">
        <v>873</v>
      </c>
      <c r="S59" s="42">
        <v>0.14583333333333334</v>
      </c>
      <c r="T59" s="42">
        <v>5.5465739603972428E-2</v>
      </c>
      <c r="U59" s="141">
        <v>0.66193168043154882</v>
      </c>
      <c r="V59" s="141">
        <v>1.0464136866758078</v>
      </c>
      <c r="W59" s="519">
        <f t="shared" si="10"/>
        <v>-0.57413845616140857</v>
      </c>
      <c r="X59" s="206">
        <f t="shared" si="11"/>
        <v>0.32963496684340565</v>
      </c>
    </row>
    <row r="60" spans="1:33" ht="16.5" thickBot="1" x14ac:dyDescent="0.3">
      <c r="A60" s="3" t="s">
        <v>292</v>
      </c>
      <c r="B60" s="4" t="s">
        <v>3514</v>
      </c>
      <c r="C60" s="4" t="s">
        <v>2263</v>
      </c>
      <c r="D60" s="4" t="s">
        <v>929</v>
      </c>
      <c r="E60" s="4" t="s">
        <v>560</v>
      </c>
      <c r="F60" s="4" t="s">
        <v>3537</v>
      </c>
      <c r="G60" s="4" t="s">
        <v>3549</v>
      </c>
      <c r="I60" s="653"/>
      <c r="J60" s="446" t="s">
        <v>874</v>
      </c>
      <c r="K60" s="74">
        <v>-2.7272727272727271E-2</v>
      </c>
      <c r="L60" s="74">
        <v>7.3008009552951086E-2</v>
      </c>
      <c r="M60" s="74">
        <v>1.0365081193137061E-3</v>
      </c>
      <c r="N60" s="74">
        <v>1.9868817943784263E-2</v>
      </c>
      <c r="O60" s="126">
        <f t="shared" si="9"/>
        <v>1.8885179053273688E-3</v>
      </c>
      <c r="Q60" s="599"/>
      <c r="R60" s="140" t="s">
        <v>874</v>
      </c>
      <c r="S60" s="42">
        <v>-2.7272727272727271E-2</v>
      </c>
      <c r="T60" s="42">
        <v>1.0365081193137061E-3</v>
      </c>
      <c r="U60" s="141">
        <v>0.66193168043154882</v>
      </c>
      <c r="V60" s="141">
        <v>1.0464136866758078</v>
      </c>
      <c r="W60" s="519">
        <f t="shared" si="10"/>
        <v>-0.69028902398667646</v>
      </c>
      <c r="X60" s="206">
        <f t="shared" si="11"/>
        <v>0.47649893663647841</v>
      </c>
    </row>
    <row r="61" spans="1:33" ht="16.5" thickBot="1" x14ac:dyDescent="0.3">
      <c r="A61" s="3" t="s">
        <v>296</v>
      </c>
      <c r="B61" s="4" t="s">
        <v>972</v>
      </c>
      <c r="C61" s="4" t="s">
        <v>508</v>
      </c>
      <c r="D61" s="4" t="s">
        <v>962</v>
      </c>
      <c r="E61" s="4" t="s">
        <v>3514</v>
      </c>
      <c r="F61" s="4" t="s">
        <v>3550</v>
      </c>
      <c r="G61" s="4" t="s">
        <v>3551</v>
      </c>
      <c r="I61" s="653"/>
      <c r="J61" s="446" t="s">
        <v>875</v>
      </c>
      <c r="K61" s="74">
        <v>-0.12149532710280374</v>
      </c>
      <c r="L61" s="74">
        <v>7.3008009552951086E-2</v>
      </c>
      <c r="M61" s="74">
        <v>4.4638748274275141E-3</v>
      </c>
      <c r="N61" s="74">
        <v>1.9868817943784263E-2</v>
      </c>
      <c r="O61" s="126">
        <f t="shared" si="9"/>
        <v>2.9963128371234891E-3</v>
      </c>
      <c r="Q61" s="599"/>
      <c r="R61" s="140" t="s">
        <v>875</v>
      </c>
      <c r="S61" s="42">
        <v>-0.12149532710280374</v>
      </c>
      <c r="T61" s="42">
        <v>4.4638748274275141E-3</v>
      </c>
      <c r="U61" s="141">
        <v>0.66193168043154882</v>
      </c>
      <c r="V61" s="141">
        <v>1.0464136866758078</v>
      </c>
      <c r="W61" s="519">
        <f t="shared" si="10"/>
        <v>-0.78809806724938036</v>
      </c>
      <c r="X61" s="206">
        <f t="shared" si="11"/>
        <v>0.62109856360220883</v>
      </c>
    </row>
    <row r="62" spans="1:33" ht="16.5" thickBot="1" x14ac:dyDescent="0.3">
      <c r="A62" s="3" t="s">
        <v>302</v>
      </c>
      <c r="B62" s="4" t="s">
        <v>932</v>
      </c>
      <c r="C62" s="4" t="s">
        <v>956</v>
      </c>
      <c r="D62" s="4" t="s">
        <v>3464</v>
      </c>
      <c r="E62" s="4" t="s">
        <v>947</v>
      </c>
      <c r="F62" s="4" t="s">
        <v>3539</v>
      </c>
      <c r="G62" s="4" t="s">
        <v>3552</v>
      </c>
      <c r="I62" s="653"/>
      <c r="J62" s="446" t="s">
        <v>876</v>
      </c>
      <c r="K62" s="74">
        <v>0.13829787234042554</v>
      </c>
      <c r="L62" s="74">
        <v>7.3008009552951086E-2</v>
      </c>
      <c r="M62" s="74">
        <v>-5.7612131763413272E-3</v>
      </c>
      <c r="N62" s="74">
        <v>1.9868817943784263E-2</v>
      </c>
      <c r="O62" s="126">
        <f t="shared" si="9"/>
        <v>-1.6733812150716999E-3</v>
      </c>
      <c r="Q62" s="599"/>
      <c r="R62" s="140" t="s">
        <v>876</v>
      </c>
      <c r="S62" s="42">
        <v>0.13829787234042554</v>
      </c>
      <c r="T62" s="42">
        <v>-5.7612131763413272E-3</v>
      </c>
      <c r="U62" s="141">
        <v>0.66193168043154882</v>
      </c>
      <c r="V62" s="141">
        <v>1.0464136866758078</v>
      </c>
      <c r="W62" s="519">
        <f t="shared" si="10"/>
        <v>-0.51760519577154274</v>
      </c>
      <c r="X62" s="206">
        <f t="shared" si="11"/>
        <v>0.26791513868969707</v>
      </c>
    </row>
    <row r="63" spans="1:33" ht="16.5" thickBot="1" x14ac:dyDescent="0.3">
      <c r="A63" s="3" t="s">
        <v>308</v>
      </c>
      <c r="B63" s="4" t="s">
        <v>3464</v>
      </c>
      <c r="C63" s="4" t="s">
        <v>954</v>
      </c>
      <c r="D63" s="4" t="s">
        <v>3553</v>
      </c>
      <c r="E63" s="4" t="s">
        <v>953</v>
      </c>
      <c r="F63" s="4" t="s">
        <v>3554</v>
      </c>
      <c r="G63" s="4" t="s">
        <v>3555</v>
      </c>
      <c r="I63" s="653"/>
      <c r="J63" s="446" t="s">
        <v>877</v>
      </c>
      <c r="K63" s="74">
        <v>8.8785046728971959E-2</v>
      </c>
      <c r="L63" s="74">
        <v>7.3008009552951086E-2</v>
      </c>
      <c r="M63" s="74">
        <v>2.1058694775646664E-2</v>
      </c>
      <c r="N63" s="74">
        <v>1.9868817943784263E-2</v>
      </c>
      <c r="O63" s="126">
        <f t="shared" si="9"/>
        <v>1.8772731011179041E-5</v>
      </c>
      <c r="Q63" s="599"/>
      <c r="R63" s="140" t="s">
        <v>877</v>
      </c>
      <c r="S63" s="42">
        <v>8.8785046728971959E-2</v>
      </c>
      <c r="T63" s="42">
        <v>2.1058694775646664E-2</v>
      </c>
      <c r="U63" s="141">
        <v>0.66193168043154882</v>
      </c>
      <c r="V63" s="141">
        <v>1.0464136866758078</v>
      </c>
      <c r="W63" s="519">
        <f t="shared" si="10"/>
        <v>-0.59518274013934191</v>
      </c>
      <c r="X63" s="206">
        <f t="shared" si="11"/>
        <v>0.35424249415977538</v>
      </c>
    </row>
    <row r="64" spans="1:33" ht="16.5" thickBot="1" x14ac:dyDescent="0.3">
      <c r="A64" s="3" t="s">
        <v>3556</v>
      </c>
      <c r="B64" s="661" t="s">
        <v>3557</v>
      </c>
      <c r="C64" s="661"/>
      <c r="D64" s="661"/>
      <c r="E64" s="661"/>
      <c r="F64" s="661"/>
      <c r="G64" s="661"/>
      <c r="I64" s="654"/>
      <c r="J64" s="446" t="s">
        <v>866</v>
      </c>
      <c r="K64" s="74">
        <v>0.58326180257510729</v>
      </c>
      <c r="L64" s="74">
        <v>7.3008009552951086E-2</v>
      </c>
      <c r="M64" s="74">
        <v>1.3821037311159501E-2</v>
      </c>
      <c r="N64" s="74">
        <v>1.9868817943784263E-2</v>
      </c>
      <c r="O64" s="126">
        <f t="shared" si="9"/>
        <v>-3.0859030071627206E-3</v>
      </c>
      <c r="Q64" s="599"/>
      <c r="R64" s="140" t="s">
        <v>866</v>
      </c>
      <c r="S64" s="42">
        <v>0.58326180257510729</v>
      </c>
      <c r="T64" s="42">
        <v>1.3821037311159501E-2</v>
      </c>
      <c r="U64" s="141">
        <v>0.66193168043154882</v>
      </c>
      <c r="V64" s="141">
        <v>1.0464136866758078</v>
      </c>
      <c r="W64" s="519">
        <f t="shared" si="10"/>
        <v>-9.3132400462895837E-2</v>
      </c>
      <c r="X64" s="206">
        <f t="shared" si="11"/>
        <v>8.6736440159812002E-3</v>
      </c>
    </row>
    <row r="65" spans="1:24" ht="16.5" thickBot="1" x14ac:dyDescent="0.3">
      <c r="A65" s="3" t="s">
        <v>314</v>
      </c>
      <c r="B65" s="4" t="s">
        <v>3464</v>
      </c>
      <c r="C65" s="4" t="s">
        <v>949</v>
      </c>
      <c r="D65" s="4" t="s">
        <v>974</v>
      </c>
      <c r="E65" s="4" t="s">
        <v>3464</v>
      </c>
      <c r="F65" s="4" t="s">
        <v>3558</v>
      </c>
      <c r="G65" s="4" t="s">
        <v>3559</v>
      </c>
      <c r="I65" s="646" t="s">
        <v>891</v>
      </c>
      <c r="J65" s="647"/>
      <c r="K65" s="647"/>
      <c r="L65" s="647"/>
      <c r="M65" s="647"/>
      <c r="N65" s="648"/>
      <c r="O65" s="126">
        <f>SUM(O53:O64)</f>
        <v>4.687655307111873E-3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4.8284819646531512</v>
      </c>
    </row>
    <row r="66" spans="1:24" ht="19.5" thickBot="1" x14ac:dyDescent="0.3">
      <c r="A66" s="3" t="s">
        <v>320</v>
      </c>
      <c r="B66" s="4" t="s">
        <v>544</v>
      </c>
      <c r="C66" s="4" t="s">
        <v>926</v>
      </c>
      <c r="D66" s="4" t="s">
        <v>930</v>
      </c>
      <c r="E66" s="4" t="s">
        <v>3464</v>
      </c>
      <c r="F66" s="4" t="s">
        <v>3558</v>
      </c>
      <c r="G66" s="4" t="s">
        <v>3560</v>
      </c>
      <c r="I66" s="649" t="s">
        <v>5173</v>
      </c>
      <c r="J66" s="650"/>
      <c r="K66" s="650"/>
      <c r="L66" s="650"/>
      <c r="M66" s="650"/>
      <c r="N66" s="651"/>
      <c r="O66" s="126">
        <f>O65/12</f>
        <v>3.9063794225932275E-4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0.40237349705442926</v>
      </c>
    </row>
    <row r="67" spans="1:24" ht="18" thickBot="1" x14ac:dyDescent="0.3">
      <c r="A67" s="3" t="s">
        <v>325</v>
      </c>
      <c r="B67" s="4" t="s">
        <v>931</v>
      </c>
      <c r="C67" s="4" t="s">
        <v>984</v>
      </c>
      <c r="D67" s="4" t="s">
        <v>949</v>
      </c>
      <c r="E67" s="4" t="s">
        <v>970</v>
      </c>
      <c r="F67" s="4" t="s">
        <v>3561</v>
      </c>
      <c r="G67" s="4" t="s">
        <v>3562</v>
      </c>
      <c r="I67" s="39" t="s">
        <v>884</v>
      </c>
      <c r="J67" s="40" t="s">
        <v>885</v>
      </c>
      <c r="K67" s="40" t="s">
        <v>886</v>
      </c>
      <c r="L67" s="40" t="s">
        <v>887</v>
      </c>
      <c r="M67" s="40" t="s">
        <v>888</v>
      </c>
      <c r="N67" s="40" t="s">
        <v>889</v>
      </c>
      <c r="O67" s="40" t="s">
        <v>890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3" t="s">
        <v>330</v>
      </c>
      <c r="B68" s="4" t="s">
        <v>926</v>
      </c>
      <c r="C68" s="4" t="s">
        <v>983</v>
      </c>
      <c r="D68" s="4" t="s">
        <v>972</v>
      </c>
      <c r="E68" s="4" t="s">
        <v>931</v>
      </c>
      <c r="F68" s="4" t="s">
        <v>3563</v>
      </c>
      <c r="G68" s="4" t="s">
        <v>3564</v>
      </c>
      <c r="I68" s="590">
        <v>2015</v>
      </c>
      <c r="J68" s="41" t="s">
        <v>867</v>
      </c>
      <c r="K68" s="42">
        <v>0.11274509803921569</v>
      </c>
      <c r="L68" s="42">
        <v>8.155026533794683E-3</v>
      </c>
      <c r="M68" s="42">
        <v>1.4990318057379324E-2</v>
      </c>
      <c r="N68" s="42">
        <v>-8.9212734082430127E-3</v>
      </c>
      <c r="O68" s="44">
        <f>((K68-L68)*(M68-N68))</f>
        <v>2.5009150611978548E-3</v>
      </c>
      <c r="Q68" s="599">
        <v>2015</v>
      </c>
      <c r="R68" s="140" t="s">
        <v>867</v>
      </c>
      <c r="S68" s="42">
        <v>0.11274509803921569</v>
      </c>
      <c r="T68" s="42">
        <v>1.4990318057379324E-2</v>
      </c>
      <c r="U68" s="141">
        <v>1.3052697492350813E-2</v>
      </c>
      <c r="V68" s="141">
        <v>0.54898787812408212</v>
      </c>
      <c r="W68" s="519">
        <f>S68-U68-(V68*T68)</f>
        <v>9.1462897644139091E-2</v>
      </c>
      <c r="X68" s="206">
        <f>W68^2</f>
        <v>8.3654616454622646E-3</v>
      </c>
    </row>
    <row r="69" spans="1:24" ht="16.5" thickBot="1" x14ac:dyDescent="0.3">
      <c r="A69" s="3" t="s">
        <v>335</v>
      </c>
      <c r="B69" s="4" t="s">
        <v>927</v>
      </c>
      <c r="C69" s="4" t="s">
        <v>2236</v>
      </c>
      <c r="D69" s="4" t="s">
        <v>934</v>
      </c>
      <c r="E69" s="4" t="s">
        <v>926</v>
      </c>
      <c r="F69" s="4" t="s">
        <v>3565</v>
      </c>
      <c r="G69" s="4" t="s">
        <v>3566</v>
      </c>
      <c r="I69" s="591"/>
      <c r="J69" s="41" t="s">
        <v>868</v>
      </c>
      <c r="K69" s="42">
        <v>3.9647577092511016E-2</v>
      </c>
      <c r="L69" s="42">
        <v>8.155026533794683E-3</v>
      </c>
      <c r="M69" s="42">
        <v>3.8188695795186717E-2</v>
      </c>
      <c r="N69" s="42">
        <v>-8.9212734082430127E-3</v>
      </c>
      <c r="O69" s="44">
        <f t="shared" ref="O69:O79" si="12">((K69-L69)*(M69-N69))</f>
        <v>1.4836130869585803E-3</v>
      </c>
      <c r="Q69" s="599"/>
      <c r="R69" s="140" t="s">
        <v>868</v>
      </c>
      <c r="S69" s="42">
        <v>3.9647577092511016E-2</v>
      </c>
      <c r="T69" s="42">
        <v>3.8188695795186717E-2</v>
      </c>
      <c r="U69" s="141">
        <v>1.3052697492350813E-2</v>
      </c>
      <c r="V69" s="141">
        <v>0.54898787812408212</v>
      </c>
      <c r="W69" s="519">
        <f t="shared" ref="W69:W79" si="13">S69-U69-(V69*T69)</f>
        <v>5.6297485272345897E-3</v>
      </c>
      <c r="X69" s="206">
        <f t="shared" ref="X69:X79" si="14">W69^2</f>
        <v>3.1694068479900033E-5</v>
      </c>
    </row>
    <row r="70" spans="1:24" ht="16.5" thickBot="1" x14ac:dyDescent="0.3">
      <c r="A70" s="3" t="s">
        <v>340</v>
      </c>
      <c r="B70" s="4" t="s">
        <v>554</v>
      </c>
      <c r="C70" s="4" t="s">
        <v>912</v>
      </c>
      <c r="D70" s="4" t="s">
        <v>560</v>
      </c>
      <c r="E70" s="4" t="s">
        <v>3567</v>
      </c>
      <c r="F70" s="4" t="s">
        <v>3568</v>
      </c>
      <c r="G70" s="4" t="s">
        <v>3569</v>
      </c>
      <c r="I70" s="591"/>
      <c r="J70" s="41" t="s">
        <v>869</v>
      </c>
      <c r="K70" s="42">
        <v>0.1440677966101695</v>
      </c>
      <c r="L70" s="42">
        <v>8.155026533794683E-3</v>
      </c>
      <c r="M70" s="42">
        <v>1.5904866508955791E-2</v>
      </c>
      <c r="N70" s="42">
        <v>-8.9212734082430127E-3</v>
      </c>
      <c r="O70" s="44">
        <f t="shared" si="12"/>
        <v>3.3741894464501517E-3</v>
      </c>
      <c r="Q70" s="599"/>
      <c r="R70" s="140" t="s">
        <v>869</v>
      </c>
      <c r="S70" s="42">
        <v>0.1440677966101695</v>
      </c>
      <c r="T70" s="42">
        <v>1.5904866508955791E-2</v>
      </c>
      <c r="U70" s="141">
        <v>1.3052697492350813E-2</v>
      </c>
      <c r="V70" s="141">
        <v>0.54898787812408212</v>
      </c>
      <c r="W70" s="519">
        <f t="shared" si="13"/>
        <v>0.12228352020122028</v>
      </c>
      <c r="X70" s="206">
        <f t="shared" si="14"/>
        <v>1.4953259312802249E-2</v>
      </c>
    </row>
    <row r="71" spans="1:24" ht="16.5" thickBot="1" x14ac:dyDescent="0.3">
      <c r="A71" s="3" t="s">
        <v>343</v>
      </c>
      <c r="B71" s="4" t="s">
        <v>1934</v>
      </c>
      <c r="C71" s="4" t="s">
        <v>654</v>
      </c>
      <c r="D71" s="4" t="s">
        <v>1911</v>
      </c>
      <c r="E71" s="4" t="s">
        <v>912</v>
      </c>
      <c r="F71" s="4" t="s">
        <v>3570</v>
      </c>
      <c r="G71" s="4" t="s">
        <v>3571</v>
      </c>
      <c r="I71" s="591"/>
      <c r="J71" s="41" t="s">
        <v>870</v>
      </c>
      <c r="K71" s="42">
        <v>-0.12222222222222222</v>
      </c>
      <c r="L71" s="42">
        <v>8.155026533794683E-3</v>
      </c>
      <c r="M71" s="42">
        <v>-9.6159843649292046E-2</v>
      </c>
      <c r="N71" s="42">
        <v>-8.9212734082430127E-3</v>
      </c>
      <c r="O71" s="44">
        <f t="shared" si="12"/>
        <v>1.1373924773436501E-2</v>
      </c>
      <c r="Q71" s="599"/>
      <c r="R71" s="140" t="s">
        <v>870</v>
      </c>
      <c r="S71" s="42">
        <v>-0.12222222222222222</v>
      </c>
      <c r="T71" s="42">
        <v>-9.6159843649292046E-2</v>
      </c>
      <c r="U71" s="141">
        <v>1.3052697492350813E-2</v>
      </c>
      <c r="V71" s="141">
        <v>0.54898787812408212</v>
      </c>
      <c r="W71" s="519">
        <f t="shared" si="13"/>
        <v>-8.2484331188804702E-2</v>
      </c>
      <c r="X71" s="206">
        <f t="shared" si="14"/>
        <v>6.8036648916644203E-3</v>
      </c>
    </row>
    <row r="72" spans="1:24" ht="16.5" thickBot="1" x14ac:dyDescent="0.3">
      <c r="A72" s="3" t="s">
        <v>348</v>
      </c>
      <c r="B72" s="4" t="s">
        <v>965</v>
      </c>
      <c r="C72" s="4" t="s">
        <v>1934</v>
      </c>
      <c r="D72" s="4" t="s">
        <v>2266</v>
      </c>
      <c r="E72" s="4" t="s">
        <v>1934</v>
      </c>
      <c r="F72" s="4" t="s">
        <v>3572</v>
      </c>
      <c r="G72" s="4" t="s">
        <v>3573</v>
      </c>
      <c r="I72" s="591"/>
      <c r="J72" s="41" t="s">
        <v>871</v>
      </c>
      <c r="K72" s="42">
        <v>9.7046413502109699E-2</v>
      </c>
      <c r="L72" s="42">
        <v>8.155026533794683E-3</v>
      </c>
      <c r="M72" s="42">
        <v>3.9899245491350682E-2</v>
      </c>
      <c r="N72" s="42">
        <v>-8.9212734082430127E-3</v>
      </c>
      <c r="O72" s="44">
        <f t="shared" si="12"/>
        <v>4.3397236374977197E-3</v>
      </c>
      <c r="Q72" s="599"/>
      <c r="R72" s="140" t="s">
        <v>871</v>
      </c>
      <c r="S72" s="42">
        <v>9.7046413502109699E-2</v>
      </c>
      <c r="T72" s="42">
        <v>3.9899245491350682E-2</v>
      </c>
      <c r="U72" s="141">
        <v>1.3052697492350813E-2</v>
      </c>
      <c r="V72" s="141">
        <v>0.54898787812408212</v>
      </c>
      <c r="W72" s="519">
        <f t="shared" si="13"/>
        <v>6.2089513888710424E-2</v>
      </c>
      <c r="X72" s="206">
        <f t="shared" si="14"/>
        <v>3.8551077349363648E-3</v>
      </c>
    </row>
    <row r="73" spans="1:24" ht="16.5" thickBot="1" x14ac:dyDescent="0.3">
      <c r="A73" s="3" t="s">
        <v>350</v>
      </c>
      <c r="B73" s="4" t="s">
        <v>983</v>
      </c>
      <c r="C73" s="4" t="s">
        <v>2236</v>
      </c>
      <c r="D73" s="4" t="s">
        <v>968</v>
      </c>
      <c r="E73" s="4" t="s">
        <v>965</v>
      </c>
      <c r="F73" s="4" t="s">
        <v>3574</v>
      </c>
      <c r="G73" s="4" t="s">
        <v>3575</v>
      </c>
      <c r="I73" s="591"/>
      <c r="J73" s="41" t="s">
        <v>872</v>
      </c>
      <c r="K73" s="42">
        <v>-7.947692307692307E-2</v>
      </c>
      <c r="L73" s="42">
        <v>8.155026533794683E-3</v>
      </c>
      <c r="M73" s="42">
        <v>-7.1881256014068778E-2</v>
      </c>
      <c r="N73" s="42">
        <v>-8.9212734082430127E-3</v>
      </c>
      <c r="O73" s="44">
        <f t="shared" si="12"/>
        <v>5.5173060232053895E-3</v>
      </c>
      <c r="Q73" s="599"/>
      <c r="R73" s="140" t="s">
        <v>872</v>
      </c>
      <c r="S73" s="42">
        <v>-7.947692307692307E-2</v>
      </c>
      <c r="T73" s="42">
        <v>-7.1881256014068778E-2</v>
      </c>
      <c r="U73" s="141">
        <v>1.3052697492350813E-2</v>
      </c>
      <c r="V73" s="141">
        <v>0.54898787812408212</v>
      </c>
      <c r="W73" s="519">
        <f t="shared" si="13"/>
        <v>-5.306768235321635E-2</v>
      </c>
      <c r="X73" s="206">
        <f t="shared" si="14"/>
        <v>2.8161789103418699E-3</v>
      </c>
    </row>
    <row r="74" spans="1:24" ht="16.5" thickBot="1" x14ac:dyDescent="0.3">
      <c r="A74" s="3" t="s">
        <v>353</v>
      </c>
      <c r="B74" s="4" t="s">
        <v>3472</v>
      </c>
      <c r="C74" s="4" t="s">
        <v>2143</v>
      </c>
      <c r="D74" s="4" t="s">
        <v>555</v>
      </c>
      <c r="E74" s="4" t="s">
        <v>983</v>
      </c>
      <c r="F74" s="4" t="s">
        <v>3576</v>
      </c>
      <c r="G74" s="4" t="s">
        <v>3577</v>
      </c>
      <c r="I74" s="591"/>
      <c r="J74" s="41" t="s">
        <v>873</v>
      </c>
      <c r="K74" s="42">
        <v>-2.1186440677966101E-2</v>
      </c>
      <c r="L74" s="42">
        <v>8.155026533794683E-3</v>
      </c>
      <c r="M74" s="42">
        <v>-3.1031770622303743E-2</v>
      </c>
      <c r="N74" s="42">
        <v>-8.9212734082430127E-3</v>
      </c>
      <c r="O74" s="44">
        <f t="shared" si="12"/>
        <v>6.4875442904209111E-4</v>
      </c>
      <c r="Q74" s="599"/>
      <c r="R74" s="140" t="s">
        <v>873</v>
      </c>
      <c r="S74" s="42">
        <v>-2.1186440677966101E-2</v>
      </c>
      <c r="T74" s="42">
        <v>-3.1031770622303743E-2</v>
      </c>
      <c r="U74" s="141">
        <v>1.3052697492350813E-2</v>
      </c>
      <c r="V74" s="141">
        <v>0.54898787812408212</v>
      </c>
      <c r="W74" s="519">
        <f t="shared" si="13"/>
        <v>-1.7203072261945156E-2</v>
      </c>
      <c r="X74" s="206">
        <f t="shared" si="14"/>
        <v>2.9594569524970686E-4</v>
      </c>
    </row>
    <row r="75" spans="1:24" ht="16.5" thickBot="1" x14ac:dyDescent="0.3">
      <c r="A75" s="3" t="s">
        <v>356</v>
      </c>
      <c r="B75" s="4" t="s">
        <v>527</v>
      </c>
      <c r="C75" s="4" t="s">
        <v>970</v>
      </c>
      <c r="D75" s="4" t="s">
        <v>954</v>
      </c>
      <c r="E75" s="4" t="s">
        <v>970</v>
      </c>
      <c r="F75" s="4" t="s">
        <v>3561</v>
      </c>
      <c r="G75" s="4" t="s">
        <v>3578</v>
      </c>
      <c r="I75" s="591"/>
      <c r="J75" s="41" t="s">
        <v>874</v>
      </c>
      <c r="K75" s="42">
        <v>-0.10822510822510822</v>
      </c>
      <c r="L75" s="42">
        <v>8.155026533794683E-3</v>
      </c>
      <c r="M75" s="42">
        <v>-5.2010822777026289E-2</v>
      </c>
      <c r="N75" s="42">
        <v>-8.9212734082430127E-3</v>
      </c>
      <c r="O75" s="44">
        <f t="shared" si="12"/>
        <v>5.0147675622393972E-3</v>
      </c>
      <c r="Q75" s="599"/>
      <c r="R75" s="140" t="s">
        <v>874</v>
      </c>
      <c r="S75" s="42">
        <v>-0.10822510822510822</v>
      </c>
      <c r="T75" s="42">
        <v>-5.2010822777026289E-2</v>
      </c>
      <c r="U75" s="141">
        <v>1.3052697492350813E-2</v>
      </c>
      <c r="V75" s="141">
        <v>0.54898787812408212</v>
      </c>
      <c r="W75" s="519">
        <f t="shared" si="13"/>
        <v>-9.2724494481611699E-2</v>
      </c>
      <c r="X75" s="206">
        <f t="shared" si="14"/>
        <v>8.5978318768704393E-3</v>
      </c>
    </row>
    <row r="76" spans="1:24" ht="16.5" thickBot="1" x14ac:dyDescent="0.3">
      <c r="A76" s="3" t="s">
        <v>358</v>
      </c>
      <c r="B76" s="4" t="s">
        <v>954</v>
      </c>
      <c r="C76" s="4" t="s">
        <v>957</v>
      </c>
      <c r="D76" s="4" t="s">
        <v>961</v>
      </c>
      <c r="E76" s="4" t="s">
        <v>527</v>
      </c>
      <c r="F76" s="4" t="s">
        <v>3579</v>
      </c>
      <c r="G76" s="4" t="s">
        <v>3580</v>
      </c>
      <c r="I76" s="591"/>
      <c r="J76" s="41" t="s">
        <v>875</v>
      </c>
      <c r="K76" s="42">
        <v>9.7087378640776698E-2</v>
      </c>
      <c r="L76" s="42">
        <v>8.155026533794683E-3</v>
      </c>
      <c r="M76" s="42">
        <v>-8.5403666273141152E-2</v>
      </c>
      <c r="N76" s="42">
        <v>-8.9212734082430127E-3</v>
      </c>
      <c r="O76" s="44">
        <f t="shared" si="12"/>
        <v>-6.8017590922456496E-3</v>
      </c>
      <c r="Q76" s="599"/>
      <c r="R76" s="140" t="s">
        <v>875</v>
      </c>
      <c r="S76" s="42">
        <v>9.7087378640776698E-2</v>
      </c>
      <c r="T76" s="42">
        <v>-8.5403666273141152E-2</v>
      </c>
      <c r="U76" s="141">
        <v>1.3052697492350813E-2</v>
      </c>
      <c r="V76" s="141">
        <v>0.54898787812408212</v>
      </c>
      <c r="W76" s="519">
        <f t="shared" si="13"/>
        <v>0.13092025867973489</v>
      </c>
      <c r="X76" s="206">
        <f t="shared" si="14"/>
        <v>1.71401141327687E-2</v>
      </c>
    </row>
    <row r="77" spans="1:24" ht="16.5" thickBot="1" x14ac:dyDescent="0.3">
      <c r="A77" s="3" t="s">
        <v>364</v>
      </c>
      <c r="B77" s="4" t="s">
        <v>957</v>
      </c>
      <c r="C77" s="4" t="s">
        <v>544</v>
      </c>
      <c r="D77" s="4" t="s">
        <v>950</v>
      </c>
      <c r="E77" s="4" t="s">
        <v>954</v>
      </c>
      <c r="F77" s="4" t="s">
        <v>3581</v>
      </c>
      <c r="G77" s="4" t="s">
        <v>3582</v>
      </c>
      <c r="I77" s="591"/>
      <c r="J77" s="41" t="s">
        <v>876</v>
      </c>
      <c r="K77" s="42">
        <v>5.3097345132743362E-2</v>
      </c>
      <c r="L77" s="42">
        <v>8.155026533794683E-3</v>
      </c>
      <c r="M77" s="42">
        <v>7.7661777639081955E-2</v>
      </c>
      <c r="N77" s="42">
        <v>-8.9212734082430127E-3</v>
      </c>
      <c r="O77" s="44">
        <f t="shared" si="12"/>
        <v>3.8912430654379159E-3</v>
      </c>
      <c r="Q77" s="599"/>
      <c r="R77" s="140" t="s">
        <v>876</v>
      </c>
      <c r="S77" s="42">
        <v>5.3097345132743362E-2</v>
      </c>
      <c r="T77" s="42">
        <v>7.7661777639081955E-2</v>
      </c>
      <c r="U77" s="141">
        <v>1.3052697492350813E-2</v>
      </c>
      <c r="V77" s="141">
        <v>0.54898787812408212</v>
      </c>
      <c r="W77" s="519">
        <f t="shared" si="13"/>
        <v>-2.5907268770313449E-3</v>
      </c>
      <c r="X77" s="206">
        <f t="shared" si="14"/>
        <v>6.7118657513725852E-6</v>
      </c>
    </row>
    <row r="78" spans="1:24" ht="16.5" thickBot="1" x14ac:dyDescent="0.3">
      <c r="A78" s="3" t="s">
        <v>368</v>
      </c>
      <c r="B78" s="4" t="s">
        <v>990</v>
      </c>
      <c r="C78" s="4" t="s">
        <v>990</v>
      </c>
      <c r="D78" s="4" t="s">
        <v>990</v>
      </c>
      <c r="E78" s="4" t="s">
        <v>990</v>
      </c>
      <c r="F78" s="4" t="s">
        <v>990</v>
      </c>
      <c r="G78" s="4" t="s">
        <v>990</v>
      </c>
      <c r="I78" s="591"/>
      <c r="J78" s="41" t="s">
        <v>877</v>
      </c>
      <c r="K78" s="42">
        <v>7.9831932773109238E-2</v>
      </c>
      <c r="L78" s="42">
        <v>8.155026533794683E-3</v>
      </c>
      <c r="M78" s="42">
        <v>-5.6204177800007653E-3</v>
      </c>
      <c r="N78" s="42">
        <v>-8.9212734082430127E-3</v>
      </c>
      <c r="O78" s="44">
        <f t="shared" si="12"/>
        <v>2.365951193750333E-4</v>
      </c>
      <c r="Q78" s="599"/>
      <c r="R78" s="140" t="s">
        <v>877</v>
      </c>
      <c r="S78" s="42">
        <v>7.9831932773109238E-2</v>
      </c>
      <c r="T78" s="42">
        <v>-5.6204177800007653E-3</v>
      </c>
      <c r="U78" s="141">
        <v>1.3052697492350813E-2</v>
      </c>
      <c r="V78" s="141">
        <v>0.54898787812408212</v>
      </c>
      <c r="W78" s="519">
        <f t="shared" si="13"/>
        <v>6.9864776511971913E-2</v>
      </c>
      <c r="X78" s="206">
        <f t="shared" si="14"/>
        <v>4.8810869970677823E-3</v>
      </c>
    </row>
    <row r="79" spans="1:24" ht="16.5" thickBot="1" x14ac:dyDescent="0.3">
      <c r="A79" s="660" t="s">
        <v>373</v>
      </c>
      <c r="B79" s="660"/>
      <c r="C79" s="660"/>
      <c r="D79" s="660"/>
      <c r="E79" s="660"/>
      <c r="F79" s="660"/>
      <c r="G79" s="660"/>
      <c r="I79" s="592"/>
      <c r="J79" s="41" t="s">
        <v>866</v>
      </c>
      <c r="K79" s="42">
        <v>-0.19455252918287938</v>
      </c>
      <c r="L79" s="42">
        <v>8.155026533794683E-3</v>
      </c>
      <c r="M79" s="42">
        <v>4.8407592724962187E-2</v>
      </c>
      <c r="N79" s="42">
        <v>-8.9212734082430127E-3</v>
      </c>
      <c r="O79" s="44">
        <f t="shared" si="12"/>
        <v>-1.1620994325870443E-2</v>
      </c>
      <c r="Q79" s="599"/>
      <c r="R79" s="140" t="s">
        <v>866</v>
      </c>
      <c r="S79" s="42">
        <v>-0.19455252918287938</v>
      </c>
      <c r="T79" s="42">
        <v>4.8407592724962187E-2</v>
      </c>
      <c r="U79" s="141">
        <v>1.3052697492350813E-2</v>
      </c>
      <c r="V79" s="141">
        <v>0.54898787812408212</v>
      </c>
      <c r="W79" s="519">
        <f t="shared" si="13"/>
        <v>-0.23418040829040193</v>
      </c>
      <c r="X79" s="206">
        <f t="shared" si="14"/>
        <v>5.4840463627059348E-2</v>
      </c>
    </row>
    <row r="80" spans="1:24" ht="15.75" thickBot="1" x14ac:dyDescent="0.3">
      <c r="I80" s="593" t="s">
        <v>891</v>
      </c>
      <c r="J80" s="594"/>
      <c r="K80" s="594"/>
      <c r="L80" s="594"/>
      <c r="M80" s="594"/>
      <c r="N80" s="605"/>
      <c r="O80" s="44">
        <f>SUM(O68:O79)</f>
        <v>1.9958278786724543E-2</v>
      </c>
      <c r="Q80" s="599" t="s">
        <v>891</v>
      </c>
      <c r="R80" s="599"/>
      <c r="S80" s="599"/>
      <c r="T80" s="599"/>
      <c r="U80" s="599"/>
      <c r="V80" s="599"/>
      <c r="W80" s="599"/>
      <c r="X80" s="206">
        <f>SUM(X68:X79)</f>
        <v>0.12258752075845439</v>
      </c>
    </row>
    <row r="81" spans="9:24" ht="17.25" thickBot="1" x14ac:dyDescent="0.3">
      <c r="I81" s="606" t="s">
        <v>892</v>
      </c>
      <c r="J81" s="607"/>
      <c r="K81" s="607"/>
      <c r="L81" s="607"/>
      <c r="M81" s="607"/>
      <c r="N81" s="608"/>
      <c r="O81" s="44">
        <f>O80/12</f>
        <v>1.6631898988937119E-3</v>
      </c>
      <c r="Q81" s="600" t="s">
        <v>5070</v>
      </c>
      <c r="R81" s="600"/>
      <c r="S81" s="600"/>
      <c r="T81" s="600"/>
      <c r="U81" s="600"/>
      <c r="V81" s="600"/>
      <c r="W81" s="600"/>
      <c r="X81" s="206">
        <f>X80/12</f>
        <v>1.0215626729871198E-2</v>
      </c>
    </row>
    <row r="82" spans="9:24" ht="18" thickBot="1" x14ac:dyDescent="0.3">
      <c r="I82" s="39" t="s">
        <v>884</v>
      </c>
      <c r="J82" s="40" t="s">
        <v>885</v>
      </c>
      <c r="K82" s="40" t="s">
        <v>886</v>
      </c>
      <c r="L82" s="40" t="s">
        <v>887</v>
      </c>
      <c r="M82" s="40" t="s">
        <v>888</v>
      </c>
      <c r="N82" s="40" t="s">
        <v>889</v>
      </c>
      <c r="O82" s="40" t="s">
        <v>890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161" t="s">
        <v>5074</v>
      </c>
    </row>
    <row r="83" spans="9:24" ht="16.5" thickBot="1" x14ac:dyDescent="0.3">
      <c r="I83" s="590">
        <v>2016</v>
      </c>
      <c r="J83" s="41" t="s">
        <v>867</v>
      </c>
      <c r="K83" s="42">
        <v>1.932367149758454E-2</v>
      </c>
      <c r="L83" s="43">
        <v>-2.2359722305287728E-2</v>
      </c>
      <c r="M83" s="42">
        <v>1.0050124363976159E-2</v>
      </c>
      <c r="N83" s="42">
        <v>9.8098034712319256E-3</v>
      </c>
      <c r="O83" s="44">
        <f>((K83-L83)*(M83-N83))</f>
        <v>1.00173904113157E-5</v>
      </c>
      <c r="Q83" s="599">
        <v>2016</v>
      </c>
      <c r="R83" s="140" t="s">
        <v>867</v>
      </c>
      <c r="S83" s="42">
        <v>1.932367149758454E-2</v>
      </c>
      <c r="T83" s="42">
        <v>1.0050124363976159E-2</v>
      </c>
      <c r="U83" s="141">
        <v>-3.9141742622463713E-2</v>
      </c>
      <c r="V83" s="141">
        <v>1.7107397071093908</v>
      </c>
      <c r="W83" s="142">
        <f>S83-U83-(V83*T83)</f>
        <v>4.1272267309206731E-2</v>
      </c>
      <c r="X83" s="143">
        <f>W83^2</f>
        <v>1.7034000488426145E-3</v>
      </c>
    </row>
    <row r="84" spans="9:24" ht="16.5" thickBot="1" x14ac:dyDescent="0.3">
      <c r="I84" s="591"/>
      <c r="J84" s="41" t="s">
        <v>868</v>
      </c>
      <c r="K84" s="42">
        <v>-2.843601895734597E-2</v>
      </c>
      <c r="L84" s="43">
        <v>-2.2359722305287728E-2</v>
      </c>
      <c r="M84" s="42">
        <v>4.3438042975537196E-2</v>
      </c>
      <c r="N84" s="42">
        <v>9.8098034712319256E-3</v>
      </c>
      <c r="O84" s="44">
        <f t="shared" ref="O84:O94" si="15">((K84-L84)*(M84-N84))</f>
        <v>-2.0433515911462283E-4</v>
      </c>
      <c r="Q84" s="599"/>
      <c r="R84" s="140" t="s">
        <v>868</v>
      </c>
      <c r="S84" s="42">
        <v>-2.843601895734597E-2</v>
      </c>
      <c r="T84" s="42">
        <v>4.3438042975537196E-2</v>
      </c>
      <c r="U84" s="141">
        <v>-3.9141742622463713E-2</v>
      </c>
      <c r="V84" s="141">
        <v>1.7107397071093908</v>
      </c>
      <c r="W84" s="142">
        <f t="shared" ref="W84:W94" si="16">S84-U84-(V84*T84)</f>
        <v>-6.3605461252257897E-2</v>
      </c>
      <c r="X84" s="143">
        <f t="shared" ref="X84:X94" si="17">W84^2</f>
        <v>4.0456547011124807E-3</v>
      </c>
    </row>
    <row r="85" spans="9:24" ht="16.5" thickBot="1" x14ac:dyDescent="0.3">
      <c r="I85" s="591"/>
      <c r="J85" s="41" t="s">
        <v>869</v>
      </c>
      <c r="K85" s="42">
        <v>1.9512195121951219E-2</v>
      </c>
      <c r="L85" s="43">
        <v>-2.2359722305287728E-2</v>
      </c>
      <c r="M85" s="42">
        <v>6.7206555334595368E-3</v>
      </c>
      <c r="N85" s="42">
        <v>9.8098034712319256E-3</v>
      </c>
      <c r="O85" s="44">
        <f t="shared" si="15"/>
        <v>-1.2934854737093094E-4</v>
      </c>
      <c r="Q85" s="599"/>
      <c r="R85" s="140" t="s">
        <v>869</v>
      </c>
      <c r="S85" s="42">
        <v>1.9512195121951219E-2</v>
      </c>
      <c r="T85" s="42">
        <v>6.7206555334595368E-3</v>
      </c>
      <c r="U85" s="141">
        <v>-3.9141742622463713E-2</v>
      </c>
      <c r="V85" s="141">
        <v>1.7107397071093908</v>
      </c>
      <c r="W85" s="142">
        <f t="shared" si="16"/>
        <v>4.7156645465521257E-2</v>
      </c>
      <c r="X85" s="143">
        <f t="shared" si="17"/>
        <v>2.2237492115608666E-3</v>
      </c>
    </row>
    <row r="86" spans="9:24" ht="16.5" thickBot="1" x14ac:dyDescent="0.3">
      <c r="I86" s="591"/>
      <c r="J86" s="41" t="s">
        <v>870</v>
      </c>
      <c r="K86" s="42">
        <v>-2.5358851674641147E-2</v>
      </c>
      <c r="L86" s="43">
        <v>-2.2359722305287728E-2</v>
      </c>
      <c r="M86" s="42">
        <v>-9.3294460641399797E-3</v>
      </c>
      <c r="N86" s="42">
        <v>9.8098034712319256E-3</v>
      </c>
      <c r="O86" s="44">
        <f t="shared" si="15"/>
        <v>5.7401085388917659E-5</v>
      </c>
      <c r="Q86" s="599"/>
      <c r="R86" s="140" t="s">
        <v>870</v>
      </c>
      <c r="S86" s="42">
        <v>-2.5358851674641147E-2</v>
      </c>
      <c r="T86" s="42">
        <v>-9.3294460641399797E-3</v>
      </c>
      <c r="U86" s="141">
        <v>-3.9141742622463713E-2</v>
      </c>
      <c r="V86" s="141">
        <v>1.7107397071093908</v>
      </c>
      <c r="W86" s="142">
        <f t="shared" si="16"/>
        <v>2.9743144775082254E-2</v>
      </c>
      <c r="X86" s="143">
        <f t="shared" si="17"/>
        <v>8.846546611115028E-4</v>
      </c>
    </row>
    <row r="87" spans="9:24" ht="16.5" thickBot="1" x14ac:dyDescent="0.3">
      <c r="I87" s="591"/>
      <c r="J87" s="41" t="s">
        <v>871</v>
      </c>
      <c r="K87" s="42">
        <v>-5.9113300492610835E-2</v>
      </c>
      <c r="L87" s="43">
        <v>-2.2359722305287728E-2</v>
      </c>
      <c r="M87" s="42">
        <v>-1.5014834656640762E-2</v>
      </c>
      <c r="N87" s="42">
        <v>9.8098034712319256E-3</v>
      </c>
      <c r="O87" s="44">
        <f t="shared" si="15"/>
        <v>9.1239427840477121E-4</v>
      </c>
      <c r="Q87" s="599"/>
      <c r="R87" s="140" t="s">
        <v>871</v>
      </c>
      <c r="S87" s="42">
        <v>-5.9113300492610835E-2</v>
      </c>
      <c r="T87" s="42">
        <v>-1.5014834656640762E-2</v>
      </c>
      <c r="U87" s="141">
        <v>-3.9141742622463713E-2</v>
      </c>
      <c r="V87" s="141">
        <v>1.7107397071093908</v>
      </c>
      <c r="W87" s="142">
        <f t="shared" si="16"/>
        <v>5.7149159726504264E-3</v>
      </c>
      <c r="X87" s="143">
        <f t="shared" si="17"/>
        <v>3.2660264574454971E-5</v>
      </c>
    </row>
    <row r="88" spans="9:24" ht="16.5" thickBot="1" x14ac:dyDescent="0.3">
      <c r="I88" s="591"/>
      <c r="J88" s="41" t="s">
        <v>872</v>
      </c>
      <c r="K88" s="42">
        <v>0.19895287958115182</v>
      </c>
      <c r="L88" s="43">
        <v>-2.2359722305287728E-2</v>
      </c>
      <c r="M88" s="42">
        <v>4.9645736027609466E-2</v>
      </c>
      <c r="N88" s="42">
        <v>9.8098034712319256E-3</v>
      </c>
      <c r="O88" s="44">
        <f t="shared" si="15"/>
        <v>8.8161938826246383E-3</v>
      </c>
      <c r="Q88" s="599"/>
      <c r="R88" s="140" t="s">
        <v>872</v>
      </c>
      <c r="S88" s="42">
        <v>0.19895287958115182</v>
      </c>
      <c r="T88" s="42">
        <v>4.9645736027609466E-2</v>
      </c>
      <c r="U88" s="141">
        <v>-3.9141742622463713E-2</v>
      </c>
      <c r="V88" s="141">
        <v>1.7107397071093908</v>
      </c>
      <c r="W88" s="142">
        <f t="shared" si="16"/>
        <v>0.15316369029251281</v>
      </c>
      <c r="X88" s="143">
        <f t="shared" si="17"/>
        <v>2.3459116024020784E-2</v>
      </c>
    </row>
    <row r="89" spans="9:24" ht="16.5" thickBot="1" x14ac:dyDescent="0.3">
      <c r="I89" s="591"/>
      <c r="J89" s="41" t="s">
        <v>873</v>
      </c>
      <c r="K89" s="42">
        <v>-8.7336244541484712E-3</v>
      </c>
      <c r="L89" s="43">
        <v>-2.2359722305287728E-2</v>
      </c>
      <c r="M89" s="42">
        <v>3.7317594571986246E-2</v>
      </c>
      <c r="N89" s="42">
        <v>9.8098034712319256E-3</v>
      </c>
      <c r="O89" s="44">
        <f t="shared" si="15"/>
        <v>3.7482385320757597E-4</v>
      </c>
      <c r="Q89" s="599"/>
      <c r="R89" s="140" t="s">
        <v>873</v>
      </c>
      <c r="S89" s="42">
        <v>-8.7336244541484712E-3</v>
      </c>
      <c r="T89" s="42">
        <v>3.7317594571986246E-2</v>
      </c>
      <c r="U89" s="141">
        <v>-3.9141742622463713E-2</v>
      </c>
      <c r="V89" s="141">
        <v>1.7107397071093908</v>
      </c>
      <c r="W89" s="142">
        <f t="shared" si="16"/>
        <v>-3.3432572639791498E-2</v>
      </c>
      <c r="X89" s="143">
        <f t="shared" si="17"/>
        <v>1.117736913314935E-3</v>
      </c>
    </row>
    <row r="90" spans="9:24" ht="16.5" thickBot="1" x14ac:dyDescent="0.3">
      <c r="I90" s="591"/>
      <c r="J90" s="41" t="s">
        <v>874</v>
      </c>
      <c r="K90" s="42">
        <v>-3.0837004405286344E-2</v>
      </c>
      <c r="L90" s="43">
        <v>-2.2359722305287728E-2</v>
      </c>
      <c r="M90" s="42">
        <v>3.5975090721741862E-2</v>
      </c>
      <c r="N90" s="42">
        <v>9.8098034712319256E-3</v>
      </c>
      <c r="O90" s="44">
        <f t="shared" si="15"/>
        <v>-2.2181052125006987E-4</v>
      </c>
      <c r="Q90" s="599"/>
      <c r="R90" s="140" t="s">
        <v>874</v>
      </c>
      <c r="S90" s="42">
        <v>-3.0837004405286344E-2</v>
      </c>
      <c r="T90" s="42">
        <v>3.5975090721741862E-2</v>
      </c>
      <c r="U90" s="141">
        <v>-3.9141742622463713E-2</v>
      </c>
      <c r="V90" s="141">
        <v>1.7107397071093908</v>
      </c>
      <c r="W90" s="142">
        <f t="shared" si="16"/>
        <v>-5.3239277947369074E-2</v>
      </c>
      <c r="X90" s="143">
        <f t="shared" si="17"/>
        <v>2.834420716357219E-3</v>
      </c>
    </row>
    <row r="91" spans="9:24" ht="16.5" thickBot="1" x14ac:dyDescent="0.3">
      <c r="I91" s="591"/>
      <c r="J91" s="41" t="s">
        <v>875</v>
      </c>
      <c r="K91" s="42">
        <v>-0.1</v>
      </c>
      <c r="L91" s="43">
        <v>-2.2359722305287728E-2</v>
      </c>
      <c r="M91" s="42">
        <v>-2.9839128178515729E-3</v>
      </c>
      <c r="N91" s="42">
        <v>9.8098034712319256E-3</v>
      </c>
      <c r="O91" s="44">
        <f t="shared" si="15"/>
        <v>9.9330768543180671E-4</v>
      </c>
      <c r="Q91" s="599"/>
      <c r="R91" s="140" t="s">
        <v>875</v>
      </c>
      <c r="S91" s="42">
        <v>-0.1</v>
      </c>
      <c r="T91" s="42">
        <v>-2.9839128178515729E-3</v>
      </c>
      <c r="U91" s="141">
        <v>-3.9141742622463713E-2</v>
      </c>
      <c r="V91" s="141">
        <v>1.7107397071093908</v>
      </c>
      <c r="W91" s="142">
        <f t="shared" si="16"/>
        <v>-5.5753559237484936E-2</v>
      </c>
      <c r="X91" s="143">
        <f t="shared" si="17"/>
        <v>3.1084593676477417E-3</v>
      </c>
    </row>
    <row r="92" spans="9:24" ht="16.5" thickBot="1" x14ac:dyDescent="0.3">
      <c r="I92" s="591"/>
      <c r="J92" s="41" t="s">
        <v>876</v>
      </c>
      <c r="K92" s="42">
        <v>-8.5858585858585856E-2</v>
      </c>
      <c r="L92" s="43">
        <v>-2.2359722305287728E-2</v>
      </c>
      <c r="M92" s="42">
        <v>5.3133810453263684E-3</v>
      </c>
      <c r="N92" s="42">
        <v>9.8098034712319256E-3</v>
      </c>
      <c r="O92" s="44">
        <f t="shared" si="15"/>
        <v>2.8551771410056676E-4</v>
      </c>
      <c r="Q92" s="599"/>
      <c r="R92" s="140" t="s">
        <v>876</v>
      </c>
      <c r="S92" s="42">
        <v>-8.5858585858585856E-2</v>
      </c>
      <c r="T92" s="42">
        <v>5.3133810453263684E-3</v>
      </c>
      <c r="U92" s="141">
        <v>-3.9141742622463713E-2</v>
      </c>
      <c r="V92" s="141">
        <v>1.7107397071093908</v>
      </c>
      <c r="W92" s="142">
        <f t="shared" si="16"/>
        <v>-5.5806655169364366E-2</v>
      </c>
      <c r="X92" s="143">
        <f t="shared" si="17"/>
        <v>3.1143827611923424E-3</v>
      </c>
    </row>
    <row r="93" spans="9:24" ht="16.5" thickBot="1" x14ac:dyDescent="0.3">
      <c r="I93" s="591"/>
      <c r="J93" s="41" t="s">
        <v>877</v>
      </c>
      <c r="K93" s="42">
        <v>-0.15469613259668508</v>
      </c>
      <c r="L93" s="43">
        <v>-2.2359722305287728E-2</v>
      </c>
      <c r="M93" s="42">
        <v>-7.5342465753424681E-2</v>
      </c>
      <c r="N93" s="42">
        <v>9.8098034712319256E-3</v>
      </c>
      <c r="O93" s="44">
        <f t="shared" si="15"/>
        <v>1.1268745637357682E-2</v>
      </c>
      <c r="Q93" s="599"/>
      <c r="R93" s="140" t="s">
        <v>877</v>
      </c>
      <c r="S93" s="42">
        <v>-0.15469613259668508</v>
      </c>
      <c r="T93" s="42">
        <v>-7.5342465753424681E-2</v>
      </c>
      <c r="U93" s="141">
        <v>-3.9141742622463713E-2</v>
      </c>
      <c r="V93" s="141">
        <v>1.7107397071093908</v>
      </c>
      <c r="W93" s="142">
        <f t="shared" si="16"/>
        <v>1.3336957821691683E-2</v>
      </c>
      <c r="X93" s="143">
        <f t="shared" si="17"/>
        <v>1.7787444393758297E-4</v>
      </c>
    </row>
    <row r="94" spans="9:24" ht="16.5" thickBot="1" x14ac:dyDescent="0.3">
      <c r="I94" s="592"/>
      <c r="J94" s="41" t="s">
        <v>866</v>
      </c>
      <c r="K94" s="42">
        <v>-1.3071895424836602E-2</v>
      </c>
      <c r="L94" s="43">
        <v>-2.2359722305287728E-2</v>
      </c>
      <c r="M94" s="42">
        <v>3.1927675707203271E-2</v>
      </c>
      <c r="N94" s="42">
        <v>9.8098034712319256E-3</v>
      </c>
      <c r="O94" s="44">
        <f t="shared" si="15"/>
        <v>2.0542696829163828E-4</v>
      </c>
      <c r="Q94" s="599"/>
      <c r="R94" s="140" t="s">
        <v>866</v>
      </c>
      <c r="S94" s="42">
        <v>-1.3071895424836602E-2</v>
      </c>
      <c r="T94" s="42">
        <v>3.1927675707203271E-2</v>
      </c>
      <c r="U94" s="141">
        <v>-3.9141742622463713E-2</v>
      </c>
      <c r="V94" s="141">
        <v>1.7107397071093908</v>
      </c>
      <c r="W94" s="142">
        <f t="shared" si="16"/>
        <v>-2.8550095390397427E-2</v>
      </c>
      <c r="X94" s="143">
        <f t="shared" si="17"/>
        <v>8.1510794680079242E-4</v>
      </c>
    </row>
    <row r="95" spans="9:24" ht="15.75" thickBot="1" x14ac:dyDescent="0.3">
      <c r="I95" s="593" t="s">
        <v>891</v>
      </c>
      <c r="J95" s="594"/>
      <c r="K95" s="594"/>
      <c r="L95" s="594"/>
      <c r="M95" s="594"/>
      <c r="N95" s="595"/>
      <c r="O95" s="44">
        <f>SUM(O83:O94)</f>
        <v>2.2368334267483293E-2</v>
      </c>
      <c r="Q95" s="599" t="s">
        <v>891</v>
      </c>
      <c r="R95" s="599"/>
      <c r="S95" s="599"/>
      <c r="T95" s="599"/>
      <c r="U95" s="599"/>
      <c r="V95" s="599"/>
      <c r="W95" s="599"/>
      <c r="X95" s="143">
        <f>SUM(X83:X94)</f>
        <v>4.3517217060473311E-2</v>
      </c>
    </row>
    <row r="96" spans="9:24" ht="17.25" thickBot="1" x14ac:dyDescent="0.3">
      <c r="I96" s="606" t="s">
        <v>892</v>
      </c>
      <c r="J96" s="607"/>
      <c r="K96" s="607"/>
      <c r="L96" s="607"/>
      <c r="M96" s="607"/>
      <c r="N96" s="609"/>
      <c r="O96" s="44">
        <f>O95/12</f>
        <v>1.8640278556236076E-3</v>
      </c>
      <c r="Q96" s="600" t="s">
        <v>5070</v>
      </c>
      <c r="R96" s="600"/>
      <c r="S96" s="600"/>
      <c r="T96" s="600"/>
      <c r="U96" s="600"/>
      <c r="V96" s="600"/>
      <c r="W96" s="600"/>
      <c r="X96" s="143">
        <f>X95/12</f>
        <v>3.6264347550394424E-3</v>
      </c>
    </row>
    <row r="97" spans="9:24" ht="18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161" t="s">
        <v>884</v>
      </c>
      <c r="R97" s="161" t="s">
        <v>885</v>
      </c>
      <c r="S97" s="161" t="s">
        <v>886</v>
      </c>
      <c r="T97" s="161" t="s">
        <v>888</v>
      </c>
      <c r="U97" s="161" t="s">
        <v>5071</v>
      </c>
      <c r="V97" s="161" t="s">
        <v>5072</v>
      </c>
      <c r="W97" s="161" t="s">
        <v>5073</v>
      </c>
      <c r="X97" s="161" t="s">
        <v>5074</v>
      </c>
    </row>
    <row r="98" spans="9:24" ht="16.5" thickBot="1" x14ac:dyDescent="0.3">
      <c r="I98" s="590">
        <v>2017</v>
      </c>
      <c r="J98" s="41" t="s">
        <v>867</v>
      </c>
      <c r="K98" s="42">
        <v>-2.6490066225165563E-2</v>
      </c>
      <c r="L98" s="42">
        <v>-3.1488442608305849E-2</v>
      </c>
      <c r="M98" s="42">
        <v>-8.2182179919061092E-3</v>
      </c>
      <c r="N98" s="42">
        <v>1.7002369229728018E-2</v>
      </c>
      <c r="O98" s="44">
        <f>((K98-L98)*(M98-N98))</f>
        <v>-1.260619875375457E-4</v>
      </c>
      <c r="Q98" s="599">
        <v>2017</v>
      </c>
      <c r="R98" s="140" t="s">
        <v>867</v>
      </c>
      <c r="S98" s="42">
        <v>-2.6490066225165563E-2</v>
      </c>
      <c r="T98" s="42">
        <v>-8.2182179919061092E-3</v>
      </c>
      <c r="U98" s="141">
        <v>-9.716448847930402E-3</v>
      </c>
      <c r="V98" s="141">
        <v>-1.2805270528008483</v>
      </c>
      <c r="W98" s="142">
        <f>S98-U98-(V98*T98)</f>
        <v>-2.7297267841685596E-2</v>
      </c>
      <c r="X98" s="143">
        <f>W98^2</f>
        <v>7.4514083162072263E-4</v>
      </c>
    </row>
    <row r="99" spans="9:24" ht="16.5" thickBot="1" x14ac:dyDescent="0.3">
      <c r="I99" s="591"/>
      <c r="J99" s="41" t="s">
        <v>868</v>
      </c>
      <c r="K99" s="42">
        <v>0</v>
      </c>
      <c r="L99" s="42">
        <v>-3.1488442608305849E-2</v>
      </c>
      <c r="M99" s="42">
        <v>1.7495868239585141E-2</v>
      </c>
      <c r="N99" s="42">
        <v>1.7002369229728018E-2</v>
      </c>
      <c r="O99" s="44">
        <f t="shared" ref="O99:O109" si="18">((K99-L99)*(M99-N99))</f>
        <v>1.5539515249141796E-5</v>
      </c>
      <c r="Q99" s="599"/>
      <c r="R99" s="140" t="s">
        <v>868</v>
      </c>
      <c r="S99" s="42">
        <v>0</v>
      </c>
      <c r="T99" s="42">
        <v>1.7495868239585141E-2</v>
      </c>
      <c r="U99" s="141">
        <v>-9.716448847930402E-3</v>
      </c>
      <c r="V99" s="141">
        <v>-1.2805270528008483</v>
      </c>
      <c r="W99" s="142">
        <f t="shared" ref="W99:W109" si="19">S99-U99-(V99*T99)</f>
        <v>3.2120381440958329E-2</v>
      </c>
      <c r="X99" s="143">
        <f t="shared" ref="X99:X109" si="20">W99^2</f>
        <v>1.0317189039126603E-3</v>
      </c>
    </row>
    <row r="100" spans="9:24" ht="16.5" thickBot="1" x14ac:dyDescent="0.3">
      <c r="I100" s="591"/>
      <c r="J100" s="41" t="s">
        <v>869</v>
      </c>
      <c r="K100" s="42">
        <v>-1.3605442176870748E-2</v>
      </c>
      <c r="L100" s="42">
        <v>-3.1488442608305849E-2</v>
      </c>
      <c r="M100" s="42">
        <v>3.2295283969978633E-2</v>
      </c>
      <c r="N100" s="42">
        <v>1.7002369229728018E-2</v>
      </c>
      <c r="O100" s="44">
        <f t="shared" si="18"/>
        <v>2.7348320089780196E-4</v>
      </c>
      <c r="Q100" s="599"/>
      <c r="R100" s="140" t="s">
        <v>869</v>
      </c>
      <c r="S100" s="42">
        <v>-1.3605442176870748E-2</v>
      </c>
      <c r="T100" s="42">
        <v>3.2295283969978633E-2</v>
      </c>
      <c r="U100" s="141">
        <v>-9.716448847930402E-3</v>
      </c>
      <c r="V100" s="141">
        <v>-1.2805270528008483</v>
      </c>
      <c r="W100" s="142">
        <f t="shared" si="19"/>
        <v>3.7465991472502874E-2</v>
      </c>
      <c r="X100" s="143">
        <f t="shared" si="20"/>
        <v>1.403700517017658E-3</v>
      </c>
    </row>
    <row r="101" spans="9:24" ht="16.5" thickBot="1" x14ac:dyDescent="0.3">
      <c r="I101" s="591"/>
      <c r="J101" s="41" t="s">
        <v>870</v>
      </c>
      <c r="K101" s="42">
        <v>9.2331034482758617E-2</v>
      </c>
      <c r="L101" s="42">
        <v>-3.1488442608305849E-2</v>
      </c>
      <c r="M101" s="42">
        <v>2.0867470402482848E-2</v>
      </c>
      <c r="N101" s="42">
        <v>1.7002369229728018E-2</v>
      </c>
      <c r="O101" s="44">
        <f t="shared" si="18"/>
        <v>4.7857480611456318E-4</v>
      </c>
      <c r="Q101" s="599"/>
      <c r="R101" s="140" t="s">
        <v>870</v>
      </c>
      <c r="S101" s="42">
        <v>9.2331034482758617E-2</v>
      </c>
      <c r="T101" s="42">
        <v>2.0867470402482848E-2</v>
      </c>
      <c r="U101" s="141">
        <v>-9.716448847930402E-3</v>
      </c>
      <c r="V101" s="141">
        <v>-1.2805270528008483</v>
      </c>
      <c r="W101" s="142">
        <f t="shared" si="19"/>
        <v>0.12876884370458933</v>
      </c>
      <c r="X101" s="143">
        <f t="shared" si="20"/>
        <v>1.6581415109016954E-2</v>
      </c>
    </row>
    <row r="102" spans="9:24" ht="16.5" thickBot="1" x14ac:dyDescent="0.3">
      <c r="I102" s="591"/>
      <c r="J102" s="41" t="s">
        <v>871</v>
      </c>
      <c r="K102" s="42">
        <v>-0.13924050632911392</v>
      </c>
      <c r="L102" s="42">
        <v>-3.1488442608305849E-2</v>
      </c>
      <c r="M102" s="42">
        <v>1.8006717972702979E-2</v>
      </c>
      <c r="N102" s="42">
        <v>1.7002369229728018E-2</v>
      </c>
      <c r="O102" s="44">
        <f t="shared" si="18"/>
        <v>-1.0822064975095152E-4</v>
      </c>
      <c r="Q102" s="599"/>
      <c r="R102" s="140" t="s">
        <v>871</v>
      </c>
      <c r="S102" s="42">
        <v>-0.13924050632911392</v>
      </c>
      <c r="T102" s="42">
        <v>1.8006717972702979E-2</v>
      </c>
      <c r="U102" s="141">
        <v>-9.716448847930402E-3</v>
      </c>
      <c r="V102" s="141">
        <v>-1.2805270528008483</v>
      </c>
      <c r="W102" s="142">
        <f t="shared" si="19"/>
        <v>-0.10646596798498209</v>
      </c>
      <c r="X102" s="143">
        <f t="shared" si="20"/>
        <v>1.1335002338979232E-2</v>
      </c>
    </row>
    <row r="103" spans="9:24" ht="16.5" thickBot="1" x14ac:dyDescent="0.3">
      <c r="I103" s="591"/>
      <c r="J103" s="41" t="s">
        <v>872</v>
      </c>
      <c r="K103" s="42">
        <v>-2.9411764705882353E-2</v>
      </c>
      <c r="L103" s="42">
        <v>-3.1488442608305849E-2</v>
      </c>
      <c r="M103" s="42">
        <v>2.0799832933068765E-2</v>
      </c>
      <c r="N103" s="42">
        <v>1.7002369229728018E-2</v>
      </c>
      <c r="O103" s="44">
        <f t="shared" si="18"/>
        <v>7.8861089579830257E-6</v>
      </c>
      <c r="Q103" s="599"/>
      <c r="R103" s="140" t="s">
        <v>872</v>
      </c>
      <c r="S103" s="42">
        <v>-2.9411764705882353E-2</v>
      </c>
      <c r="T103" s="42">
        <v>2.0799832933068765E-2</v>
      </c>
      <c r="U103" s="141">
        <v>-9.716448847930402E-3</v>
      </c>
      <c r="V103" s="141">
        <v>-1.2805270528008483</v>
      </c>
      <c r="W103" s="142">
        <f t="shared" si="19"/>
        <v>6.9394329065806219E-3</v>
      </c>
      <c r="X103" s="143">
        <f t="shared" si="20"/>
        <v>4.8155729064933976E-5</v>
      </c>
    </row>
    <row r="104" spans="9:24" ht="16.5" thickBot="1" x14ac:dyDescent="0.3">
      <c r="I104" s="591"/>
      <c r="J104" s="41" t="s">
        <v>873</v>
      </c>
      <c r="K104" s="42">
        <v>8.3333333333333329E-2</v>
      </c>
      <c r="L104" s="42">
        <v>-3.1488442608305849E-2</v>
      </c>
      <c r="M104" s="42">
        <v>-3.6210388494506696E-3</v>
      </c>
      <c r="N104" s="42">
        <v>1.7002369229728018E-2</v>
      </c>
      <c r="O104" s="44">
        <f t="shared" si="18"/>
        <v>-2.3680163416204465E-3</v>
      </c>
      <c r="Q104" s="599"/>
      <c r="R104" s="140" t="s">
        <v>873</v>
      </c>
      <c r="S104" s="42">
        <v>8.3333333333333329E-2</v>
      </c>
      <c r="T104" s="42">
        <v>-3.6210388494506696E-3</v>
      </c>
      <c r="U104" s="141">
        <v>-9.716448847930402E-3</v>
      </c>
      <c r="V104" s="141">
        <v>-1.2805270528008483</v>
      </c>
      <c r="W104" s="142">
        <f t="shared" si="19"/>
        <v>8.841294397529928E-2</v>
      </c>
      <c r="X104" s="143">
        <f t="shared" si="20"/>
        <v>7.8168486623794095E-3</v>
      </c>
    </row>
    <row r="105" spans="9:24" ht="16.5" thickBot="1" x14ac:dyDescent="0.3">
      <c r="I105" s="591"/>
      <c r="J105" s="41" t="s">
        <v>874</v>
      </c>
      <c r="K105" s="42">
        <v>9.7902097902097904E-2</v>
      </c>
      <c r="L105" s="42">
        <v>-3.1488442608305849E-2</v>
      </c>
      <c r="M105" s="42">
        <v>3.3364816031537449E-3</v>
      </c>
      <c r="N105" s="42">
        <v>1.7002369229728018E-2</v>
      </c>
      <c r="O105" s="44">
        <f t="shared" si="18"/>
        <v>-1.7682365865568839E-3</v>
      </c>
      <c r="Q105" s="599"/>
      <c r="R105" s="140" t="s">
        <v>874</v>
      </c>
      <c r="S105" s="42">
        <v>9.7902097902097904E-2</v>
      </c>
      <c r="T105" s="42">
        <v>3.3364816031537449E-3</v>
      </c>
      <c r="U105" s="141">
        <v>-9.716448847930402E-3</v>
      </c>
      <c r="V105" s="141">
        <v>-1.2805270528008483</v>
      </c>
      <c r="W105" s="142">
        <f t="shared" si="19"/>
        <v>0.11189100170403901</v>
      </c>
      <c r="X105" s="143">
        <f t="shared" si="20"/>
        <v>1.251959626233326E-2</v>
      </c>
    </row>
    <row r="106" spans="9:24" ht="16.5" thickBot="1" x14ac:dyDescent="0.3">
      <c r="I106" s="591"/>
      <c r="J106" s="41" t="s">
        <v>875</v>
      </c>
      <c r="K106" s="42">
        <v>-7.6433121019108277E-2</v>
      </c>
      <c r="L106" s="42">
        <v>-3.1488442608305849E-2</v>
      </c>
      <c r="M106" s="42">
        <v>2.158943243326219E-3</v>
      </c>
      <c r="N106" s="42">
        <v>1.7002369229728018E-2</v>
      </c>
      <c r="O106" s="44">
        <f t="shared" si="18"/>
        <v>6.6713300747337672E-4</v>
      </c>
      <c r="Q106" s="599"/>
      <c r="R106" s="140" t="s">
        <v>875</v>
      </c>
      <c r="S106" s="42">
        <v>-7.6433121019108277E-2</v>
      </c>
      <c r="T106" s="42">
        <v>2.158943243326219E-3</v>
      </c>
      <c r="U106" s="141">
        <v>-9.716448847930402E-3</v>
      </c>
      <c r="V106" s="141">
        <v>-1.2805270528008483</v>
      </c>
      <c r="W106" s="142">
        <f t="shared" si="19"/>
        <v>-6.3952086942637057E-2</v>
      </c>
      <c r="X106" s="143">
        <f t="shared" si="20"/>
        <v>4.0898694243186092E-3</v>
      </c>
    </row>
    <row r="107" spans="9:24" ht="16.5" thickBot="1" x14ac:dyDescent="0.3">
      <c r="I107" s="591"/>
      <c r="J107" s="41" t="s">
        <v>876</v>
      </c>
      <c r="K107" s="42">
        <v>-4.8275862068965517E-2</v>
      </c>
      <c r="L107" s="42">
        <v>-3.1488442608305849E-2</v>
      </c>
      <c r="M107" s="42">
        <v>1.3048272482234717E-2</v>
      </c>
      <c r="N107" s="42">
        <v>1.7002369229728018E-2</v>
      </c>
      <c r="O107" s="44">
        <f t="shared" si="18"/>
        <v>6.6379080688200136E-5</v>
      </c>
      <c r="Q107" s="599"/>
      <c r="R107" s="140" t="s">
        <v>876</v>
      </c>
      <c r="S107" s="42">
        <v>-4.8275862068965517E-2</v>
      </c>
      <c r="T107" s="42">
        <v>1.3048272482234717E-2</v>
      </c>
      <c r="U107" s="141">
        <v>-9.716448847930402E-3</v>
      </c>
      <c r="V107" s="141">
        <v>-1.2805270528008483</v>
      </c>
      <c r="W107" s="142">
        <f t="shared" si="19"/>
        <v>-2.1850747315216683E-2</v>
      </c>
      <c r="X107" s="143">
        <f t="shared" si="20"/>
        <v>4.7745515823344908E-4</v>
      </c>
    </row>
    <row r="108" spans="9:24" ht="16.5" thickBot="1" x14ac:dyDescent="0.3">
      <c r="I108" s="591"/>
      <c r="J108" s="41" t="s">
        <v>877</v>
      </c>
      <c r="K108" s="42">
        <v>-0.16666666666666666</v>
      </c>
      <c r="L108" s="42">
        <v>-3.1488442608305849E-2</v>
      </c>
      <c r="M108" s="42">
        <v>-6.0470460180261547E-5</v>
      </c>
      <c r="N108" s="42">
        <v>1.7002369229728018E-2</v>
      </c>
      <c r="O108" s="44">
        <f t="shared" si="18"/>
        <v>2.3065243666743128E-3</v>
      </c>
      <c r="Q108" s="599"/>
      <c r="R108" s="140" t="s">
        <v>877</v>
      </c>
      <c r="S108" s="42">
        <v>-0.16666666666666666</v>
      </c>
      <c r="T108" s="42">
        <v>-6.0470460180261547E-5</v>
      </c>
      <c r="U108" s="141">
        <v>-9.716448847930402E-3</v>
      </c>
      <c r="V108" s="141">
        <v>-1.2805270528008483</v>
      </c>
      <c r="W108" s="142">
        <f t="shared" si="19"/>
        <v>-0.15702765187889239</v>
      </c>
      <c r="X108" s="143">
        <f t="shared" si="20"/>
        <v>2.4657683454598619E-2</v>
      </c>
    </row>
    <row r="109" spans="9:24" ht="16.5" thickBot="1" x14ac:dyDescent="0.3">
      <c r="I109" s="592"/>
      <c r="J109" s="41" t="s">
        <v>866</v>
      </c>
      <c r="K109" s="42">
        <v>-0.15130434782608695</v>
      </c>
      <c r="L109" s="42">
        <v>-3.1488442608305849E-2</v>
      </c>
      <c r="M109" s="42">
        <v>8.791928721174018E-2</v>
      </c>
      <c r="N109" s="42">
        <v>1.7002369229728018E-2</v>
      </c>
      <c r="O109" s="44">
        <f t="shared" si="18"/>
        <v>-8.4969747232699257E-3</v>
      </c>
      <c r="Q109" s="599"/>
      <c r="R109" s="140" t="s">
        <v>866</v>
      </c>
      <c r="S109" s="42">
        <v>-0.15130434782608695</v>
      </c>
      <c r="T109" s="42">
        <v>8.791928721174018E-2</v>
      </c>
      <c r="U109" s="141">
        <v>-9.716448847930402E-3</v>
      </c>
      <c r="V109" s="141">
        <v>-1.2805270528008483</v>
      </c>
      <c r="W109" s="142">
        <f t="shared" si="19"/>
        <v>-2.9004873240555576E-2</v>
      </c>
      <c r="X109" s="143">
        <f t="shared" si="20"/>
        <v>8.4128267170069696E-4</v>
      </c>
    </row>
    <row r="110" spans="9:24" ht="15.7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-9.0519902026803736E-3</v>
      </c>
      <c r="Q110" s="599" t="s">
        <v>891</v>
      </c>
      <c r="R110" s="599"/>
      <c r="S110" s="599"/>
      <c r="T110" s="599"/>
      <c r="U110" s="599"/>
      <c r="V110" s="599"/>
      <c r="W110" s="599"/>
      <c r="X110" s="143">
        <f>SUM(X98:X109)</f>
        <v>8.1547869063176209E-2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-7.5433251689003113E-4</v>
      </c>
      <c r="Q111" s="600" t="s">
        <v>5070</v>
      </c>
      <c r="R111" s="600"/>
      <c r="S111" s="600"/>
      <c r="T111" s="600"/>
      <c r="U111" s="600"/>
      <c r="V111" s="600"/>
      <c r="W111" s="600"/>
      <c r="X111" s="143">
        <f>X110/12</f>
        <v>6.7956557552646844E-3</v>
      </c>
    </row>
    <row r="112" spans="9:24" ht="18" thickBot="1" x14ac:dyDescent="0.3">
      <c r="I112" s="39" t="s">
        <v>884</v>
      </c>
      <c r="J112" s="198" t="s">
        <v>885</v>
      </c>
      <c r="K112" s="198" t="s">
        <v>886</v>
      </c>
      <c r="L112" s="198" t="s">
        <v>887</v>
      </c>
      <c r="M112" s="198" t="s">
        <v>888</v>
      </c>
      <c r="N112" s="198" t="s">
        <v>889</v>
      </c>
      <c r="O112" s="40" t="s">
        <v>890</v>
      </c>
    </row>
    <row r="113" spans="9:15" ht="15.75" thickBot="1" x14ac:dyDescent="0.3">
      <c r="I113" s="642">
        <v>2018</v>
      </c>
      <c r="J113" s="140" t="s">
        <v>867</v>
      </c>
      <c r="K113" s="237">
        <v>0.12704918032786885</v>
      </c>
      <c r="L113" s="237">
        <v>-4.8905177562000128E-2</v>
      </c>
      <c r="M113" s="237">
        <v>2.443046535543213E-2</v>
      </c>
      <c r="N113" s="237">
        <v>-7.0994468597337171E-3</v>
      </c>
      <c r="O113" s="44">
        <f>((K113-L113)*(M113-N113))</f>
        <v>5.5478254581434443E-3</v>
      </c>
    </row>
    <row r="114" spans="9:15" ht="15.75" thickBot="1" x14ac:dyDescent="0.3">
      <c r="I114" s="643"/>
      <c r="J114" s="140" t="s">
        <v>868</v>
      </c>
      <c r="K114" s="237">
        <v>-6.363636363636363E-2</v>
      </c>
      <c r="L114" s="237">
        <v>-4.8905177562000128E-2</v>
      </c>
      <c r="M114" s="237">
        <v>-4.9558674576761852E-3</v>
      </c>
      <c r="N114" s="237">
        <v>-7.0994468597337171E-3</v>
      </c>
      <c r="O114" s="44">
        <f t="shared" ref="O114:O124" si="21">((K114-L114)*(M114-N114))</f>
        <v>-3.1577467036882352E-5</v>
      </c>
    </row>
    <row r="115" spans="9:15" ht="15.75" thickBot="1" x14ac:dyDescent="0.3">
      <c r="I115" s="643"/>
      <c r="J115" s="140" t="s">
        <v>869</v>
      </c>
      <c r="K115" s="237">
        <v>-6.7961165048543687E-2</v>
      </c>
      <c r="L115" s="237">
        <v>-4.8905177562000128E-2</v>
      </c>
      <c r="M115" s="237">
        <v>-8.5978114661722491E-2</v>
      </c>
      <c r="N115" s="237">
        <v>-7.0994468597337171E-3</v>
      </c>
      <c r="O115" s="44">
        <f t="shared" si="21"/>
        <v>1.5031109065899242E-3</v>
      </c>
    </row>
    <row r="116" spans="9:15" ht="15.75" thickBot="1" x14ac:dyDescent="0.3">
      <c r="I116" s="643"/>
      <c r="J116" s="140" t="s">
        <v>870</v>
      </c>
      <c r="K116" s="237">
        <v>-7.0833333333333331E-2</v>
      </c>
      <c r="L116" s="237">
        <v>-4.8905177562000128E-2</v>
      </c>
      <c r="M116" s="237">
        <v>-4.7003022830323746E-2</v>
      </c>
      <c r="N116" s="237">
        <v>-7.0994468597337171E-3</v>
      </c>
      <c r="O116" s="44">
        <f t="shared" si="21"/>
        <v>8.7501182971632665E-4</v>
      </c>
    </row>
    <row r="117" spans="9:15" ht="15.75" thickBot="1" x14ac:dyDescent="0.3">
      <c r="I117" s="643"/>
      <c r="J117" s="140" t="s">
        <v>871</v>
      </c>
      <c r="K117" s="237">
        <v>-0.15246636771300448</v>
      </c>
      <c r="L117" s="237">
        <v>-4.8905177562000128E-2</v>
      </c>
      <c r="M117" s="237">
        <v>-5.0291628843604896E-3</v>
      </c>
      <c r="N117" s="237">
        <v>-7.0994468597337171E-3</v>
      </c>
      <c r="O117" s="44">
        <f t="shared" si="21"/>
        <v>-2.14401072440204E-4</v>
      </c>
    </row>
    <row r="118" spans="9:15" ht="15.75" thickBot="1" x14ac:dyDescent="0.3">
      <c r="I118" s="643"/>
      <c r="J118" s="140" t="s">
        <v>872</v>
      </c>
      <c r="K118" s="237">
        <v>-9.3386243386243378E-2</v>
      </c>
      <c r="L118" s="237">
        <v>-4.8905177562000128E-2</v>
      </c>
      <c r="M118" s="237">
        <v>-4.6791598066254894E-2</v>
      </c>
      <c r="N118" s="237">
        <v>-7.0994468597337171E-3</v>
      </c>
      <c r="O118" s="44">
        <f t="shared" si="21"/>
        <v>1.7655491905230847E-3</v>
      </c>
    </row>
    <row r="119" spans="9:15" ht="15.75" thickBot="1" x14ac:dyDescent="0.3">
      <c r="I119" s="643"/>
      <c r="J119" s="140" t="s">
        <v>873</v>
      </c>
      <c r="K119" s="237">
        <v>7.6470588235294124E-2</v>
      </c>
      <c r="L119" s="237">
        <v>-4.8905177562000128E-2</v>
      </c>
      <c r="M119" s="237">
        <v>2.741564628095532E-2</v>
      </c>
      <c r="N119" s="237">
        <v>-7.0994468597337171E-3</v>
      </c>
      <c r="O119" s="44">
        <f t="shared" si="21"/>
        <v>4.3273562340788267E-3</v>
      </c>
    </row>
    <row r="120" spans="9:15" ht="15.75" thickBot="1" x14ac:dyDescent="0.3">
      <c r="I120" s="643"/>
      <c r="J120" s="140" t="s">
        <v>874</v>
      </c>
      <c r="K120" s="237">
        <v>-2.7322404371584699E-2</v>
      </c>
      <c r="L120" s="237">
        <v>-4.8905177562000128E-2</v>
      </c>
      <c r="M120" s="237">
        <v>1.926351069183738E-2</v>
      </c>
      <c r="N120" s="237">
        <v>-7.0994468597337171E-3</v>
      </c>
      <c r="O120" s="44">
        <f t="shared" si="21"/>
        <v>5.6898573346410872E-4</v>
      </c>
    </row>
    <row r="121" spans="9:15" ht="15.75" thickBot="1" x14ac:dyDescent="0.3">
      <c r="I121" s="643"/>
      <c r="J121" s="140" t="s">
        <v>875</v>
      </c>
      <c r="K121" s="237">
        <v>-3.3707865168539325E-2</v>
      </c>
      <c r="L121" s="237">
        <v>-4.8905177562000128E-2</v>
      </c>
      <c r="M121" s="237">
        <v>-6.0196663444972249E-3</v>
      </c>
      <c r="N121" s="237">
        <v>-7.0994468597337171E-3</v>
      </c>
      <c r="O121" s="44">
        <f t="shared" si="21"/>
        <v>1.6409761806421034E-5</v>
      </c>
    </row>
    <row r="122" spans="9:15" ht="15.75" thickBot="1" x14ac:dyDescent="0.3">
      <c r="I122" s="643"/>
      <c r="J122" s="140" t="s">
        <v>876</v>
      </c>
      <c r="K122" s="237">
        <v>-0.18604651162790697</v>
      </c>
      <c r="L122" s="237">
        <v>-4.8905177562000128E-2</v>
      </c>
      <c r="M122" s="237">
        <v>-2.4763515298842628E-2</v>
      </c>
      <c r="N122" s="237">
        <v>-7.0994468597337171E-3</v>
      </c>
      <c r="O122" s="44">
        <f t="shared" si="21"/>
        <v>2.4224739107708768E-3</v>
      </c>
    </row>
    <row r="123" spans="9:15" ht="15.75" thickBot="1" x14ac:dyDescent="0.3">
      <c r="I123" s="643"/>
      <c r="J123" s="140" t="s">
        <v>877</v>
      </c>
      <c r="K123" s="237">
        <v>-5.7142857142857141E-2</v>
      </c>
      <c r="L123" s="237">
        <v>-4.8905177562000128E-2</v>
      </c>
      <c r="M123" s="237">
        <v>4.7403329287324443E-2</v>
      </c>
      <c r="N123" s="237">
        <v>-7.0994468597337171E-3</v>
      </c>
      <c r="O123" s="44">
        <f t="shared" si="21"/>
        <v>-4.4897640616664168E-4</v>
      </c>
    </row>
    <row r="124" spans="9:15" ht="15.75" thickBot="1" x14ac:dyDescent="0.3">
      <c r="I124" s="644"/>
      <c r="J124" s="140" t="s">
        <v>866</v>
      </c>
      <c r="K124" s="237">
        <v>-3.787878787878788E-2</v>
      </c>
      <c r="L124" s="237">
        <v>-4.8905177562000128E-2</v>
      </c>
      <c r="M124" s="237">
        <v>1.6834633611323781E-2</v>
      </c>
      <c r="N124" s="237">
        <v>-7.0994468597337171E-3</v>
      </c>
      <c r="O124" s="44">
        <f t="shared" si="21"/>
        <v>2.6390649798324015E-4</v>
      </c>
    </row>
    <row r="125" spans="9:15" ht="15.75" thickBot="1" x14ac:dyDescent="0.3">
      <c r="I125" s="593" t="s">
        <v>891</v>
      </c>
      <c r="J125" s="645"/>
      <c r="K125" s="645"/>
      <c r="L125" s="645"/>
      <c r="M125" s="645"/>
      <c r="N125" s="666"/>
      <c r="O125" s="44">
        <f>SUM(O113:O119)</f>
        <v>1.3772875079574519E-2</v>
      </c>
    </row>
    <row r="126" spans="9:15" ht="17.25" thickBot="1" x14ac:dyDescent="0.3">
      <c r="I126" s="606" t="s">
        <v>892</v>
      </c>
      <c r="J126" s="607"/>
      <c r="K126" s="607"/>
      <c r="L126" s="607"/>
      <c r="M126" s="607"/>
      <c r="N126" s="608"/>
      <c r="O126" s="44">
        <f>O125/12</f>
        <v>1.1477395899645432E-3</v>
      </c>
    </row>
  </sheetData>
  <mergeCells count="64">
    <mergeCell ref="I125:N125"/>
    <mergeCell ref="I126:N126"/>
    <mergeCell ref="Q96:W96"/>
    <mergeCell ref="Q98:Q109"/>
    <mergeCell ref="Q110:W110"/>
    <mergeCell ref="Q111:W111"/>
    <mergeCell ref="I96:N96"/>
    <mergeCell ref="I98:I109"/>
    <mergeCell ref="I110:N110"/>
    <mergeCell ref="I111:N111"/>
    <mergeCell ref="I113:I124"/>
    <mergeCell ref="Q68:Q79"/>
    <mergeCell ref="Q80:W80"/>
    <mergeCell ref="Q81:W81"/>
    <mergeCell ref="Q83:Q94"/>
    <mergeCell ref="Q95:W95"/>
    <mergeCell ref="I17:U17"/>
    <mergeCell ref="I80:N80"/>
    <mergeCell ref="I81:N81"/>
    <mergeCell ref="I83:I94"/>
    <mergeCell ref="I95:N95"/>
    <mergeCell ref="Q36:X36"/>
    <mergeCell ref="Q38:Q49"/>
    <mergeCell ref="Q50:W50"/>
    <mergeCell ref="Q51:W51"/>
    <mergeCell ref="I36:O36"/>
    <mergeCell ref="I38:I49"/>
    <mergeCell ref="I50:N50"/>
    <mergeCell ref="I51:N51"/>
    <mergeCell ref="Q53:Q64"/>
    <mergeCell ref="Q65:W65"/>
    <mergeCell ref="Q66:W66"/>
    <mergeCell ref="B5:G5"/>
    <mergeCell ref="B20:G20"/>
    <mergeCell ref="B33:G33"/>
    <mergeCell ref="B44:G44"/>
    <mergeCell ref="B51:G51"/>
    <mergeCell ref="A79:G79"/>
    <mergeCell ref="B64:G64"/>
    <mergeCell ref="I53:I64"/>
    <mergeCell ref="I65:N65"/>
    <mergeCell ref="I66:N66"/>
    <mergeCell ref="I68:I79"/>
    <mergeCell ref="Z1:Z2"/>
    <mergeCell ref="AA1:AD1"/>
    <mergeCell ref="AE1:AG1"/>
    <mergeCell ref="Z16:AC16"/>
    <mergeCell ref="AE16:AF16"/>
    <mergeCell ref="Z17:AC17"/>
    <mergeCell ref="AE17:AF17"/>
    <mergeCell ref="Z18:Z19"/>
    <mergeCell ref="AA18:AD18"/>
    <mergeCell ref="AE18:AG18"/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P75" zoomScale="90" zoomScaleNormal="90" workbookViewId="0">
      <selection activeCell="Q82" sqref="Q82:X96"/>
    </sheetView>
  </sheetViews>
  <sheetFormatPr defaultRowHeight="15" x14ac:dyDescent="0.25"/>
  <cols>
    <col min="1" max="1" width="14.140625" customWidth="1"/>
    <col min="9" max="9" width="9.28515625" bestFit="1" customWidth="1"/>
    <col min="11" max="14" width="9.28515625" bestFit="1" customWidth="1"/>
    <col min="15" max="15" width="10.42578125" bestFit="1" customWidth="1"/>
    <col min="17" max="17" width="9.28515625" bestFit="1" customWidth="1"/>
    <col min="19" max="22" width="9.28515625" bestFit="1" customWidth="1"/>
    <col min="23" max="23" width="10.42578125" bestFit="1" customWidth="1"/>
    <col min="24" max="24" width="9.5703125" bestFit="1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7</v>
      </c>
      <c r="B2" s="4" t="s">
        <v>533</v>
      </c>
      <c r="C2" s="4" t="s">
        <v>3464</v>
      </c>
      <c r="D2" s="4" t="s">
        <v>3439</v>
      </c>
      <c r="E2" s="4" t="s">
        <v>930</v>
      </c>
      <c r="F2" s="4" t="s">
        <v>930</v>
      </c>
      <c r="G2" s="4" t="s">
        <v>3734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19" t="s">
        <v>885</v>
      </c>
      <c r="AB2" s="419" t="s">
        <v>5161</v>
      </c>
      <c r="AC2" s="419" t="s">
        <v>5162</v>
      </c>
      <c r="AD2" s="418" t="s">
        <v>878</v>
      </c>
      <c r="AE2" s="419" t="s">
        <v>5161</v>
      </c>
      <c r="AF2" s="419" t="s">
        <v>5162</v>
      </c>
      <c r="AG2" s="418" t="s">
        <v>878</v>
      </c>
    </row>
    <row r="3" spans="1:33" ht="16.5" thickBot="1" x14ac:dyDescent="0.3">
      <c r="A3" s="3" t="s">
        <v>12</v>
      </c>
      <c r="B3" s="4" t="s">
        <v>949</v>
      </c>
      <c r="C3" s="4" t="s">
        <v>3514</v>
      </c>
      <c r="D3" s="4" t="s">
        <v>541</v>
      </c>
      <c r="E3" s="4" t="s">
        <v>538</v>
      </c>
      <c r="F3" s="4" t="s">
        <v>538</v>
      </c>
      <c r="G3" s="4" t="s">
        <v>3735</v>
      </c>
      <c r="I3" s="27" t="s">
        <v>866</v>
      </c>
      <c r="J3" s="45">
        <v>2425</v>
      </c>
      <c r="K3" s="27"/>
      <c r="L3" s="45">
        <v>2625</v>
      </c>
      <c r="M3" s="27"/>
      <c r="N3" s="33">
        <v>2540</v>
      </c>
      <c r="O3" s="27"/>
      <c r="P3" s="33">
        <v>1855</v>
      </c>
      <c r="Q3" s="27"/>
      <c r="R3" s="33">
        <v>1755</v>
      </c>
      <c r="S3" s="27"/>
      <c r="T3" s="33">
        <v>1285</v>
      </c>
      <c r="U3" s="28"/>
      <c r="Z3" s="420">
        <v>1</v>
      </c>
      <c r="AA3" s="27" t="s">
        <v>866</v>
      </c>
      <c r="AB3" s="45">
        <v>2425</v>
      </c>
      <c r="AC3" s="27"/>
      <c r="AD3" s="420"/>
      <c r="AE3" s="45">
        <v>2625</v>
      </c>
      <c r="AF3" s="27"/>
      <c r="AG3" s="420"/>
    </row>
    <row r="4" spans="1:33" ht="16.5" thickBot="1" x14ac:dyDescent="0.3">
      <c r="A4" s="3" t="s">
        <v>2303</v>
      </c>
      <c r="B4" s="661" t="s">
        <v>2221</v>
      </c>
      <c r="C4" s="661"/>
      <c r="D4" s="661"/>
      <c r="E4" s="661"/>
      <c r="F4" s="661"/>
      <c r="G4" s="661"/>
      <c r="I4" s="29" t="s">
        <v>867</v>
      </c>
      <c r="J4" s="45">
        <v>2375</v>
      </c>
      <c r="K4" s="27"/>
      <c r="L4" s="45">
        <v>2235</v>
      </c>
      <c r="M4" s="27"/>
      <c r="N4" s="33">
        <v>2860</v>
      </c>
      <c r="O4" s="27"/>
      <c r="P4" s="33">
        <v>1190</v>
      </c>
      <c r="Q4" s="27"/>
      <c r="R4" s="33">
        <v>1695</v>
      </c>
      <c r="S4" s="27"/>
      <c r="T4" s="45">
        <v>1525</v>
      </c>
      <c r="U4" s="8"/>
      <c r="Z4" s="420">
        <v>2</v>
      </c>
      <c r="AA4" s="29" t="s">
        <v>867</v>
      </c>
      <c r="AB4" s="45">
        <v>2375</v>
      </c>
      <c r="AC4" s="27"/>
      <c r="AD4" s="75">
        <v>-2.0618556701030927E-2</v>
      </c>
      <c r="AE4" s="45">
        <v>2235</v>
      </c>
      <c r="AF4" s="27"/>
      <c r="AG4" s="75">
        <v>-0.14857142857142858</v>
      </c>
    </row>
    <row r="5" spans="1:33" ht="16.5" thickBot="1" x14ac:dyDescent="0.3">
      <c r="A5" s="3" t="s">
        <v>18</v>
      </c>
      <c r="B5" s="4" t="s">
        <v>972</v>
      </c>
      <c r="C5" s="4" t="s">
        <v>3486</v>
      </c>
      <c r="D5" s="4" t="s">
        <v>934</v>
      </c>
      <c r="E5" s="4" t="s">
        <v>971</v>
      </c>
      <c r="F5" s="4" t="s">
        <v>3736</v>
      </c>
      <c r="G5" s="4" t="s">
        <v>3737</v>
      </c>
      <c r="I5" s="29" t="s">
        <v>868</v>
      </c>
      <c r="J5" s="45">
        <v>2950</v>
      </c>
      <c r="K5" s="27"/>
      <c r="L5" s="45">
        <v>2535</v>
      </c>
      <c r="M5" s="27"/>
      <c r="N5" s="33">
        <v>3150</v>
      </c>
      <c r="O5" s="27"/>
      <c r="P5" s="33">
        <v>1860</v>
      </c>
      <c r="Q5" s="27"/>
      <c r="R5" s="33">
        <v>1660</v>
      </c>
      <c r="S5" s="27"/>
      <c r="T5" s="45">
        <v>1535</v>
      </c>
      <c r="U5" s="8"/>
      <c r="Z5" s="420">
        <v>3</v>
      </c>
      <c r="AA5" s="29" t="s">
        <v>868</v>
      </c>
      <c r="AB5" s="45">
        <v>2950</v>
      </c>
      <c r="AC5" s="27"/>
      <c r="AD5" s="75">
        <v>0.24210526315789474</v>
      </c>
      <c r="AE5" s="45">
        <v>2535</v>
      </c>
      <c r="AF5" s="27"/>
      <c r="AG5" s="75">
        <v>0.13422818791946309</v>
      </c>
    </row>
    <row r="6" spans="1:33" ht="16.5" thickBot="1" x14ac:dyDescent="0.3">
      <c r="A6" s="3" t="s">
        <v>24</v>
      </c>
      <c r="B6" s="4" t="s">
        <v>563</v>
      </c>
      <c r="C6" s="4" t="s">
        <v>516</v>
      </c>
      <c r="D6" s="4" t="s">
        <v>533</v>
      </c>
      <c r="E6" s="4" t="s">
        <v>962</v>
      </c>
      <c r="F6" s="4" t="s">
        <v>3738</v>
      </c>
      <c r="G6" s="4" t="s">
        <v>3739</v>
      </c>
      <c r="I6" s="29" t="s">
        <v>869</v>
      </c>
      <c r="J6" s="45">
        <v>2825</v>
      </c>
      <c r="K6" s="30"/>
      <c r="L6" s="45">
        <v>2630</v>
      </c>
      <c r="M6" s="30"/>
      <c r="N6" s="33">
        <v>2865</v>
      </c>
      <c r="O6" s="27"/>
      <c r="P6" s="33">
        <v>2180</v>
      </c>
      <c r="Q6" s="27"/>
      <c r="R6" s="33">
        <v>1850</v>
      </c>
      <c r="S6" s="27"/>
      <c r="T6" s="45">
        <v>1415</v>
      </c>
      <c r="U6" s="8"/>
      <c r="Z6" s="420">
        <v>4</v>
      </c>
      <c r="AA6" s="29" t="s">
        <v>869</v>
      </c>
      <c r="AB6" s="45">
        <v>2825</v>
      </c>
      <c r="AC6" s="30"/>
      <c r="AD6" s="75">
        <v>-4.2372881355932202E-2</v>
      </c>
      <c r="AE6" s="45">
        <v>2630</v>
      </c>
      <c r="AF6" s="30"/>
      <c r="AG6" s="75">
        <v>3.7475345167652857E-2</v>
      </c>
    </row>
    <row r="7" spans="1:33" ht="16.5" thickBot="1" x14ac:dyDescent="0.3">
      <c r="A7" s="3" t="s">
        <v>30</v>
      </c>
      <c r="B7" s="4" t="s">
        <v>564</v>
      </c>
      <c r="C7" s="4" t="s">
        <v>528</v>
      </c>
      <c r="D7" s="4" t="s">
        <v>2272</v>
      </c>
      <c r="E7" s="4" t="s">
        <v>563</v>
      </c>
      <c r="F7" s="4" t="s">
        <v>3740</v>
      </c>
      <c r="G7" s="4" t="s">
        <v>3741</v>
      </c>
      <c r="I7" s="29" t="s">
        <v>870</v>
      </c>
      <c r="J7" s="45">
        <v>3125</v>
      </c>
      <c r="K7" s="30"/>
      <c r="L7" s="45">
        <v>2715</v>
      </c>
      <c r="M7" s="27"/>
      <c r="N7" s="33">
        <v>2205</v>
      </c>
      <c r="O7" s="27"/>
      <c r="P7" s="33">
        <v>2350</v>
      </c>
      <c r="Q7" s="27"/>
      <c r="R7" s="33">
        <v>1825</v>
      </c>
      <c r="S7" s="27"/>
      <c r="T7" s="45">
        <v>1325</v>
      </c>
      <c r="U7" s="8"/>
      <c r="Z7" s="420">
        <v>5</v>
      </c>
      <c r="AA7" s="29" t="s">
        <v>870</v>
      </c>
      <c r="AB7" s="45">
        <v>3125</v>
      </c>
      <c r="AC7" s="30"/>
      <c r="AD7" s="75">
        <v>0.10619469026548672</v>
      </c>
      <c r="AE7" s="45">
        <v>2715</v>
      </c>
      <c r="AF7" s="27"/>
      <c r="AG7" s="75">
        <v>3.2319391634980987E-2</v>
      </c>
    </row>
    <row r="8" spans="1:33" ht="16.5" thickBot="1" x14ac:dyDescent="0.3">
      <c r="A8" s="3" t="s">
        <v>36</v>
      </c>
      <c r="B8" s="4" t="s">
        <v>3742</v>
      </c>
      <c r="C8" s="4" t="s">
        <v>3597</v>
      </c>
      <c r="D8" s="4" t="s">
        <v>3700</v>
      </c>
      <c r="E8" s="4" t="s">
        <v>564</v>
      </c>
      <c r="F8" s="4" t="s">
        <v>3743</v>
      </c>
      <c r="G8" s="4" t="s">
        <v>3744</v>
      </c>
      <c r="I8" s="29" t="s">
        <v>871</v>
      </c>
      <c r="J8" s="45">
        <v>3350</v>
      </c>
      <c r="K8" s="30"/>
      <c r="L8" s="45">
        <v>2830</v>
      </c>
      <c r="M8" s="27"/>
      <c r="N8" s="33">
        <v>2060</v>
      </c>
      <c r="O8" s="27">
        <v>63</v>
      </c>
      <c r="P8" s="33">
        <v>2100</v>
      </c>
      <c r="Q8" s="29">
        <v>42</v>
      </c>
      <c r="R8" s="33">
        <v>1900</v>
      </c>
      <c r="S8" s="93"/>
      <c r="T8" s="45">
        <v>1200</v>
      </c>
      <c r="U8" s="28"/>
      <c r="Z8" s="420">
        <v>6</v>
      </c>
      <c r="AA8" s="29" t="s">
        <v>871</v>
      </c>
      <c r="AB8" s="45">
        <v>3350</v>
      </c>
      <c r="AC8" s="30"/>
      <c r="AD8" s="75">
        <v>7.1999999999999995E-2</v>
      </c>
      <c r="AE8" s="45">
        <v>2830</v>
      </c>
      <c r="AF8" s="27"/>
      <c r="AG8" s="75">
        <v>4.2357274401473299E-2</v>
      </c>
    </row>
    <row r="9" spans="1:33" ht="16.5" thickBot="1" x14ac:dyDescent="0.3">
      <c r="A9" s="3" t="s">
        <v>42</v>
      </c>
      <c r="B9" s="4" t="s">
        <v>3597</v>
      </c>
      <c r="C9" s="4" t="s">
        <v>502</v>
      </c>
      <c r="D9" s="4" t="s">
        <v>3583</v>
      </c>
      <c r="E9" s="4" t="s">
        <v>3742</v>
      </c>
      <c r="F9" s="4" t="s">
        <v>3745</v>
      </c>
      <c r="G9" s="4" t="s">
        <v>3746</v>
      </c>
      <c r="I9" s="29" t="s">
        <v>872</v>
      </c>
      <c r="J9" s="45">
        <v>3125</v>
      </c>
      <c r="K9" s="27"/>
      <c r="L9" s="45">
        <v>2760</v>
      </c>
      <c r="M9" s="27"/>
      <c r="N9" s="33">
        <v>1940</v>
      </c>
      <c r="O9" s="27"/>
      <c r="P9" s="33">
        <v>2200</v>
      </c>
      <c r="Q9" s="27"/>
      <c r="R9" s="33">
        <v>1840</v>
      </c>
      <c r="S9" s="27"/>
      <c r="T9" s="45">
        <v>920</v>
      </c>
      <c r="U9" s="28"/>
      <c r="Z9" s="420">
        <v>7</v>
      </c>
      <c r="AA9" s="29" t="s">
        <v>872</v>
      </c>
      <c r="AB9" s="45">
        <v>3125</v>
      </c>
      <c r="AC9" s="27"/>
      <c r="AD9" s="75">
        <v>-6.7164179104477612E-2</v>
      </c>
      <c r="AE9" s="45">
        <v>2760</v>
      </c>
      <c r="AF9" s="27"/>
      <c r="AG9" s="75">
        <v>-2.4734982332155476E-2</v>
      </c>
    </row>
    <row r="10" spans="1:33" ht="16.5" thickBot="1" x14ac:dyDescent="0.3">
      <c r="A10" s="3" t="s">
        <v>49</v>
      </c>
      <c r="B10" s="4" t="s">
        <v>2242</v>
      </c>
      <c r="C10" s="4" t="s">
        <v>574</v>
      </c>
      <c r="D10" s="4" t="s">
        <v>563</v>
      </c>
      <c r="E10" s="4" t="s">
        <v>823</v>
      </c>
      <c r="F10" s="4" t="s">
        <v>3747</v>
      </c>
      <c r="G10" s="4" t="s">
        <v>3748</v>
      </c>
      <c r="I10" s="29" t="s">
        <v>873</v>
      </c>
      <c r="J10" s="45">
        <v>3100</v>
      </c>
      <c r="K10" s="27"/>
      <c r="L10" s="45">
        <v>2615</v>
      </c>
      <c r="M10" s="27"/>
      <c r="N10" s="33">
        <v>2045</v>
      </c>
      <c r="O10" s="27"/>
      <c r="P10" s="33">
        <v>2150</v>
      </c>
      <c r="Q10" s="27"/>
      <c r="R10" s="33">
        <v>1800</v>
      </c>
      <c r="S10" s="27">
        <v>42</v>
      </c>
      <c r="T10" s="45">
        <v>985</v>
      </c>
      <c r="U10" s="28" t="s">
        <v>5002</v>
      </c>
      <c r="Z10" s="420">
        <v>8</v>
      </c>
      <c r="AA10" s="29" t="s">
        <v>873</v>
      </c>
      <c r="AB10" s="45">
        <v>3100</v>
      </c>
      <c r="AC10" s="27"/>
      <c r="AD10" s="75">
        <v>-8.0000000000000002E-3</v>
      </c>
      <c r="AE10" s="45">
        <v>2615</v>
      </c>
      <c r="AF10" s="27"/>
      <c r="AG10" s="75">
        <v>-5.2536231884057968E-2</v>
      </c>
    </row>
    <row r="11" spans="1:33" ht="16.5" thickBot="1" x14ac:dyDescent="0.3">
      <c r="A11" s="3" t="s">
        <v>55</v>
      </c>
      <c r="B11" s="4" t="s">
        <v>510</v>
      </c>
      <c r="C11" s="4" t="s">
        <v>550</v>
      </c>
      <c r="D11" s="4" t="s">
        <v>517</v>
      </c>
      <c r="E11" s="4" t="s">
        <v>2242</v>
      </c>
      <c r="F11" s="4" t="s">
        <v>3749</v>
      </c>
      <c r="G11" s="4" t="s">
        <v>3750</v>
      </c>
      <c r="I11" s="29" t="s">
        <v>874</v>
      </c>
      <c r="J11" s="45">
        <v>2950</v>
      </c>
      <c r="K11" s="27"/>
      <c r="L11" s="45">
        <v>2805</v>
      </c>
      <c r="M11" s="27"/>
      <c r="N11" s="33">
        <v>1895</v>
      </c>
      <c r="O11" s="27"/>
      <c r="P11" s="33">
        <v>1920</v>
      </c>
      <c r="Q11" s="27"/>
      <c r="R11" s="33">
        <v>1490</v>
      </c>
      <c r="S11" s="27"/>
      <c r="T11" s="79">
        <v>905</v>
      </c>
      <c r="U11" s="28"/>
      <c r="Z11" s="420">
        <v>9</v>
      </c>
      <c r="AA11" s="29" t="s">
        <v>874</v>
      </c>
      <c r="AB11" s="45">
        <v>2950</v>
      </c>
      <c r="AC11" s="27"/>
      <c r="AD11" s="75">
        <v>-4.8387096774193547E-2</v>
      </c>
      <c r="AE11" s="45">
        <v>2805</v>
      </c>
      <c r="AF11" s="27"/>
      <c r="AG11" s="75">
        <v>7.2657743785850867E-2</v>
      </c>
    </row>
    <row r="12" spans="1:33" ht="16.5" thickBot="1" x14ac:dyDescent="0.3">
      <c r="A12" s="3" t="s">
        <v>61</v>
      </c>
      <c r="B12" s="4" t="s">
        <v>3518</v>
      </c>
      <c r="C12" s="4" t="s">
        <v>819</v>
      </c>
      <c r="D12" s="4" t="s">
        <v>516</v>
      </c>
      <c r="E12" s="4" t="s">
        <v>510</v>
      </c>
      <c r="F12" s="4" t="s">
        <v>3751</v>
      </c>
      <c r="G12" s="4" t="s">
        <v>3752</v>
      </c>
      <c r="I12" s="29" t="s">
        <v>875</v>
      </c>
      <c r="J12" s="45">
        <v>2700</v>
      </c>
      <c r="K12" s="27">
        <v>55</v>
      </c>
      <c r="L12" s="45">
        <v>3195</v>
      </c>
      <c r="M12" s="27"/>
      <c r="N12" s="33">
        <v>1640</v>
      </c>
      <c r="O12" s="27"/>
      <c r="P12" s="33">
        <v>2020</v>
      </c>
      <c r="Q12" s="27"/>
      <c r="R12" s="33">
        <v>1320</v>
      </c>
      <c r="S12" s="27"/>
      <c r="T12" s="79">
        <v>805</v>
      </c>
      <c r="U12" s="31"/>
      <c r="Z12" s="420">
        <v>10</v>
      </c>
      <c r="AA12" s="29" t="s">
        <v>875</v>
      </c>
      <c r="AB12" s="45">
        <v>2700</v>
      </c>
      <c r="AC12" s="27">
        <v>55</v>
      </c>
      <c r="AD12" s="75">
        <v>-6.6101694915254236E-2</v>
      </c>
      <c r="AE12" s="45">
        <v>3195</v>
      </c>
      <c r="AF12" s="27"/>
      <c r="AG12" s="75">
        <v>0.13903743315508021</v>
      </c>
    </row>
    <row r="13" spans="1:33" ht="16.5" thickBot="1" x14ac:dyDescent="0.3">
      <c r="A13" s="3" t="s">
        <v>68</v>
      </c>
      <c r="B13" s="4" t="s">
        <v>502</v>
      </c>
      <c r="C13" s="4" t="s">
        <v>899</v>
      </c>
      <c r="D13" s="4" t="s">
        <v>3518</v>
      </c>
      <c r="E13" s="4" t="s">
        <v>3518</v>
      </c>
      <c r="F13" s="4" t="s">
        <v>3753</v>
      </c>
      <c r="G13" s="4" t="s">
        <v>3754</v>
      </c>
      <c r="I13" s="29" t="s">
        <v>876</v>
      </c>
      <c r="J13" s="45">
        <v>2500</v>
      </c>
      <c r="K13" s="27"/>
      <c r="L13" s="45">
        <v>2800</v>
      </c>
      <c r="M13" s="27">
        <v>35</v>
      </c>
      <c r="N13" s="33">
        <v>1785</v>
      </c>
      <c r="O13" s="27"/>
      <c r="P13" s="33">
        <v>2100</v>
      </c>
      <c r="Q13" s="27"/>
      <c r="R13" s="33">
        <v>1560</v>
      </c>
      <c r="S13" s="27"/>
      <c r="T13" s="79">
        <v>780</v>
      </c>
      <c r="U13" s="28"/>
      <c r="Z13" s="420">
        <v>11</v>
      </c>
      <c r="AA13" s="29" t="s">
        <v>876</v>
      </c>
      <c r="AB13" s="45">
        <v>2500</v>
      </c>
      <c r="AC13" s="27"/>
      <c r="AD13" s="75">
        <v>-7.407407407407407E-2</v>
      </c>
      <c r="AE13" s="45">
        <v>2800</v>
      </c>
      <c r="AF13" s="27">
        <v>35</v>
      </c>
      <c r="AG13" s="75">
        <v>-0.11267605633802817</v>
      </c>
    </row>
    <row r="14" spans="1:33" ht="16.5" thickBot="1" x14ac:dyDescent="0.3">
      <c r="A14" s="3" t="s">
        <v>73</v>
      </c>
      <c r="B14" s="4" t="s">
        <v>982</v>
      </c>
      <c r="C14" s="4" t="s">
        <v>1858</v>
      </c>
      <c r="D14" s="4" t="s">
        <v>982</v>
      </c>
      <c r="E14" s="4" t="s">
        <v>523</v>
      </c>
      <c r="F14" s="4" t="s">
        <v>3755</v>
      </c>
      <c r="G14" s="4" t="s">
        <v>3756</v>
      </c>
      <c r="I14" s="29" t="s">
        <v>877</v>
      </c>
      <c r="J14" s="45">
        <v>2675</v>
      </c>
      <c r="K14" s="27"/>
      <c r="L14" s="45">
        <v>2405</v>
      </c>
      <c r="M14" s="27"/>
      <c r="N14" s="33">
        <v>1625</v>
      </c>
      <c r="O14" s="27"/>
      <c r="P14" s="33">
        <v>1735</v>
      </c>
      <c r="Q14" s="27"/>
      <c r="R14" s="33">
        <v>1300</v>
      </c>
      <c r="S14" s="27"/>
      <c r="T14" s="79">
        <v>790</v>
      </c>
      <c r="U14" s="28"/>
      <c r="Z14" s="420">
        <v>12</v>
      </c>
      <c r="AA14" s="29" t="s">
        <v>877</v>
      </c>
      <c r="AB14" s="45">
        <v>2675</v>
      </c>
      <c r="AC14" s="27"/>
      <c r="AD14" s="75">
        <v>7.0000000000000007E-2</v>
      </c>
      <c r="AE14" s="45">
        <v>2405</v>
      </c>
      <c r="AF14" s="27"/>
      <c r="AG14" s="75">
        <v>-0.14107142857142857</v>
      </c>
    </row>
    <row r="15" spans="1:33" ht="16.5" thickBot="1" x14ac:dyDescent="0.3">
      <c r="A15" s="3" t="s">
        <v>80</v>
      </c>
      <c r="B15" s="4" t="s">
        <v>816</v>
      </c>
      <c r="C15" s="4" t="s">
        <v>816</v>
      </c>
      <c r="D15" s="4" t="s">
        <v>510</v>
      </c>
      <c r="E15" s="4" t="s">
        <v>818</v>
      </c>
      <c r="F15" s="4" t="s">
        <v>3757</v>
      </c>
      <c r="G15" s="4" t="s">
        <v>3758</v>
      </c>
      <c r="I15" s="29" t="s">
        <v>866</v>
      </c>
      <c r="J15" s="45">
        <v>2625</v>
      </c>
      <c r="K15" s="27">
        <v>25</v>
      </c>
      <c r="L15" s="33">
        <v>2540</v>
      </c>
      <c r="M15" s="27"/>
      <c r="N15" s="33">
        <v>1855</v>
      </c>
      <c r="O15" s="27"/>
      <c r="P15" s="33">
        <v>1755</v>
      </c>
      <c r="Q15" s="27"/>
      <c r="R15" s="33">
        <v>1285</v>
      </c>
      <c r="S15" s="27"/>
      <c r="T15" s="79">
        <v>690</v>
      </c>
      <c r="U15" s="28"/>
      <c r="Z15" s="420">
        <v>13</v>
      </c>
      <c r="AA15" s="29" t="s">
        <v>866</v>
      </c>
      <c r="AB15" s="45">
        <v>2625</v>
      </c>
      <c r="AC15" s="27">
        <v>25</v>
      </c>
      <c r="AD15" s="75">
        <v>-9.3457943925233638E-3</v>
      </c>
      <c r="AE15" s="421">
        <v>2540</v>
      </c>
      <c r="AF15" s="27"/>
      <c r="AG15" s="75">
        <v>5.6133056133056136E-2</v>
      </c>
    </row>
    <row r="16" spans="1:33" ht="16.5" thickBot="1" x14ac:dyDescent="0.3">
      <c r="A16" s="3" t="s">
        <v>87</v>
      </c>
      <c r="B16" s="4" t="s">
        <v>911</v>
      </c>
      <c r="C16" s="4" t="s">
        <v>911</v>
      </c>
      <c r="D16" s="4" t="s">
        <v>3759</v>
      </c>
      <c r="E16" s="4" t="s">
        <v>816</v>
      </c>
      <c r="F16" s="4" t="s">
        <v>3760</v>
      </c>
      <c r="G16" s="4" t="s">
        <v>3761</v>
      </c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75">
        <v>0.15423567610589545</v>
      </c>
      <c r="AE16" s="589" t="s">
        <v>5160</v>
      </c>
      <c r="AF16" s="589"/>
      <c r="AG16" s="75">
        <v>3.4618304500458677E-2</v>
      </c>
    </row>
    <row r="17" spans="1:33" ht="16.5" thickBot="1" x14ac:dyDescent="0.3">
      <c r="A17" s="3" t="s">
        <v>3762</v>
      </c>
      <c r="B17" s="661" t="s">
        <v>3763</v>
      </c>
      <c r="C17" s="661"/>
      <c r="D17" s="661"/>
      <c r="E17" s="661"/>
      <c r="F17" s="661"/>
      <c r="G17" s="661"/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30" t="s">
        <v>881</v>
      </c>
      <c r="AA17" s="631"/>
      <c r="AB17" s="631"/>
      <c r="AC17" s="632"/>
      <c r="AD17" s="75">
        <v>1.285297300882462E-2</v>
      </c>
      <c r="AE17" s="630" t="s">
        <v>881</v>
      </c>
      <c r="AF17" s="632"/>
      <c r="AG17" s="75">
        <v>2.8848587083715564E-3</v>
      </c>
    </row>
    <row r="18" spans="1:33" ht="16.5" thickBot="1" x14ac:dyDescent="0.3">
      <c r="A18" s="3" t="s">
        <v>93</v>
      </c>
      <c r="B18" s="4" t="s">
        <v>654</v>
      </c>
      <c r="C18" s="4" t="s">
        <v>639</v>
      </c>
      <c r="D18" s="4" t="s">
        <v>905</v>
      </c>
      <c r="E18" s="4" t="s">
        <v>911</v>
      </c>
      <c r="F18" s="4" t="s">
        <v>3764</v>
      </c>
      <c r="G18" s="4" t="s">
        <v>3765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27" t="s">
        <v>716</v>
      </c>
      <c r="AA18" s="587" t="s">
        <v>5142</v>
      </c>
      <c r="AB18" s="587"/>
      <c r="AC18" s="587"/>
      <c r="AD18" s="587"/>
      <c r="AE18" s="587" t="s">
        <v>5143</v>
      </c>
      <c r="AF18" s="587"/>
      <c r="AG18" s="587"/>
    </row>
    <row r="19" spans="1:33" ht="16.5" thickBot="1" x14ac:dyDescent="0.3">
      <c r="A19" s="3" t="s">
        <v>100</v>
      </c>
      <c r="B19" s="4" t="s">
        <v>856</v>
      </c>
      <c r="C19" s="4" t="s">
        <v>505</v>
      </c>
      <c r="D19" s="4" t="s">
        <v>653</v>
      </c>
      <c r="E19" s="4" t="s">
        <v>1934</v>
      </c>
      <c r="F19" s="4" t="s">
        <v>3766</v>
      </c>
      <c r="G19" s="4" t="s">
        <v>3767</v>
      </c>
      <c r="I19" s="33" t="s">
        <v>867</v>
      </c>
      <c r="J19" s="34">
        <f>(J4-J3+K4)/J3</f>
        <v>-2.0618556701030927E-2</v>
      </c>
      <c r="K19" s="34">
        <f>(J19-J32)^2</f>
        <v>1.1203433011177427E-3</v>
      </c>
      <c r="L19" s="34">
        <f>(L4-L3+M4)/L3</f>
        <v>-0.14857142857142858</v>
      </c>
      <c r="M19" s="34">
        <f>(L19-L32)^2</f>
        <v>2.2939006956581343E-2</v>
      </c>
      <c r="N19" s="34">
        <f>(N4-N3+O4)/N3</f>
        <v>0.12598425196850394</v>
      </c>
      <c r="O19" s="35">
        <f>(N19-N32)^2</f>
        <v>2.0405760925562559E-2</v>
      </c>
      <c r="P19" s="34">
        <f>(P4-P3+Q4)/P3</f>
        <v>-0.35849056603773582</v>
      </c>
      <c r="Q19" s="35">
        <f>(P19-P32)^2</f>
        <v>0.14158009361667281</v>
      </c>
      <c r="R19" s="34">
        <f>(R4-R3+S4)/R3</f>
        <v>-3.4188034188034191E-2</v>
      </c>
      <c r="S19" s="35">
        <f>(R19-R32)^2</f>
        <v>2.3578753512590363E-4</v>
      </c>
      <c r="T19" s="34">
        <f t="shared" ref="T19:T30" si="0">(T4-T3+U4)/T3</f>
        <v>0.1867704280155642</v>
      </c>
      <c r="U19" s="35">
        <f>(T19-T32)^2</f>
        <v>5.3166639861281166E-2</v>
      </c>
      <c r="Z19" s="628"/>
      <c r="AA19" s="419" t="s">
        <v>885</v>
      </c>
      <c r="AB19" s="419" t="s">
        <v>5161</v>
      </c>
      <c r="AC19" s="419" t="s">
        <v>5162</v>
      </c>
      <c r="AD19" s="418" t="s">
        <v>878</v>
      </c>
      <c r="AE19" s="419" t="s">
        <v>5161</v>
      </c>
      <c r="AF19" s="419" t="s">
        <v>5162</v>
      </c>
      <c r="AG19" s="418" t="s">
        <v>878</v>
      </c>
    </row>
    <row r="20" spans="1:33" ht="16.5" thickBot="1" x14ac:dyDescent="0.3">
      <c r="A20" s="3" t="s">
        <v>106</v>
      </c>
      <c r="B20" s="4" t="s">
        <v>643</v>
      </c>
      <c r="C20" s="4" t="s">
        <v>629</v>
      </c>
      <c r="D20" s="4" t="s">
        <v>2158</v>
      </c>
      <c r="E20" s="4" t="s">
        <v>856</v>
      </c>
      <c r="F20" s="4" t="s">
        <v>3768</v>
      </c>
      <c r="G20" s="4" t="s">
        <v>3769</v>
      </c>
      <c r="I20" s="33" t="s">
        <v>868</v>
      </c>
      <c r="J20" s="34">
        <f t="shared" ref="J20:J30" si="1">(J5-J4+K5)/J4</f>
        <v>0.24210526315789474</v>
      </c>
      <c r="K20" s="34">
        <f>(J20-J32)^2</f>
        <v>5.2556612538593429E-2</v>
      </c>
      <c r="L20" s="34">
        <f t="shared" ref="L20:L30" si="2">(L5-L4+M5)/L4</f>
        <v>0.13422818791946309</v>
      </c>
      <c r="M20" s="34">
        <f>(L20-L32)^2</f>
        <v>1.7251070128253172E-2</v>
      </c>
      <c r="N20" s="34">
        <f t="shared" ref="N20:N30" si="3">(N5-N4+O5)/N4</f>
        <v>0.10139860139860139</v>
      </c>
      <c r="O20" s="35">
        <f>(N20-N32)^2</f>
        <v>1.398615700187333E-2</v>
      </c>
      <c r="P20" s="34">
        <f t="shared" ref="P20:P30" si="4">(P5-P4+Q5)/P4</f>
        <v>0.56302521008403361</v>
      </c>
      <c r="Q20" s="35">
        <f>(P20-P32)^2</f>
        <v>0.29729153524471524</v>
      </c>
      <c r="R20" s="34">
        <f t="shared" ref="R20:R30" si="5">(R5-R4+S5)/R4</f>
        <v>-2.0648967551622419E-2</v>
      </c>
      <c r="S20" s="35">
        <f>(R20-R32)^2</f>
        <v>3.2989753306188984E-6</v>
      </c>
      <c r="T20" s="34">
        <f t="shared" si="0"/>
        <v>6.5573770491803279E-3</v>
      </c>
      <c r="U20" s="35">
        <f>(T20-T32)^2</f>
        <v>2.5367210939807347E-3</v>
      </c>
      <c r="Z20" s="420">
        <v>1</v>
      </c>
      <c r="AA20" s="27" t="s">
        <v>866</v>
      </c>
      <c r="AB20" s="421">
        <v>2540</v>
      </c>
      <c r="AC20" s="27"/>
      <c r="AD20" s="420"/>
      <c r="AE20" s="421">
        <v>1855</v>
      </c>
      <c r="AF20" s="27"/>
      <c r="AG20" s="420"/>
    </row>
    <row r="21" spans="1:33" ht="16.5" thickBot="1" x14ac:dyDescent="0.3">
      <c r="A21" s="3" t="s">
        <v>114</v>
      </c>
      <c r="B21" s="4" t="s">
        <v>841</v>
      </c>
      <c r="C21" s="4" t="s">
        <v>842</v>
      </c>
      <c r="D21" s="4" t="s">
        <v>2197</v>
      </c>
      <c r="E21" s="4" t="s">
        <v>643</v>
      </c>
      <c r="F21" s="4" t="s">
        <v>3770</v>
      </c>
      <c r="G21" s="4" t="s">
        <v>3771</v>
      </c>
      <c r="I21" s="33" t="s">
        <v>869</v>
      </c>
      <c r="J21" s="34">
        <f t="shared" si="1"/>
        <v>-4.2372881355932202E-2</v>
      </c>
      <c r="K21" s="34">
        <f>(J21-J32)^2</f>
        <v>3.0498949903173299E-3</v>
      </c>
      <c r="L21" s="34">
        <f t="shared" si="2"/>
        <v>3.7475345167652857E-2</v>
      </c>
      <c r="M21" s="34">
        <f>(L21-L32)^2</f>
        <v>1.1965017534897229E-3</v>
      </c>
      <c r="N21" s="34">
        <f t="shared" si="3"/>
        <v>-9.0476190476190474E-2</v>
      </c>
      <c r="O21" s="35">
        <f>(N21-N32)^2</f>
        <v>5.4186835582268698E-3</v>
      </c>
      <c r="P21" s="34">
        <f t="shared" si="4"/>
        <v>0.17204301075268819</v>
      </c>
      <c r="Q21" s="35">
        <f>(P21-P32)^2</f>
        <v>2.3796849051299886E-2</v>
      </c>
      <c r="R21" s="34">
        <f t="shared" si="5"/>
        <v>0.1144578313253012</v>
      </c>
      <c r="S21" s="35">
        <f>(R21-R32)^2</f>
        <v>1.7766354915665715E-2</v>
      </c>
      <c r="T21" s="34">
        <f t="shared" si="0"/>
        <v>-7.8175895765472306E-2</v>
      </c>
      <c r="U21" s="35">
        <f>(T21-T32)^2</f>
        <v>1.1811182171513905E-3</v>
      </c>
      <c r="Z21" s="420">
        <v>2</v>
      </c>
      <c r="AA21" s="29" t="s">
        <v>867</v>
      </c>
      <c r="AB21" s="421">
        <v>2860</v>
      </c>
      <c r="AC21" s="27"/>
      <c r="AD21" s="75">
        <v>0.12598425196850394</v>
      </c>
      <c r="AE21" s="421">
        <v>1190</v>
      </c>
      <c r="AF21" s="27"/>
      <c r="AG21" s="75">
        <v>-0.35849056603773582</v>
      </c>
    </row>
    <row r="22" spans="1:33" ht="16.5" thickBot="1" x14ac:dyDescent="0.3">
      <c r="A22" s="3" t="s">
        <v>118</v>
      </c>
      <c r="B22" s="4" t="s">
        <v>899</v>
      </c>
      <c r="C22" s="4" t="s">
        <v>654</v>
      </c>
      <c r="D22" s="4" t="s">
        <v>820</v>
      </c>
      <c r="E22" s="4" t="s">
        <v>654</v>
      </c>
      <c r="F22" s="4" t="s">
        <v>3772</v>
      </c>
      <c r="G22" s="4" t="s">
        <v>3773</v>
      </c>
      <c r="I22" s="33" t="s">
        <v>870</v>
      </c>
      <c r="J22" s="34">
        <f t="shared" si="1"/>
        <v>0.10619469026548672</v>
      </c>
      <c r="K22" s="46">
        <f>(J22-J32)^2</f>
        <v>8.7126761804226516E-3</v>
      </c>
      <c r="L22" s="34">
        <f t="shared" si="2"/>
        <v>3.2319391634980987E-2</v>
      </c>
      <c r="M22" s="34">
        <f>(L22-L32)^2</f>
        <v>8.6639172860765478E-4</v>
      </c>
      <c r="N22" s="34">
        <f t="shared" si="3"/>
        <v>-0.23036649214659685</v>
      </c>
      <c r="O22" s="47">
        <f>(N22-N32)^2</f>
        <v>4.5583108143597506E-2</v>
      </c>
      <c r="P22" s="34">
        <f t="shared" si="4"/>
        <v>7.7981651376146793E-2</v>
      </c>
      <c r="Q22" s="47">
        <f>(P22-P32)^2</f>
        <v>3.62415007141185E-3</v>
      </c>
      <c r="R22" s="34">
        <f t="shared" si="5"/>
        <v>-1.3513513513513514E-2</v>
      </c>
      <c r="S22" s="47">
        <f>(R22-R32)^2</f>
        <v>2.8293312876889424E-5</v>
      </c>
      <c r="T22" s="34">
        <f t="shared" si="0"/>
        <v>-6.3604240282685506E-2</v>
      </c>
      <c r="U22" s="47">
        <f>(T22-T32)^2</f>
        <v>3.9187152080033972E-4</v>
      </c>
      <c r="Z22" s="420">
        <v>3</v>
      </c>
      <c r="AA22" s="29" t="s">
        <v>868</v>
      </c>
      <c r="AB22" s="421">
        <v>3150</v>
      </c>
      <c r="AC22" s="27"/>
      <c r="AD22" s="75">
        <v>0.10139860139860139</v>
      </c>
      <c r="AE22" s="421">
        <v>1860</v>
      </c>
      <c r="AF22" s="27"/>
      <c r="AG22" s="75">
        <v>0.56302521008403361</v>
      </c>
    </row>
    <row r="23" spans="1:33" ht="16.5" thickBot="1" x14ac:dyDescent="0.3">
      <c r="A23" s="3" t="s">
        <v>124</v>
      </c>
      <c r="B23" s="4" t="s">
        <v>905</v>
      </c>
      <c r="C23" s="4" t="s">
        <v>825</v>
      </c>
      <c r="D23" s="4" t="s">
        <v>817</v>
      </c>
      <c r="E23" s="4" t="s">
        <v>509</v>
      </c>
      <c r="F23" s="4" t="s">
        <v>3774</v>
      </c>
      <c r="G23" s="4" t="s">
        <v>3775</v>
      </c>
      <c r="I23" s="33" t="s">
        <v>871</v>
      </c>
      <c r="J23" s="34">
        <f t="shared" si="1"/>
        <v>7.1999999999999995E-2</v>
      </c>
      <c r="K23" s="34">
        <f>(J23-J32)^2</f>
        <v>3.4983708018948285E-3</v>
      </c>
      <c r="L23" s="34">
        <f t="shared" si="2"/>
        <v>4.2357274401473299E-2</v>
      </c>
      <c r="M23" s="34">
        <f>(L23-L32)^2</f>
        <v>1.5580716006490245E-3</v>
      </c>
      <c r="N23" s="34">
        <f t="shared" si="3"/>
        <v>-3.7188208616780044E-2</v>
      </c>
      <c r="O23" s="47">
        <f>(N23-N32)^2</f>
        <v>4.130538452177077E-4</v>
      </c>
      <c r="P23" s="34">
        <f t="shared" si="4"/>
        <v>-8.851063829787234E-2</v>
      </c>
      <c r="Q23" s="47">
        <f>(P23-P32)^2</f>
        <v>1.1297856498576774E-2</v>
      </c>
      <c r="R23" s="34">
        <f t="shared" si="5"/>
        <v>4.1095890410958902E-2</v>
      </c>
      <c r="S23" s="47">
        <f>(R23-R32)^2</f>
        <v>3.5914310814887632E-3</v>
      </c>
      <c r="T23" s="34">
        <f t="shared" si="0"/>
        <v>-9.4339622641509441E-2</v>
      </c>
      <c r="U23" s="47">
        <f>(T23-T32)^2</f>
        <v>2.553394833928563E-3</v>
      </c>
      <c r="Z23" s="420">
        <v>4</v>
      </c>
      <c r="AA23" s="29" t="s">
        <v>869</v>
      </c>
      <c r="AB23" s="421">
        <v>2865</v>
      </c>
      <c r="AC23" s="27"/>
      <c r="AD23" s="75">
        <v>-9.0476190476190474E-2</v>
      </c>
      <c r="AE23" s="421">
        <v>2180</v>
      </c>
      <c r="AF23" s="27"/>
      <c r="AG23" s="75">
        <v>0.17204301075268819</v>
      </c>
    </row>
    <row r="24" spans="1:33" ht="16.5" thickBot="1" x14ac:dyDescent="0.3">
      <c r="A24" s="3" t="s">
        <v>130</v>
      </c>
      <c r="B24" s="4" t="s">
        <v>920</v>
      </c>
      <c r="C24" s="4" t="s">
        <v>434</v>
      </c>
      <c r="D24" s="4" t="s">
        <v>1908</v>
      </c>
      <c r="E24" s="4" t="s">
        <v>569</v>
      </c>
      <c r="F24" s="4" t="s">
        <v>3776</v>
      </c>
      <c r="G24" s="4" t="s">
        <v>3777</v>
      </c>
      <c r="I24" s="33" t="s">
        <v>872</v>
      </c>
      <c r="J24" s="34">
        <f t="shared" si="1"/>
        <v>-6.7164179104477612E-2</v>
      </c>
      <c r="K24" s="34">
        <f>(J24-J32)^2</f>
        <v>6.4027446323233483E-3</v>
      </c>
      <c r="L24" s="34">
        <f t="shared" si="2"/>
        <v>-2.4734982332155476E-2</v>
      </c>
      <c r="M24" s="34">
        <f>(L24-L32)^2</f>
        <v>7.6285561910398141E-4</v>
      </c>
      <c r="N24" s="34">
        <f t="shared" si="3"/>
        <v>-5.8252427184466021E-2</v>
      </c>
      <c r="O24" s="47">
        <f>(N24-N32)^2</f>
        <v>1.7129619691710284E-3</v>
      </c>
      <c r="P24" s="34">
        <f t="shared" si="4"/>
        <v>4.7619047619047616E-2</v>
      </c>
      <c r="Q24" s="47">
        <f>(P24-P32)^2</f>
        <v>8.9032477053106642E-4</v>
      </c>
      <c r="R24" s="34">
        <f t="shared" si="5"/>
        <v>-3.1578947368421054E-2</v>
      </c>
      <c r="S24" s="47">
        <f>(R24-R32)^2</f>
        <v>1.6246785717720973E-4</v>
      </c>
      <c r="T24" s="34">
        <f>(T9-T8+U9)/T8</f>
        <v>-0.23333333333333334</v>
      </c>
      <c r="U24" s="47">
        <f>(T24-T32)^2</f>
        <v>3.5919664244781241E-2</v>
      </c>
      <c r="Z24" s="420">
        <v>5</v>
      </c>
      <c r="AA24" s="29" t="s">
        <v>870</v>
      </c>
      <c r="AB24" s="421">
        <v>2205</v>
      </c>
      <c r="AC24" s="27"/>
      <c r="AD24" s="75">
        <v>-0.23036649214659685</v>
      </c>
      <c r="AE24" s="421">
        <v>2350</v>
      </c>
      <c r="AF24" s="27"/>
      <c r="AG24" s="75">
        <v>7.7981651376146793E-2</v>
      </c>
    </row>
    <row r="25" spans="1:33" ht="16.5" thickBot="1" x14ac:dyDescent="0.3">
      <c r="A25" s="3" t="s">
        <v>135</v>
      </c>
      <c r="B25" s="4" t="s">
        <v>924</v>
      </c>
      <c r="C25" s="4" t="s">
        <v>856</v>
      </c>
      <c r="D25" s="4" t="s">
        <v>2244</v>
      </c>
      <c r="E25" s="4" t="s">
        <v>920</v>
      </c>
      <c r="F25" s="4" t="s">
        <v>3778</v>
      </c>
      <c r="G25" s="4" t="s">
        <v>3779</v>
      </c>
      <c r="I25" s="33" t="s">
        <v>873</v>
      </c>
      <c r="J25" s="34">
        <f t="shared" si="1"/>
        <v>-8.0000000000000002E-3</v>
      </c>
      <c r="K25" s="34">
        <f>(J25-J32)^2</f>
        <v>4.3484648330676805E-4</v>
      </c>
      <c r="L25" s="34">
        <f t="shared" si="2"/>
        <v>-5.2536231884057968E-2</v>
      </c>
      <c r="M25" s="34">
        <f>(L25-L32)^2</f>
        <v>3.0714972824542807E-3</v>
      </c>
      <c r="N25" s="34">
        <f t="shared" si="3"/>
        <v>5.4123711340206188E-2</v>
      </c>
      <c r="O25" s="47">
        <f>(N25-N32)^2</f>
        <v>5.0393236578911991E-3</v>
      </c>
      <c r="P25" s="34">
        <f t="shared" si="4"/>
        <v>-2.2727272727272728E-2</v>
      </c>
      <c r="Q25" s="47">
        <f>(P25-P32)^2</f>
        <v>1.6408988657325737E-3</v>
      </c>
      <c r="R25" s="34">
        <f t="shared" si="5"/>
        <v>1.0869565217391304E-3</v>
      </c>
      <c r="S25" s="47">
        <f>(R25-R32)^2</f>
        <v>3.9679109815189906E-4</v>
      </c>
      <c r="T25" s="34">
        <f t="shared" si="0"/>
        <v>8.6956521739130432E-2</v>
      </c>
      <c r="U25" s="47">
        <f>(T25-T32)^2</f>
        <v>1.7099489672122766E-2</v>
      </c>
      <c r="Z25" s="420">
        <v>6</v>
      </c>
      <c r="AA25" s="29" t="s">
        <v>871</v>
      </c>
      <c r="AB25" s="421">
        <v>2060</v>
      </c>
      <c r="AC25" s="27">
        <v>63</v>
      </c>
      <c r="AD25" s="75">
        <v>-3.7188208616780044E-2</v>
      </c>
      <c r="AE25" s="421">
        <v>2100</v>
      </c>
      <c r="AF25" s="29">
        <v>42</v>
      </c>
      <c r="AG25" s="75">
        <v>-8.851063829787234E-2</v>
      </c>
    </row>
    <row r="26" spans="1:33" ht="16.5" thickBot="1" x14ac:dyDescent="0.3">
      <c r="A26" s="3" t="s">
        <v>141</v>
      </c>
      <c r="B26" s="4" t="s">
        <v>838</v>
      </c>
      <c r="C26" s="4" t="s">
        <v>652</v>
      </c>
      <c r="D26" s="4" t="s">
        <v>985</v>
      </c>
      <c r="E26" s="4" t="s">
        <v>924</v>
      </c>
      <c r="F26" s="4" t="s">
        <v>3780</v>
      </c>
      <c r="G26" s="4" t="s">
        <v>3781</v>
      </c>
      <c r="I26" s="33" t="s">
        <v>874</v>
      </c>
      <c r="J26" s="34">
        <f t="shared" si="1"/>
        <v>-4.8387096774193547E-2</v>
      </c>
      <c r="K26" s="34">
        <f>(J26-J32)^2</f>
        <v>3.7503461470289345E-3</v>
      </c>
      <c r="L26" s="34">
        <f t="shared" si="2"/>
        <v>7.2657743785850867E-2</v>
      </c>
      <c r="M26" s="34">
        <f>(L26-L32)^2</f>
        <v>4.868255492035135E-3</v>
      </c>
      <c r="N26" s="34">
        <f t="shared" si="3"/>
        <v>-7.3349633251833746E-2</v>
      </c>
      <c r="O26" s="47">
        <f>(N26-N32)^2</f>
        <v>3.1905722608709056E-3</v>
      </c>
      <c r="P26" s="34">
        <f t="shared" si="4"/>
        <v>-0.10697674418604651</v>
      </c>
      <c r="Q26" s="47">
        <f>(P26-P32)^2</f>
        <v>1.5564429153980998E-2</v>
      </c>
      <c r="R26" s="34">
        <f t="shared" si="5"/>
        <v>-0.17222222222222222</v>
      </c>
      <c r="S26" s="47">
        <f>(R26-R32)^2</f>
        <v>2.3528357985238911E-2</v>
      </c>
      <c r="T26" s="34">
        <f t="shared" si="0"/>
        <v>-8.1218274111675121E-2</v>
      </c>
      <c r="U26" s="47">
        <f>(T26-T32)^2</f>
        <v>1.3994915533479175E-3</v>
      </c>
      <c r="Z26" s="420">
        <v>7</v>
      </c>
      <c r="AA26" s="29" t="s">
        <v>872</v>
      </c>
      <c r="AB26" s="421">
        <v>1940</v>
      </c>
      <c r="AC26" s="27"/>
      <c r="AD26" s="75">
        <v>-5.8252427184466021E-2</v>
      </c>
      <c r="AE26" s="421">
        <v>2200</v>
      </c>
      <c r="AF26" s="27"/>
      <c r="AG26" s="75">
        <v>4.7619047619047616E-2</v>
      </c>
    </row>
    <row r="27" spans="1:33" ht="16.5" thickBot="1" x14ac:dyDescent="0.3">
      <c r="A27" s="3" t="s">
        <v>145</v>
      </c>
      <c r="B27" s="4" t="s">
        <v>597</v>
      </c>
      <c r="C27" s="4" t="s">
        <v>486</v>
      </c>
      <c r="D27" s="4" t="s">
        <v>831</v>
      </c>
      <c r="E27" s="4" t="s">
        <v>838</v>
      </c>
      <c r="F27" s="4" t="s">
        <v>3782</v>
      </c>
      <c r="G27" s="4" t="s">
        <v>3783</v>
      </c>
      <c r="I27" s="33" t="s">
        <v>875</v>
      </c>
      <c r="J27" s="34">
        <f t="shared" si="1"/>
        <v>-6.6101694915254236E-2</v>
      </c>
      <c r="K27" s="34">
        <f>(J27-J32)^2</f>
        <v>6.2338395870015677E-3</v>
      </c>
      <c r="L27" s="34">
        <f t="shared" si="2"/>
        <v>0.13903743315508021</v>
      </c>
      <c r="M27" s="46">
        <f>(L27-L32)^2</f>
        <v>1.8537523528466545E-2</v>
      </c>
      <c r="N27" s="34">
        <f t="shared" si="3"/>
        <v>-0.13456464379947231</v>
      </c>
      <c r="O27" s="47">
        <f>(N27-N32)^2</f>
        <v>1.3853327981202149E-2</v>
      </c>
      <c r="P27" s="34">
        <f t="shared" si="4"/>
        <v>5.2083333333333336E-2</v>
      </c>
      <c r="Q27" s="47">
        <f>(P27-P32)^2</f>
        <v>1.1766681036336217E-3</v>
      </c>
      <c r="R27" s="34">
        <f t="shared" si="5"/>
        <v>-0.11409395973154363</v>
      </c>
      <c r="S27" s="47">
        <f>(R27-R32)^2</f>
        <v>9.074715342375906E-3</v>
      </c>
      <c r="T27" s="34">
        <f t="shared" si="0"/>
        <v>-0.11049723756906077</v>
      </c>
      <c r="U27" s="47">
        <f>(T27-T32)^2</f>
        <v>4.4473883500809807E-3</v>
      </c>
      <c r="Z27" s="420">
        <v>8</v>
      </c>
      <c r="AA27" s="29" t="s">
        <v>873</v>
      </c>
      <c r="AB27" s="421">
        <v>2045</v>
      </c>
      <c r="AC27" s="27"/>
      <c r="AD27" s="75">
        <v>5.4123711340206188E-2</v>
      </c>
      <c r="AE27" s="421">
        <v>2150</v>
      </c>
      <c r="AF27" s="27"/>
      <c r="AG27" s="75">
        <v>-2.2727272727272728E-2</v>
      </c>
    </row>
    <row r="28" spans="1:33" ht="16.5" thickBot="1" x14ac:dyDescent="0.3">
      <c r="A28" s="3" t="s">
        <v>150</v>
      </c>
      <c r="B28" s="4" t="s">
        <v>842</v>
      </c>
      <c r="C28" s="4" t="s">
        <v>652</v>
      </c>
      <c r="D28" s="4" t="s">
        <v>918</v>
      </c>
      <c r="E28" s="4" t="s">
        <v>597</v>
      </c>
      <c r="F28" s="4" t="s">
        <v>3784</v>
      </c>
      <c r="G28" s="4" t="s">
        <v>3785</v>
      </c>
      <c r="I28" s="33" t="s">
        <v>876</v>
      </c>
      <c r="J28" s="34">
        <f t="shared" si="1"/>
        <v>-7.407407407407407E-2</v>
      </c>
      <c r="K28" s="34">
        <f>(J28-J32)^2</f>
        <v>7.5563115145524861E-3</v>
      </c>
      <c r="L28" s="34">
        <f t="shared" si="2"/>
        <v>-0.11267605633802817</v>
      </c>
      <c r="M28" s="34">
        <f>(L28-L32)^2</f>
        <v>1.3354325086361215E-2</v>
      </c>
      <c r="N28" s="34">
        <f t="shared" si="3"/>
        <v>8.8414634146341459E-2</v>
      </c>
      <c r="O28" s="47">
        <f>(N28-N32)^2</f>
        <v>1.108369239174405E-2</v>
      </c>
      <c r="P28" s="34">
        <f t="shared" si="4"/>
        <v>3.9603960396039604E-2</v>
      </c>
      <c r="Q28" s="47">
        <f>(P28-P32)^2</f>
        <v>4.7625307203010659E-4</v>
      </c>
      <c r="R28" s="34">
        <f t="shared" si="5"/>
        <v>0.18181818181818182</v>
      </c>
      <c r="S28" s="47">
        <f>(R28-R32)^2</f>
        <v>4.0260760078363773E-2</v>
      </c>
      <c r="T28" s="34">
        <f t="shared" si="0"/>
        <v>-3.1055900621118012E-2</v>
      </c>
      <c r="U28" s="47">
        <f>(T28-T32)^2</f>
        <v>1.6262867015431185E-4</v>
      </c>
      <c r="Z28" s="420">
        <v>9</v>
      </c>
      <c r="AA28" s="29" t="s">
        <v>874</v>
      </c>
      <c r="AB28" s="421">
        <v>1895</v>
      </c>
      <c r="AC28" s="27"/>
      <c r="AD28" s="75">
        <v>-7.3349633251833746E-2</v>
      </c>
      <c r="AE28" s="421">
        <v>1920</v>
      </c>
      <c r="AF28" s="27"/>
      <c r="AG28" s="75">
        <v>-0.10697674418604651</v>
      </c>
    </row>
    <row r="29" spans="1:33" ht="16.5" thickBot="1" x14ac:dyDescent="0.3">
      <c r="A29" s="3" t="s">
        <v>155</v>
      </c>
      <c r="B29" s="4" t="s">
        <v>449</v>
      </c>
      <c r="C29" s="4" t="s">
        <v>478</v>
      </c>
      <c r="D29" s="4" t="s">
        <v>898</v>
      </c>
      <c r="E29" s="4" t="s">
        <v>839</v>
      </c>
      <c r="F29" s="4" t="s">
        <v>3786</v>
      </c>
      <c r="G29" s="4" t="s">
        <v>3787</v>
      </c>
      <c r="I29" s="33" t="s">
        <v>877</v>
      </c>
      <c r="J29" s="34">
        <f t="shared" si="1"/>
        <v>7.0000000000000007E-2</v>
      </c>
      <c r="K29" s="34">
        <f>(J29-J32)^2</f>
        <v>3.2657826939301283E-3</v>
      </c>
      <c r="L29" s="34">
        <f t="shared" si="2"/>
        <v>-0.14107142857142857</v>
      </c>
      <c r="M29" s="34">
        <f>(L29-L32)^2</f>
        <v>2.0723412647384341E-2</v>
      </c>
      <c r="N29" s="34">
        <f t="shared" si="3"/>
        <v>-8.9635854341736695E-2</v>
      </c>
      <c r="O29" s="47">
        <f>(N29-N32)^2</f>
        <v>5.2956725667026965E-3</v>
      </c>
      <c r="P29" s="34">
        <f t="shared" si="4"/>
        <v>-0.1738095238095238</v>
      </c>
      <c r="Q29" s="47">
        <f>(P29-P32)^2</f>
        <v>3.6706828101705564E-2</v>
      </c>
      <c r="R29" s="34">
        <f t="shared" si="5"/>
        <v>-0.16666666666666666</v>
      </c>
      <c r="S29" s="47">
        <f>(R29-R32)^2</f>
        <v>2.1854893706878698E-2</v>
      </c>
      <c r="T29" s="34">
        <f t="shared" si="0"/>
        <v>1.282051282051282E-2</v>
      </c>
      <c r="U29" s="47">
        <f>(T29-T32)^2</f>
        <v>3.2068445567630392E-3</v>
      </c>
      <c r="Z29" s="420">
        <v>10</v>
      </c>
      <c r="AA29" s="29" t="s">
        <v>875</v>
      </c>
      <c r="AB29" s="421">
        <v>1640</v>
      </c>
      <c r="AC29" s="27"/>
      <c r="AD29" s="75">
        <v>-0.13456464379947231</v>
      </c>
      <c r="AE29" s="421">
        <v>2020</v>
      </c>
      <c r="AF29" s="27"/>
      <c r="AG29" s="75">
        <v>5.2083333333333336E-2</v>
      </c>
    </row>
    <row r="30" spans="1:33" ht="16.5" thickBot="1" x14ac:dyDescent="0.3">
      <c r="A30" s="3" t="s">
        <v>159</v>
      </c>
      <c r="B30" s="4" t="s">
        <v>486</v>
      </c>
      <c r="C30" s="4" t="s">
        <v>470</v>
      </c>
      <c r="D30" s="4" t="s">
        <v>652</v>
      </c>
      <c r="E30" s="4" t="s">
        <v>588</v>
      </c>
      <c r="F30" s="4" t="s">
        <v>3788</v>
      </c>
      <c r="G30" s="4" t="s">
        <v>3789</v>
      </c>
      <c r="I30" s="33" t="s">
        <v>866</v>
      </c>
      <c r="J30" s="34">
        <f t="shared" si="1"/>
        <v>-9.3457943925233638E-3</v>
      </c>
      <c r="K30" s="34">
        <f>(J30-J32)^2</f>
        <v>4.9278527413914989E-4</v>
      </c>
      <c r="L30" s="34">
        <f t="shared" si="2"/>
        <v>5.6133056133056136E-2</v>
      </c>
      <c r="M30" s="34">
        <f>(L30-L32)^2</f>
        <v>2.8353705289781853E-3</v>
      </c>
      <c r="N30" s="34">
        <f t="shared" si="3"/>
        <v>0.14153846153846153</v>
      </c>
      <c r="O30" s="35">
        <f>(N30-N32)^2</f>
        <v>2.5091492664870679E-2</v>
      </c>
      <c r="P30" s="34">
        <f t="shared" si="4"/>
        <v>1.1527377521613832E-2</v>
      </c>
      <c r="Q30" s="35">
        <f>(P30-P32)^2</f>
        <v>3.9104506875859573E-5</v>
      </c>
      <c r="R30" s="34">
        <f t="shared" si="5"/>
        <v>-1.1538461538461539E-2</v>
      </c>
      <c r="S30" s="35">
        <f>(R30-R32)^2</f>
        <v>5.3205322326934874E-5</v>
      </c>
      <c r="T30" s="34">
        <f t="shared" si="0"/>
        <v>-0.12658227848101267</v>
      </c>
      <c r="U30" s="47">
        <f>(T30-T32)^2</f>
        <v>6.8514991878710499E-3</v>
      </c>
      <c r="Z30" s="420">
        <v>11</v>
      </c>
      <c r="AA30" s="29" t="s">
        <v>876</v>
      </c>
      <c r="AB30" s="421">
        <v>1785</v>
      </c>
      <c r="AC30" s="27"/>
      <c r="AD30" s="75">
        <v>8.8414634146341459E-2</v>
      </c>
      <c r="AE30" s="421">
        <v>2100</v>
      </c>
      <c r="AF30" s="27"/>
      <c r="AG30" s="75">
        <v>3.9603960396039604E-2</v>
      </c>
    </row>
    <row r="31" spans="1:33" ht="16.5" thickBot="1" x14ac:dyDescent="0.3">
      <c r="A31" s="3" t="s">
        <v>165</v>
      </c>
      <c r="B31" s="4" t="s">
        <v>633</v>
      </c>
      <c r="C31" s="4" t="s">
        <v>443</v>
      </c>
      <c r="D31" s="4" t="s">
        <v>435</v>
      </c>
      <c r="E31" s="4" t="s">
        <v>486</v>
      </c>
      <c r="F31" s="4" t="s">
        <v>857</v>
      </c>
      <c r="G31" s="4" t="s">
        <v>3790</v>
      </c>
      <c r="I31" s="33" t="s">
        <v>880</v>
      </c>
      <c r="J31" s="89">
        <f>SUM(J19:J30)</f>
        <v>0.15423567610589545</v>
      </c>
      <c r="K31" s="89"/>
      <c r="L31" s="89">
        <f>SUM(L19:L30)</f>
        <v>3.4618304500458677E-2</v>
      </c>
      <c r="M31" s="89"/>
      <c r="N31" s="36">
        <f>SUM(N19:N30)</f>
        <v>-0.20237378942496162</v>
      </c>
      <c r="O31" s="90"/>
      <c r="P31" s="46">
        <f>SUM(P19:P30)</f>
        <v>0.21336884602445175</v>
      </c>
      <c r="Q31" s="90"/>
      <c r="R31" s="36">
        <f>SUM(R19:R30)</f>
        <v>-0.22599191270430419</v>
      </c>
      <c r="S31" s="90"/>
      <c r="T31" s="36">
        <f>SUM(T19:T30)</f>
        <v>-0.52570194318147934</v>
      </c>
      <c r="U31" s="35"/>
      <c r="Z31" s="420">
        <v>12</v>
      </c>
      <c r="AA31" s="29" t="s">
        <v>877</v>
      </c>
      <c r="AB31" s="421">
        <v>1625</v>
      </c>
      <c r="AC31" s="27"/>
      <c r="AD31" s="75">
        <v>-8.9635854341736695E-2</v>
      </c>
      <c r="AE31" s="421">
        <v>1735</v>
      </c>
      <c r="AF31" s="27"/>
      <c r="AG31" s="75">
        <v>-0.1738095238095238</v>
      </c>
    </row>
    <row r="32" spans="1:33" ht="16.5" thickBot="1" x14ac:dyDescent="0.3">
      <c r="A32" s="3" t="s">
        <v>3791</v>
      </c>
      <c r="B32" s="661" t="s">
        <v>3763</v>
      </c>
      <c r="C32" s="661"/>
      <c r="D32" s="661"/>
      <c r="E32" s="661"/>
      <c r="F32" s="661"/>
      <c r="G32" s="661"/>
      <c r="I32" s="33" t="s">
        <v>881</v>
      </c>
      <c r="J32" s="89">
        <f>J31/12</f>
        <v>1.285297300882462E-2</v>
      </c>
      <c r="K32" s="89"/>
      <c r="L32" s="91">
        <f>L31/12</f>
        <v>2.8848587083715564E-3</v>
      </c>
      <c r="M32" s="89"/>
      <c r="N32" s="91">
        <f>N31/12</f>
        <v>-1.6864482452080134E-2</v>
      </c>
      <c r="O32" s="90"/>
      <c r="P32" s="91">
        <f>P31/12</f>
        <v>1.7780737168704312E-2</v>
      </c>
      <c r="Q32" s="90"/>
      <c r="R32" s="91">
        <f>R31/12</f>
        <v>-1.8832659392025348E-2</v>
      </c>
      <c r="S32" s="90"/>
      <c r="T32" s="91">
        <f>T31/12</f>
        <v>-4.380849526512328E-2</v>
      </c>
      <c r="U32" s="35"/>
      <c r="Z32" s="420">
        <v>13</v>
      </c>
      <c r="AA32" s="29" t="s">
        <v>866</v>
      </c>
      <c r="AB32" s="421">
        <v>1855</v>
      </c>
      <c r="AC32" s="27"/>
      <c r="AD32" s="75">
        <v>0.14153846153846153</v>
      </c>
      <c r="AE32" s="421">
        <v>1755</v>
      </c>
      <c r="AF32" s="27"/>
      <c r="AG32" s="75">
        <v>1.1527377521613832E-2</v>
      </c>
    </row>
    <row r="33" spans="1:33" ht="16.5" thickBot="1" x14ac:dyDescent="0.3">
      <c r="A33" s="3" t="s">
        <v>171</v>
      </c>
      <c r="B33" s="4" t="s">
        <v>445</v>
      </c>
      <c r="C33" s="4" t="s">
        <v>471</v>
      </c>
      <c r="D33" s="4" t="s">
        <v>466</v>
      </c>
      <c r="E33" s="4" t="s">
        <v>838</v>
      </c>
      <c r="F33" s="4" t="s">
        <v>3792</v>
      </c>
      <c r="G33" s="4" t="s">
        <v>3793</v>
      </c>
      <c r="I33" s="92" t="s">
        <v>882</v>
      </c>
      <c r="J33" s="34"/>
      <c r="K33" s="34">
        <f>SUM(K19:K30)/12</f>
        <v>8.0895461787190304E-3</v>
      </c>
      <c r="L33" s="34"/>
      <c r="M33" s="34">
        <f>SUM(M19:M30)/12</f>
        <v>8.9970235293637176E-3</v>
      </c>
      <c r="N33" s="34"/>
      <c r="O33" s="47">
        <f>SUM(O19:O30)/12</f>
        <v>1.258948391391089E-2</v>
      </c>
      <c r="P33" s="34"/>
      <c r="Q33" s="47">
        <f>SUM(Q19:Q30)/12</f>
        <v>4.4507082588097206E-2</v>
      </c>
      <c r="R33" s="34"/>
      <c r="S33" s="47">
        <f>SUM(S19:S30)/12</f>
        <v>9.7463631009167689E-3</v>
      </c>
      <c r="T33" s="34"/>
      <c r="U33" s="47">
        <f>SUM(U19:U30)/12</f>
        <v>1.0743062646855291E-2</v>
      </c>
      <c r="Z33" s="630" t="s">
        <v>5160</v>
      </c>
      <c r="AA33" s="631"/>
      <c r="AB33" s="631"/>
      <c r="AC33" s="632"/>
      <c r="AD33" s="75">
        <v>-0.20237378942496162</v>
      </c>
      <c r="AE33" s="589" t="s">
        <v>5160</v>
      </c>
      <c r="AF33" s="589"/>
      <c r="AG33" s="75">
        <v>0.21336884602445175</v>
      </c>
    </row>
    <row r="34" spans="1:33" ht="16.5" thickBot="1" x14ac:dyDescent="0.3">
      <c r="A34" s="3" t="s">
        <v>178</v>
      </c>
      <c r="B34" s="4" t="s">
        <v>486</v>
      </c>
      <c r="C34" s="4" t="s">
        <v>3794</v>
      </c>
      <c r="D34" s="4" t="s">
        <v>572</v>
      </c>
      <c r="E34" s="4" t="s">
        <v>445</v>
      </c>
      <c r="F34" s="4" t="s">
        <v>3795</v>
      </c>
      <c r="G34" s="4" t="s">
        <v>3796</v>
      </c>
      <c r="I34" s="38" t="s">
        <v>883</v>
      </c>
      <c r="J34" s="34"/>
      <c r="K34" s="34">
        <f>SQRT(K33)</f>
        <v>8.9941904464598876E-2</v>
      </c>
      <c r="L34" s="34"/>
      <c r="M34" s="34">
        <f>SQRT(M33)</f>
        <v>9.485264113014312E-2</v>
      </c>
      <c r="N34" s="34"/>
      <c r="O34" s="35">
        <f>SQRT(O33)</f>
        <v>0.11220286945488912</v>
      </c>
      <c r="P34" s="34"/>
      <c r="Q34" s="35">
        <f>SQRT(Q33)</f>
        <v>0.21096701777315147</v>
      </c>
      <c r="R34" s="34"/>
      <c r="S34" s="35">
        <f>SQRT(S33)</f>
        <v>9.8723670418581835E-2</v>
      </c>
      <c r="T34" s="34"/>
      <c r="U34" s="35">
        <f>SQRT(U33)</f>
        <v>0.10364874647990342</v>
      </c>
      <c r="Z34" s="630" t="s">
        <v>881</v>
      </c>
      <c r="AA34" s="631"/>
      <c r="AB34" s="631"/>
      <c r="AC34" s="632"/>
      <c r="AD34" s="75">
        <v>-1.6864482452080134E-2</v>
      </c>
      <c r="AE34" s="630" t="s">
        <v>881</v>
      </c>
      <c r="AF34" s="632"/>
      <c r="AG34" s="75">
        <v>1.7780737168704312E-2</v>
      </c>
    </row>
    <row r="35" spans="1:33" ht="16.5" thickBot="1" x14ac:dyDescent="0.3">
      <c r="A35" s="3" t="s">
        <v>182</v>
      </c>
      <c r="B35" s="4" t="s">
        <v>434</v>
      </c>
      <c r="C35" s="4" t="s">
        <v>612</v>
      </c>
      <c r="D35" s="4" t="s">
        <v>434</v>
      </c>
      <c r="E35" s="4" t="s">
        <v>449</v>
      </c>
      <c r="F35" s="4" t="s">
        <v>3797</v>
      </c>
      <c r="G35" s="4" t="s">
        <v>3798</v>
      </c>
      <c r="I35" s="32"/>
      <c r="J35" s="32"/>
      <c r="K35" s="32"/>
      <c r="L35" s="32"/>
      <c r="M35" s="32"/>
      <c r="N35" s="32"/>
      <c r="O35" s="32"/>
      <c r="P35" s="32"/>
      <c r="Q35" s="32"/>
      <c r="Z35" s="627" t="s">
        <v>716</v>
      </c>
      <c r="AA35" s="587" t="s">
        <v>5144</v>
      </c>
      <c r="AB35" s="587"/>
      <c r="AC35" s="587"/>
      <c r="AD35" s="587"/>
      <c r="AE35" s="587" t="s">
        <v>5145</v>
      </c>
      <c r="AF35" s="587"/>
      <c r="AG35" s="587"/>
    </row>
    <row r="36" spans="1:33" ht="16.5" thickBot="1" x14ac:dyDescent="0.3">
      <c r="A36" s="3" t="s">
        <v>186</v>
      </c>
      <c r="B36" s="4" t="s">
        <v>3477</v>
      </c>
      <c r="C36" s="4" t="s">
        <v>629</v>
      </c>
      <c r="D36" s="4" t="s">
        <v>984</v>
      </c>
      <c r="E36" s="4" t="s">
        <v>498</v>
      </c>
      <c r="F36" s="4" t="s">
        <v>3799</v>
      </c>
      <c r="G36" s="4" t="s">
        <v>3800</v>
      </c>
      <c r="I36" s="663" t="s">
        <v>757</v>
      </c>
      <c r="J36" s="664"/>
      <c r="K36" s="664"/>
      <c r="L36" s="664"/>
      <c r="M36" s="664"/>
      <c r="N36" s="664"/>
      <c r="O36" s="665"/>
      <c r="Q36" s="587" t="s">
        <v>757</v>
      </c>
      <c r="R36" s="587"/>
      <c r="S36" s="587"/>
      <c r="T36" s="587"/>
      <c r="U36" s="587"/>
      <c r="V36" s="587"/>
      <c r="W36" s="587"/>
      <c r="X36" s="587"/>
      <c r="Z36" s="628"/>
      <c r="AA36" s="419" t="s">
        <v>885</v>
      </c>
      <c r="AB36" s="419" t="s">
        <v>5161</v>
      </c>
      <c r="AC36" s="419" t="s">
        <v>5162</v>
      </c>
      <c r="AD36" s="418" t="s">
        <v>878</v>
      </c>
      <c r="AE36" s="419" t="s">
        <v>5161</v>
      </c>
      <c r="AF36" s="419" t="s">
        <v>5162</v>
      </c>
      <c r="AG36" s="418" t="s">
        <v>878</v>
      </c>
    </row>
    <row r="37" spans="1:33" ht="19.5" thickBot="1" x14ac:dyDescent="0.3">
      <c r="A37" s="3" t="s">
        <v>189</v>
      </c>
      <c r="B37" s="4" t="s">
        <v>639</v>
      </c>
      <c r="C37" s="4" t="s">
        <v>578</v>
      </c>
      <c r="D37" s="4" t="s">
        <v>559</v>
      </c>
      <c r="E37" s="4" t="s">
        <v>984</v>
      </c>
      <c r="F37" s="4" t="s">
        <v>3801</v>
      </c>
      <c r="G37" s="4" t="s">
        <v>3802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45" t="s">
        <v>884</v>
      </c>
      <c r="R37" s="145" t="s">
        <v>885</v>
      </c>
      <c r="S37" s="145" t="s">
        <v>5168</v>
      </c>
      <c r="T37" s="145" t="s">
        <v>5170</v>
      </c>
      <c r="U37" s="145" t="s">
        <v>5174</v>
      </c>
      <c r="V37" s="145" t="s">
        <v>5078</v>
      </c>
      <c r="W37" s="145" t="s">
        <v>5175</v>
      </c>
      <c r="X37" s="145" t="s">
        <v>5176</v>
      </c>
      <c r="Z37" s="420">
        <v>1</v>
      </c>
      <c r="AA37" s="27" t="s">
        <v>866</v>
      </c>
      <c r="AB37" s="421">
        <v>1755</v>
      </c>
      <c r="AC37" s="27"/>
      <c r="AD37" s="420"/>
      <c r="AE37" s="421">
        <v>1285</v>
      </c>
      <c r="AF37" s="28"/>
      <c r="AG37" s="420"/>
    </row>
    <row r="38" spans="1:33" ht="16.5" thickBot="1" x14ac:dyDescent="0.3">
      <c r="A38" s="3" t="s">
        <v>193</v>
      </c>
      <c r="B38" s="4" t="s">
        <v>1907</v>
      </c>
      <c r="C38" s="4" t="s">
        <v>495</v>
      </c>
      <c r="D38" s="4" t="s">
        <v>2149</v>
      </c>
      <c r="E38" s="4" t="s">
        <v>639</v>
      </c>
      <c r="F38" s="4" t="s">
        <v>3803</v>
      </c>
      <c r="G38" s="4" t="s">
        <v>3804</v>
      </c>
      <c r="I38" s="652">
        <v>2013</v>
      </c>
      <c r="J38" s="446" t="s">
        <v>867</v>
      </c>
      <c r="K38" s="74">
        <v>-2.0618556701030927E-2</v>
      </c>
      <c r="L38" s="75">
        <v>1.285297300882462E-2</v>
      </c>
      <c r="M38" s="74">
        <v>3.5671528080104521E-2</v>
      </c>
      <c r="N38" s="74">
        <v>-1.5438184632049362E-3</v>
      </c>
      <c r="O38" s="74">
        <f>((K38-L38)*(M38-N38))</f>
        <v>-1.2456545774869525E-3</v>
      </c>
      <c r="Q38" s="617">
        <v>2013</v>
      </c>
      <c r="R38" s="448" t="s">
        <v>867</v>
      </c>
      <c r="S38" s="141">
        <v>-2.0618556701030927E-2</v>
      </c>
      <c r="T38" s="141">
        <v>3.5671528080104521E-2</v>
      </c>
      <c r="U38" s="141">
        <v>1.3777340507615548E-2</v>
      </c>
      <c r="V38" s="141">
        <v>0.59875401209541079</v>
      </c>
      <c r="W38" s="521">
        <f>S38-U38-(V38*T38)</f>
        <v>-5.575436776418316E-2</v>
      </c>
      <c r="X38" s="246">
        <f>W38^2</f>
        <v>3.1085495247837863E-3</v>
      </c>
      <c r="Z38" s="420">
        <v>2</v>
      </c>
      <c r="AA38" s="29" t="s">
        <v>867</v>
      </c>
      <c r="AB38" s="421">
        <v>1695</v>
      </c>
      <c r="AC38" s="27"/>
      <c r="AD38" s="75">
        <v>-0.35849056603773582</v>
      </c>
      <c r="AE38" s="45">
        <v>1525</v>
      </c>
      <c r="AF38" s="420"/>
      <c r="AG38" s="75">
        <v>0.1867704280155642</v>
      </c>
    </row>
    <row r="39" spans="1:33" ht="16.5" thickBot="1" x14ac:dyDescent="0.3">
      <c r="A39" s="3" t="s">
        <v>199</v>
      </c>
      <c r="B39" s="4" t="s">
        <v>920</v>
      </c>
      <c r="C39" s="4" t="s">
        <v>1934</v>
      </c>
      <c r="D39" s="4" t="s">
        <v>1858</v>
      </c>
      <c r="E39" s="4" t="s">
        <v>1908</v>
      </c>
      <c r="F39" s="4" t="s">
        <v>3805</v>
      </c>
      <c r="G39" s="4" t="s">
        <v>3806</v>
      </c>
      <c r="I39" s="653"/>
      <c r="J39" s="446" t="s">
        <v>868</v>
      </c>
      <c r="K39" s="74">
        <v>0.24210526315789474</v>
      </c>
      <c r="L39" s="75">
        <v>1.285297300882462E-2</v>
      </c>
      <c r="M39" s="74">
        <v>8.3388067151827255E-2</v>
      </c>
      <c r="N39" s="74">
        <v>-1.5438184632049362E-3</v>
      </c>
      <c r="O39" s="74">
        <f t="shared" ref="O39:O49" si="6">((K39-L39)*(M39-N39))</f>
        <v>1.9470829283924993E-2</v>
      </c>
      <c r="Q39" s="617"/>
      <c r="R39" s="448" t="s">
        <v>868</v>
      </c>
      <c r="S39" s="141">
        <v>0.24210526315789474</v>
      </c>
      <c r="T39" s="141">
        <v>8.3388067151827255E-2</v>
      </c>
      <c r="U39" s="141">
        <v>1.3777340507615548E-2</v>
      </c>
      <c r="V39" s="141">
        <v>0.59875401209541079</v>
      </c>
      <c r="W39" s="521">
        <f t="shared" ref="W39:W49" si="7">S39-U39-(V39*T39)</f>
        <v>0.17839898288224107</v>
      </c>
      <c r="X39" s="246">
        <f t="shared" ref="X39:X49" si="8">W39^2</f>
        <v>3.1826197093418142E-2</v>
      </c>
      <c r="Z39" s="420">
        <v>3</v>
      </c>
      <c r="AA39" s="29" t="s">
        <v>868</v>
      </c>
      <c r="AB39" s="421">
        <v>1660</v>
      </c>
      <c r="AC39" s="27"/>
      <c r="AD39" s="75">
        <v>0.56302521008403361</v>
      </c>
      <c r="AE39" s="45">
        <v>1535</v>
      </c>
      <c r="AF39" s="420"/>
      <c r="AG39" s="75">
        <v>6.5573770491803279E-3</v>
      </c>
    </row>
    <row r="40" spans="1:33" ht="16.5" thickBot="1" x14ac:dyDescent="0.3">
      <c r="A40" s="3" t="s">
        <v>204</v>
      </c>
      <c r="B40" s="4" t="s">
        <v>574</v>
      </c>
      <c r="C40" s="4" t="s">
        <v>428</v>
      </c>
      <c r="D40" s="4" t="s">
        <v>908</v>
      </c>
      <c r="E40" s="4" t="s">
        <v>2146</v>
      </c>
      <c r="F40" s="4" t="s">
        <v>3807</v>
      </c>
      <c r="G40" s="4" t="s">
        <v>3808</v>
      </c>
      <c r="I40" s="653"/>
      <c r="J40" s="446" t="s">
        <v>869</v>
      </c>
      <c r="K40" s="74">
        <v>-4.2372881355932202E-2</v>
      </c>
      <c r="L40" s="75">
        <v>1.285297300882462E-2</v>
      </c>
      <c r="M40" s="74">
        <v>1.4707665446079972E-2</v>
      </c>
      <c r="N40" s="74">
        <v>-1.5438184632049362E-3</v>
      </c>
      <c r="O40" s="74">
        <f t="shared" si="6"/>
        <v>-8.9750208358535717E-4</v>
      </c>
      <c r="Q40" s="617"/>
      <c r="R40" s="448" t="s">
        <v>869</v>
      </c>
      <c r="S40" s="141">
        <v>-4.2372881355932202E-2</v>
      </c>
      <c r="T40" s="141">
        <v>1.4707665446079972E-2</v>
      </c>
      <c r="U40" s="141">
        <v>1.3777340507615548E-2</v>
      </c>
      <c r="V40" s="141">
        <v>0.59875401209541079</v>
      </c>
      <c r="W40" s="521">
        <f t="shared" si="7"/>
        <v>-6.4956495557945165E-2</v>
      </c>
      <c r="X40" s="246">
        <f t="shared" si="8"/>
        <v>4.2193463151693504E-3</v>
      </c>
      <c r="Z40" s="420">
        <v>4</v>
      </c>
      <c r="AA40" s="29" t="s">
        <v>869</v>
      </c>
      <c r="AB40" s="421">
        <v>1850</v>
      </c>
      <c r="AC40" s="27"/>
      <c r="AD40" s="75">
        <v>0.17204301075268819</v>
      </c>
      <c r="AE40" s="45">
        <v>1415</v>
      </c>
      <c r="AF40" s="420"/>
      <c r="AG40" s="75">
        <v>-7.8175895765472306E-2</v>
      </c>
    </row>
    <row r="41" spans="1:33" ht="16.5" thickBot="1" x14ac:dyDescent="0.3">
      <c r="A41" s="3" t="s">
        <v>210</v>
      </c>
      <c r="B41" s="4" t="s">
        <v>639</v>
      </c>
      <c r="C41" s="4" t="s">
        <v>639</v>
      </c>
      <c r="D41" s="4" t="s">
        <v>524</v>
      </c>
      <c r="E41" s="4" t="s">
        <v>985</v>
      </c>
      <c r="F41" s="4" t="s">
        <v>3809</v>
      </c>
      <c r="G41" s="4" t="s">
        <v>3810</v>
      </c>
      <c r="I41" s="653"/>
      <c r="J41" s="446" t="s">
        <v>870</v>
      </c>
      <c r="K41" s="74">
        <v>0.10619469026548672</v>
      </c>
      <c r="L41" s="75">
        <v>1.285297300882462E-2</v>
      </c>
      <c r="M41" s="74">
        <v>1.3813376032119618E-2</v>
      </c>
      <c r="N41" s="74">
        <v>-1.5438184632049362E-3</v>
      </c>
      <c r="O41" s="74">
        <f t="shared" si="6"/>
        <v>1.4334669064381522E-3</v>
      </c>
      <c r="Q41" s="617"/>
      <c r="R41" s="448" t="s">
        <v>870</v>
      </c>
      <c r="S41" s="141">
        <v>0.10619469026548672</v>
      </c>
      <c r="T41" s="141">
        <v>1.3813376032119618E-2</v>
      </c>
      <c r="U41" s="141">
        <v>1.3777340507615548E-2</v>
      </c>
      <c r="V41" s="141">
        <v>0.59875401209541079</v>
      </c>
      <c r="W41" s="521">
        <f t="shared" si="7"/>
        <v>8.4146535438056974E-2</v>
      </c>
      <c r="X41" s="246">
        <f t="shared" si="8"/>
        <v>7.0806394262281783E-3</v>
      </c>
      <c r="Z41" s="420">
        <v>5</v>
      </c>
      <c r="AA41" s="29" t="s">
        <v>870</v>
      </c>
      <c r="AB41" s="421">
        <v>1825</v>
      </c>
      <c r="AC41" s="27"/>
      <c r="AD41" s="75">
        <v>7.7981651376146793E-2</v>
      </c>
      <c r="AE41" s="45">
        <v>1325</v>
      </c>
      <c r="AF41" s="420"/>
      <c r="AG41" s="75">
        <v>-6.3604240282685506E-2</v>
      </c>
    </row>
    <row r="42" spans="1:33" ht="16.5" thickBot="1" x14ac:dyDescent="0.3">
      <c r="A42" s="3" t="s">
        <v>215</v>
      </c>
      <c r="B42" s="4" t="s">
        <v>589</v>
      </c>
      <c r="C42" s="4" t="s">
        <v>833</v>
      </c>
      <c r="D42" s="4" t="s">
        <v>515</v>
      </c>
      <c r="E42" s="4" t="s">
        <v>642</v>
      </c>
      <c r="F42" s="4" t="s">
        <v>3811</v>
      </c>
      <c r="G42" s="4" t="s">
        <v>3812</v>
      </c>
      <c r="I42" s="653"/>
      <c r="J42" s="446" t="s">
        <v>871</v>
      </c>
      <c r="K42" s="74">
        <v>7.1999999999999995E-2</v>
      </c>
      <c r="L42" s="75">
        <v>1.285297300882462E-2</v>
      </c>
      <c r="M42" s="74">
        <v>-1.0560682672701252E-2</v>
      </c>
      <c r="N42" s="74">
        <v>-1.5438184632049362E-3</v>
      </c>
      <c r="O42" s="74">
        <f t="shared" si="6"/>
        <v>-5.3332071077484176E-4</v>
      </c>
      <c r="Q42" s="617"/>
      <c r="R42" s="448" t="s">
        <v>871</v>
      </c>
      <c r="S42" s="141">
        <v>7.1999999999999995E-2</v>
      </c>
      <c r="T42" s="141">
        <v>-1.0560682672701252E-2</v>
      </c>
      <c r="U42" s="141">
        <v>1.3777340507615548E-2</v>
      </c>
      <c r="V42" s="141">
        <v>0.59875401209541079</v>
      </c>
      <c r="W42" s="521">
        <f t="shared" si="7"/>
        <v>6.4545910613130808E-2</v>
      </c>
      <c r="X42" s="246">
        <f t="shared" si="8"/>
        <v>4.1661745768782725E-3</v>
      </c>
      <c r="Z42" s="420">
        <v>6</v>
      </c>
      <c r="AA42" s="29" t="s">
        <v>871</v>
      </c>
      <c r="AB42" s="421">
        <v>1900</v>
      </c>
      <c r="AC42" s="93"/>
      <c r="AD42" s="75">
        <v>-8.851063829787234E-2</v>
      </c>
      <c r="AE42" s="45">
        <v>1200</v>
      </c>
      <c r="AF42" s="28"/>
      <c r="AG42" s="75">
        <v>-9.4339622641509441E-2</v>
      </c>
    </row>
    <row r="43" spans="1:33" ht="16.5" thickBot="1" x14ac:dyDescent="0.3">
      <c r="A43" s="3" t="s">
        <v>220</v>
      </c>
      <c r="B43" s="4" t="s">
        <v>906</v>
      </c>
      <c r="C43" s="4" t="s">
        <v>472</v>
      </c>
      <c r="D43" s="4" t="s">
        <v>841</v>
      </c>
      <c r="E43" s="4" t="s">
        <v>3813</v>
      </c>
      <c r="F43" s="4" t="s">
        <v>3814</v>
      </c>
      <c r="G43" s="4" t="s">
        <v>3815</v>
      </c>
      <c r="I43" s="653"/>
      <c r="J43" s="446" t="s">
        <v>872</v>
      </c>
      <c r="K43" s="74">
        <v>-6.7164179104477612E-2</v>
      </c>
      <c r="L43" s="75">
        <v>1.285297300882462E-2</v>
      </c>
      <c r="M43" s="74">
        <v>-4.225285001250792E-2</v>
      </c>
      <c r="N43" s="74">
        <v>-1.5438184632049362E-3</v>
      </c>
      <c r="O43" s="74">
        <f t="shared" si="6"/>
        <v>3.2574207698657966E-3</v>
      </c>
      <c r="Q43" s="617"/>
      <c r="R43" s="448" t="s">
        <v>872</v>
      </c>
      <c r="S43" s="141">
        <v>-6.7164179104477612E-2</v>
      </c>
      <c r="T43" s="141">
        <v>-4.225285001250792E-2</v>
      </c>
      <c r="U43" s="141">
        <v>1.3777340507615548E-2</v>
      </c>
      <c r="V43" s="141">
        <v>0.59875401209541079</v>
      </c>
      <c r="W43" s="521">
        <f t="shared" si="7"/>
        <v>-5.5642456144638412E-2</v>
      </c>
      <c r="X43" s="246">
        <f t="shared" si="8"/>
        <v>3.0960829258080088E-3</v>
      </c>
      <c r="Z43" s="420">
        <v>7</v>
      </c>
      <c r="AA43" s="29" t="s">
        <v>872</v>
      </c>
      <c r="AB43" s="421">
        <v>1840</v>
      </c>
      <c r="AC43" s="27"/>
      <c r="AD43" s="75">
        <v>4.7619047619047616E-2</v>
      </c>
      <c r="AE43" s="45">
        <v>920</v>
      </c>
      <c r="AF43" s="28"/>
      <c r="AG43" s="75">
        <v>-0.23333333333333334</v>
      </c>
    </row>
    <row r="44" spans="1:33" ht="16.5" thickBot="1" x14ac:dyDescent="0.3">
      <c r="A44" s="3" t="s">
        <v>224</v>
      </c>
      <c r="B44" s="4" t="s">
        <v>435</v>
      </c>
      <c r="C44" s="4" t="s">
        <v>449</v>
      </c>
      <c r="D44" s="4" t="s">
        <v>494</v>
      </c>
      <c r="E44" s="4" t="s">
        <v>673</v>
      </c>
      <c r="F44" s="4" t="s">
        <v>3816</v>
      </c>
      <c r="G44" s="4" t="s">
        <v>3817</v>
      </c>
      <c r="I44" s="653"/>
      <c r="J44" s="446" t="s">
        <v>873</v>
      </c>
      <c r="K44" s="74">
        <v>-8.0000000000000002E-3</v>
      </c>
      <c r="L44" s="75">
        <v>1.285297300882462E-2</v>
      </c>
      <c r="M44" s="74">
        <v>-3.9925373134328389E-2</v>
      </c>
      <c r="N44" s="74">
        <v>-1.5438184632049362E-3</v>
      </c>
      <c r="O44" s="74">
        <f t="shared" si="6"/>
        <v>8.0036952359366386E-4</v>
      </c>
      <c r="Q44" s="617"/>
      <c r="R44" s="448" t="s">
        <v>873</v>
      </c>
      <c r="S44" s="141">
        <v>-8.0000000000000002E-3</v>
      </c>
      <c r="T44" s="141">
        <v>-3.9925373134328389E-2</v>
      </c>
      <c r="U44" s="141">
        <v>1.3777340507615548E-2</v>
      </c>
      <c r="V44" s="141">
        <v>0.59875401209541079</v>
      </c>
      <c r="W44" s="521">
        <f t="shared" si="7"/>
        <v>2.128136840969904E-3</v>
      </c>
      <c r="X44" s="246">
        <f t="shared" si="8"/>
        <v>4.5289664138933625E-6</v>
      </c>
      <c r="Z44" s="420">
        <v>8</v>
      </c>
      <c r="AA44" s="29" t="s">
        <v>873</v>
      </c>
      <c r="AB44" s="421">
        <v>1800</v>
      </c>
      <c r="AC44" s="27">
        <v>42</v>
      </c>
      <c r="AD44" s="75">
        <v>-2.2727272727272728E-2</v>
      </c>
      <c r="AE44" s="45">
        <v>985</v>
      </c>
      <c r="AF44" s="28" t="s">
        <v>5002</v>
      </c>
      <c r="AG44" s="75">
        <v>8.6956521739130432E-2</v>
      </c>
    </row>
    <row r="45" spans="1:33" ht="16.5" thickBot="1" x14ac:dyDescent="0.3">
      <c r="A45" s="3" t="s">
        <v>3818</v>
      </c>
      <c r="B45" s="661" t="s">
        <v>3819</v>
      </c>
      <c r="C45" s="661"/>
      <c r="D45" s="661"/>
      <c r="E45" s="661"/>
      <c r="F45" s="661"/>
      <c r="G45" s="661"/>
      <c r="I45" s="653"/>
      <c r="J45" s="446" t="s">
        <v>874</v>
      </c>
      <c r="K45" s="74">
        <v>-4.8387096774193547E-2</v>
      </c>
      <c r="L45" s="75">
        <v>1.285297300882462E-2</v>
      </c>
      <c r="M45" s="74">
        <v>-9.1760590750097071E-2</v>
      </c>
      <c r="N45" s="74">
        <v>-1.5438184632049362E-3</v>
      </c>
      <c r="O45" s="74">
        <f t="shared" si="6"/>
        <v>5.524881430447934E-3</v>
      </c>
      <c r="Q45" s="617"/>
      <c r="R45" s="448" t="s">
        <v>874</v>
      </c>
      <c r="S45" s="141">
        <v>-4.8387096774193547E-2</v>
      </c>
      <c r="T45" s="141">
        <v>-9.1760590750097071E-2</v>
      </c>
      <c r="U45" s="141">
        <v>1.3777340507615548E-2</v>
      </c>
      <c r="V45" s="141">
        <v>0.59875401209541079</v>
      </c>
      <c r="W45" s="521">
        <f t="shared" si="7"/>
        <v>-7.2224154179434327E-3</v>
      </c>
      <c r="X45" s="246">
        <f t="shared" si="8"/>
        <v>5.2163284469347013E-5</v>
      </c>
      <c r="Z45" s="420">
        <v>9</v>
      </c>
      <c r="AA45" s="29" t="s">
        <v>874</v>
      </c>
      <c r="AB45" s="421">
        <v>1490</v>
      </c>
      <c r="AC45" s="27"/>
      <c r="AD45" s="75">
        <v>-0.10697674418604651</v>
      </c>
      <c r="AE45" s="79">
        <v>905</v>
      </c>
      <c r="AF45" s="28"/>
      <c r="AG45" s="75">
        <v>-8.1218274111675121E-2</v>
      </c>
    </row>
    <row r="46" spans="1:33" ht="16.5" thickBot="1" x14ac:dyDescent="0.3">
      <c r="A46" s="3" t="s">
        <v>228</v>
      </c>
      <c r="B46" s="4" t="s">
        <v>628</v>
      </c>
      <c r="C46" s="4" t="s">
        <v>482</v>
      </c>
      <c r="D46" s="4" t="s">
        <v>629</v>
      </c>
      <c r="E46" s="4" t="s">
        <v>1896</v>
      </c>
      <c r="F46" s="4" t="s">
        <v>3820</v>
      </c>
      <c r="G46" s="4" t="s">
        <v>3821</v>
      </c>
      <c r="I46" s="653"/>
      <c r="J46" s="446" t="s">
        <v>875</v>
      </c>
      <c r="K46" s="74">
        <v>-6.6101694915254236E-2</v>
      </c>
      <c r="L46" s="75">
        <v>1.285297300882462E-2</v>
      </c>
      <c r="M46" s="74">
        <v>1.6874206569957247E-2</v>
      </c>
      <c r="N46" s="74">
        <v>-1.5438184632049362E-3</v>
      </c>
      <c r="O46" s="74">
        <f t="shared" si="6"/>
        <v>-1.4541890503106916E-3</v>
      </c>
      <c r="Q46" s="617"/>
      <c r="R46" s="448" t="s">
        <v>875</v>
      </c>
      <c r="S46" s="141">
        <v>-6.6101694915254236E-2</v>
      </c>
      <c r="T46" s="141">
        <v>1.6874206569957247E-2</v>
      </c>
      <c r="U46" s="141">
        <v>1.3777340507615548E-2</v>
      </c>
      <c r="V46" s="141">
        <v>0.59875401209541079</v>
      </c>
      <c r="W46" s="521">
        <f t="shared" si="7"/>
        <v>-8.9982534307558426E-2</v>
      </c>
      <c r="X46" s="246">
        <f t="shared" si="8"/>
        <v>8.0968564804109293E-3</v>
      </c>
      <c r="Z46" s="420">
        <v>10</v>
      </c>
      <c r="AA46" s="29" t="s">
        <v>875</v>
      </c>
      <c r="AB46" s="421">
        <v>1320</v>
      </c>
      <c r="AC46" s="27"/>
      <c r="AD46" s="75">
        <v>5.2083333333333336E-2</v>
      </c>
      <c r="AE46" s="79">
        <v>805</v>
      </c>
      <c r="AF46" s="31"/>
      <c r="AG46" s="75">
        <v>-0.11049723756906077</v>
      </c>
    </row>
    <row r="47" spans="1:33" ht="16.5" thickBot="1" x14ac:dyDescent="0.3">
      <c r="A47" s="3" t="s">
        <v>234</v>
      </c>
      <c r="B47" s="4" t="s">
        <v>3822</v>
      </c>
      <c r="C47" s="4" t="s">
        <v>692</v>
      </c>
      <c r="D47" s="4" t="s">
        <v>486</v>
      </c>
      <c r="E47" s="4" t="s">
        <v>628</v>
      </c>
      <c r="F47" s="4" t="s">
        <v>3823</v>
      </c>
      <c r="G47" s="4" t="s">
        <v>3824</v>
      </c>
      <c r="I47" s="653"/>
      <c r="J47" s="446" t="s">
        <v>876</v>
      </c>
      <c r="K47" s="74">
        <v>-7.407407407407407E-2</v>
      </c>
      <c r="L47" s="75">
        <v>1.285297300882462E-2</v>
      </c>
      <c r="M47" s="74">
        <v>5.8788048814700476E-2</v>
      </c>
      <c r="N47" s="74">
        <v>-1.5438184632049362E-3</v>
      </c>
      <c r="O47" s="74">
        <f t="shared" si="6"/>
        <v>-5.2444710674656786E-3</v>
      </c>
      <c r="Q47" s="617"/>
      <c r="R47" s="448" t="s">
        <v>876</v>
      </c>
      <c r="S47" s="141">
        <v>-7.407407407407407E-2</v>
      </c>
      <c r="T47" s="141">
        <v>5.8788048814700476E-2</v>
      </c>
      <c r="U47" s="141">
        <v>1.3777340507615548E-2</v>
      </c>
      <c r="V47" s="141">
        <v>0.59875401209541079</v>
      </c>
      <c r="W47" s="521">
        <f t="shared" si="7"/>
        <v>-0.12305099467275238</v>
      </c>
      <c r="X47" s="246">
        <f t="shared" si="8"/>
        <v>1.5141547289953735E-2</v>
      </c>
      <c r="Z47" s="420">
        <v>11</v>
      </c>
      <c r="AA47" s="29" t="s">
        <v>876</v>
      </c>
      <c r="AB47" s="421">
        <v>1560</v>
      </c>
      <c r="AC47" s="27"/>
      <c r="AD47" s="75">
        <v>3.9603960396039604E-2</v>
      </c>
      <c r="AE47" s="79">
        <v>780</v>
      </c>
      <c r="AF47" s="28"/>
      <c r="AG47" s="75">
        <v>-3.1055900621118012E-2</v>
      </c>
    </row>
    <row r="48" spans="1:33" ht="16.5" thickBot="1" x14ac:dyDescent="0.3">
      <c r="A48" s="3" t="s">
        <v>238</v>
      </c>
      <c r="B48" s="4" t="s">
        <v>3825</v>
      </c>
      <c r="C48" s="4" t="s">
        <v>695</v>
      </c>
      <c r="D48" s="4" t="s">
        <v>481</v>
      </c>
      <c r="E48" s="4" t="s">
        <v>3826</v>
      </c>
      <c r="F48" s="4" t="s">
        <v>3827</v>
      </c>
      <c r="G48" s="4" t="s">
        <v>3828</v>
      </c>
      <c r="I48" s="653"/>
      <c r="J48" s="446" t="s">
        <v>877</v>
      </c>
      <c r="K48" s="74">
        <v>7.0000000000000007E-2</v>
      </c>
      <c r="L48" s="75">
        <v>1.285297300882462E-2</v>
      </c>
      <c r="M48" s="74">
        <v>-6.6135848756640692E-2</v>
      </c>
      <c r="N48" s="74">
        <v>-1.5438184632049362E-3</v>
      </c>
      <c r="O48" s="74">
        <f t="shared" si="6"/>
        <v>-3.6912424985937916E-3</v>
      </c>
      <c r="Q48" s="617"/>
      <c r="R48" s="448" t="s">
        <v>877</v>
      </c>
      <c r="S48" s="141">
        <v>7.0000000000000007E-2</v>
      </c>
      <c r="T48" s="141">
        <v>-6.6135848756640692E-2</v>
      </c>
      <c r="U48" s="141">
        <v>1.3777340507615548E-2</v>
      </c>
      <c r="V48" s="141">
        <v>0.59875401209541079</v>
      </c>
      <c r="W48" s="521">
        <f t="shared" si="7"/>
        <v>9.5821764278758353E-2</v>
      </c>
      <c r="X48" s="246">
        <f t="shared" si="8"/>
        <v>9.18181050949393E-3</v>
      </c>
      <c r="Z48" s="420">
        <v>12</v>
      </c>
      <c r="AA48" s="29" t="s">
        <v>877</v>
      </c>
      <c r="AB48" s="421">
        <v>1300</v>
      </c>
      <c r="AC48" s="27"/>
      <c r="AD48" s="75">
        <v>-0.1738095238095238</v>
      </c>
      <c r="AE48" s="79">
        <v>790</v>
      </c>
      <c r="AF48" s="28"/>
      <c r="AG48" s="75">
        <v>1.282051282051282E-2</v>
      </c>
    </row>
    <row r="49" spans="1:33" ht="16.5" thickBot="1" x14ac:dyDescent="0.3">
      <c r="A49" s="3" t="s">
        <v>243</v>
      </c>
      <c r="B49" s="4" t="s">
        <v>3829</v>
      </c>
      <c r="C49" s="4" t="s">
        <v>1788</v>
      </c>
      <c r="D49" s="4" t="s">
        <v>705</v>
      </c>
      <c r="E49" s="4" t="s">
        <v>1788</v>
      </c>
      <c r="F49" s="4" t="s">
        <v>3830</v>
      </c>
      <c r="G49" s="4" t="s">
        <v>3831</v>
      </c>
      <c r="I49" s="654"/>
      <c r="J49" s="446" t="s">
        <v>866</v>
      </c>
      <c r="K49" s="74">
        <v>-9.3457943925233638E-3</v>
      </c>
      <c r="L49" s="75">
        <v>1.285297300882462E-2</v>
      </c>
      <c r="M49" s="74">
        <v>8.8666316730269968E-3</v>
      </c>
      <c r="N49" s="74">
        <v>-1.5438184632049362E-3</v>
      </c>
      <c r="O49" s="74">
        <f t="shared" si="6"/>
        <v>-2.3109916111754413E-4</v>
      </c>
      <c r="Q49" s="617"/>
      <c r="R49" s="448" t="s">
        <v>866</v>
      </c>
      <c r="S49" s="141">
        <v>-9.3457943925233638E-3</v>
      </c>
      <c r="T49" s="141">
        <v>8.8666316730269968E-3</v>
      </c>
      <c r="U49" s="141">
        <v>1.3777340507615548E-2</v>
      </c>
      <c r="V49" s="141">
        <v>0.59875401209541079</v>
      </c>
      <c r="W49" s="521">
        <f t="shared" si="7"/>
        <v>-2.8432066188136068E-2</v>
      </c>
      <c r="X49" s="246">
        <f t="shared" si="8"/>
        <v>8.0838238772655026E-4</v>
      </c>
      <c r="Z49" s="420">
        <v>13</v>
      </c>
      <c r="AA49" s="29" t="s">
        <v>866</v>
      </c>
      <c r="AB49" s="421">
        <v>1285</v>
      </c>
      <c r="AC49" s="27"/>
      <c r="AD49" s="75">
        <v>1.1527377521613832E-2</v>
      </c>
      <c r="AE49" s="79">
        <v>690</v>
      </c>
      <c r="AF49" s="28"/>
      <c r="AG49" s="75">
        <v>-0.12658227848101267</v>
      </c>
    </row>
    <row r="50" spans="1:33" ht="16.5" thickBot="1" x14ac:dyDescent="0.3">
      <c r="A50" s="3" t="s">
        <v>249</v>
      </c>
      <c r="B50" s="4" t="s">
        <v>3832</v>
      </c>
      <c r="C50" s="4" t="s">
        <v>3833</v>
      </c>
      <c r="D50" s="4" t="s">
        <v>410</v>
      </c>
      <c r="E50" s="4" t="s">
        <v>843</v>
      </c>
      <c r="F50" s="4" t="s">
        <v>3834</v>
      </c>
      <c r="G50" s="4" t="s">
        <v>3835</v>
      </c>
      <c r="I50" s="646" t="s">
        <v>891</v>
      </c>
      <c r="J50" s="647"/>
      <c r="K50" s="647"/>
      <c r="L50" s="647"/>
      <c r="M50" s="647"/>
      <c r="N50" s="655"/>
      <c r="O50" s="74">
        <f>SUM(O38:O49)</f>
        <v>1.7189488764935677E-2</v>
      </c>
      <c r="Q50" s="617" t="s">
        <v>891</v>
      </c>
      <c r="R50" s="617"/>
      <c r="S50" s="617"/>
      <c r="T50" s="617"/>
      <c r="U50" s="617"/>
      <c r="V50" s="617"/>
      <c r="W50" s="617"/>
      <c r="X50" s="246">
        <f>SUM(X38:X49)</f>
        <v>8.6782278780754118E-2</v>
      </c>
      <c r="Z50" s="630" t="s">
        <v>5160</v>
      </c>
      <c r="AA50" s="631"/>
      <c r="AB50" s="631"/>
      <c r="AC50" s="632"/>
      <c r="AD50" s="75">
        <v>0.21336884602445175</v>
      </c>
      <c r="AE50" s="589" t="s">
        <v>5160</v>
      </c>
      <c r="AF50" s="589"/>
      <c r="AG50" s="75">
        <v>-0.52570194318147934</v>
      </c>
    </row>
    <row r="51" spans="1:33" ht="19.5" thickBot="1" x14ac:dyDescent="0.3">
      <c r="A51" s="3" t="s">
        <v>255</v>
      </c>
      <c r="B51" s="4" t="s">
        <v>661</v>
      </c>
      <c r="C51" s="4" t="s">
        <v>851</v>
      </c>
      <c r="D51" s="4" t="s">
        <v>449</v>
      </c>
      <c r="E51" s="4" t="s">
        <v>3832</v>
      </c>
      <c r="F51" s="4" t="s">
        <v>3836</v>
      </c>
      <c r="G51" s="4" t="s">
        <v>3837</v>
      </c>
      <c r="I51" s="649" t="s">
        <v>5173</v>
      </c>
      <c r="J51" s="650"/>
      <c r="K51" s="650"/>
      <c r="L51" s="650"/>
      <c r="M51" s="650"/>
      <c r="N51" s="656"/>
      <c r="O51" s="74">
        <f>O50/12</f>
        <v>1.432457397077973E-3</v>
      </c>
      <c r="Q51" s="618" t="s">
        <v>5070</v>
      </c>
      <c r="R51" s="618"/>
      <c r="S51" s="618"/>
      <c r="T51" s="618"/>
      <c r="U51" s="618"/>
      <c r="V51" s="618"/>
      <c r="W51" s="618"/>
      <c r="X51" s="246">
        <f>X50/12</f>
        <v>7.2318565650628429E-3</v>
      </c>
      <c r="Z51" s="630" t="s">
        <v>881</v>
      </c>
      <c r="AA51" s="631"/>
      <c r="AB51" s="631"/>
      <c r="AC51" s="632"/>
      <c r="AD51" s="75">
        <v>1.7780737168704312E-2</v>
      </c>
      <c r="AE51" s="630" t="s">
        <v>881</v>
      </c>
      <c r="AF51" s="632"/>
      <c r="AG51" s="75">
        <v>-4.380849526512328E-2</v>
      </c>
    </row>
    <row r="52" spans="1:33" ht="18" thickBot="1" x14ac:dyDescent="0.3">
      <c r="A52" s="3" t="s">
        <v>258</v>
      </c>
      <c r="B52" s="4" t="s">
        <v>439</v>
      </c>
      <c r="C52" s="4" t="s">
        <v>664</v>
      </c>
      <c r="D52" s="4" t="s">
        <v>1880</v>
      </c>
      <c r="E52" s="4" t="s">
        <v>3838</v>
      </c>
      <c r="F52" s="4" t="s">
        <v>3839</v>
      </c>
      <c r="G52" s="4" t="s">
        <v>3840</v>
      </c>
      <c r="I52" s="39" t="s">
        <v>884</v>
      </c>
      <c r="J52" s="40" t="s">
        <v>885</v>
      </c>
      <c r="K52" s="40" t="s">
        <v>886</v>
      </c>
      <c r="L52" s="40" t="s">
        <v>887</v>
      </c>
      <c r="M52" s="40" t="s">
        <v>888</v>
      </c>
      <c r="N52" s="40" t="s">
        <v>889</v>
      </c>
      <c r="O52" s="40" t="s">
        <v>890</v>
      </c>
      <c r="Q52" s="271" t="s">
        <v>884</v>
      </c>
      <c r="R52" s="271" t="s">
        <v>885</v>
      </c>
      <c r="S52" s="271" t="s">
        <v>886</v>
      </c>
      <c r="T52" s="271" t="s">
        <v>888</v>
      </c>
      <c r="U52" s="271" t="s">
        <v>5071</v>
      </c>
      <c r="V52" s="271" t="s">
        <v>5072</v>
      </c>
      <c r="W52" s="271" t="s">
        <v>5073</v>
      </c>
      <c r="X52" s="271" t="s">
        <v>5074</v>
      </c>
    </row>
    <row r="53" spans="1:33" ht="16.5" thickBot="1" x14ac:dyDescent="0.3">
      <c r="A53" s="3" t="s">
        <v>1438</v>
      </c>
      <c r="B53" s="661" t="s">
        <v>3841</v>
      </c>
      <c r="C53" s="661"/>
      <c r="D53" s="661"/>
      <c r="E53" s="661"/>
      <c r="F53" s="661"/>
      <c r="G53" s="661"/>
      <c r="I53" s="590">
        <v>2014</v>
      </c>
      <c r="J53" s="41" t="s">
        <v>867</v>
      </c>
      <c r="K53" s="42">
        <v>-0.14857142857142858</v>
      </c>
      <c r="L53" s="42">
        <v>2.8848587083715564E-3</v>
      </c>
      <c r="M53" s="42">
        <v>4.3057625783952537E-2</v>
      </c>
      <c r="N53" s="42">
        <v>1.9868817943784263E-2</v>
      </c>
      <c r="O53" s="42">
        <f>((K53-L53)*(M53-N53))</f>
        <v>-3.5120907419166074E-3</v>
      </c>
      <c r="Q53" s="596">
        <v>2014</v>
      </c>
      <c r="R53" s="140" t="s">
        <v>867</v>
      </c>
      <c r="S53" s="42">
        <v>-0.14857142857142858</v>
      </c>
      <c r="T53" s="42">
        <v>4.3057625783952537E-2</v>
      </c>
      <c r="U53" s="521">
        <v>1.2852785640400696E-2</v>
      </c>
      <c r="V53" s="521">
        <v>-0.50168696297041138</v>
      </c>
      <c r="W53" s="519">
        <f>S53-U53-(V53*T53)</f>
        <v>-0.13982276469956167</v>
      </c>
      <c r="X53" s="206">
        <f>W53^2</f>
        <v>1.9550405528228992E-2</v>
      </c>
    </row>
    <row r="54" spans="1:33" ht="16.5" thickBot="1" x14ac:dyDescent="0.3">
      <c r="A54" s="3" t="s">
        <v>263</v>
      </c>
      <c r="B54" s="4" t="s">
        <v>3842</v>
      </c>
      <c r="C54" s="4" t="s">
        <v>701</v>
      </c>
      <c r="D54" s="4" t="s">
        <v>848</v>
      </c>
      <c r="E54" s="4" t="s">
        <v>705</v>
      </c>
      <c r="F54" s="4" t="s">
        <v>3843</v>
      </c>
      <c r="G54" s="4" t="s">
        <v>3844</v>
      </c>
      <c r="I54" s="591"/>
      <c r="J54" s="41" t="s">
        <v>868</v>
      </c>
      <c r="K54" s="42">
        <v>0.13422818791946309</v>
      </c>
      <c r="L54" s="42">
        <v>2.8848587083715564E-3</v>
      </c>
      <c r="M54" s="42">
        <v>4.7090703192407331E-2</v>
      </c>
      <c r="N54" s="42">
        <v>1.9868817943784263E-2</v>
      </c>
      <c r="O54" s="42">
        <f t="shared" ref="O54:O64" si="9">((K54-L54)*(M54-N54))</f>
        <v>3.5754130359564561E-3</v>
      </c>
      <c r="Q54" s="597"/>
      <c r="R54" s="140" t="s">
        <v>868</v>
      </c>
      <c r="S54" s="42">
        <v>0.13422818791946309</v>
      </c>
      <c r="T54" s="42">
        <v>4.7090703192407331E-2</v>
      </c>
      <c r="U54" s="521">
        <v>1.2852785640400696E-2</v>
      </c>
      <c r="V54" s="521">
        <v>-0.50168696297041138</v>
      </c>
      <c r="W54" s="519">
        <f t="shared" ref="W54:W64" si="10">S54-U54-(V54*T54)</f>
        <v>0.14500019414780227</v>
      </c>
      <c r="X54" s="206">
        <f t="shared" ref="X54:X64" si="11">W54^2</f>
        <v>2.1025056302900351E-2</v>
      </c>
    </row>
    <row r="55" spans="1:33" ht="16.5" thickBot="1" x14ac:dyDescent="0.3">
      <c r="A55" s="3" t="s">
        <v>267</v>
      </c>
      <c r="B55" s="4" t="s">
        <v>3829</v>
      </c>
      <c r="C55" s="4" t="s">
        <v>3845</v>
      </c>
      <c r="D55" s="4" t="s">
        <v>903</v>
      </c>
      <c r="E55" s="4" t="s">
        <v>3846</v>
      </c>
      <c r="F55" s="4" t="s">
        <v>3847</v>
      </c>
      <c r="G55" s="4" t="s">
        <v>3848</v>
      </c>
      <c r="I55" s="591"/>
      <c r="J55" s="41" t="s">
        <v>869</v>
      </c>
      <c r="K55" s="42">
        <v>3.7475345167652857E-2</v>
      </c>
      <c r="L55" s="42">
        <v>2.8848587083715564E-3</v>
      </c>
      <c r="M55" s="42">
        <v>2.9381091555189243E-2</v>
      </c>
      <c r="N55" s="42">
        <v>1.9868817943784263E-2</v>
      </c>
      <c r="O55" s="42">
        <f t="shared" si="9"/>
        <v>3.2903417155228276E-4</v>
      </c>
      <c r="Q55" s="597"/>
      <c r="R55" s="140" t="s">
        <v>869</v>
      </c>
      <c r="S55" s="42">
        <v>3.7475345167652857E-2</v>
      </c>
      <c r="T55" s="42">
        <v>2.9381091555189243E-2</v>
      </c>
      <c r="U55" s="521">
        <v>1.2852785640400696E-2</v>
      </c>
      <c r="V55" s="521">
        <v>-0.50168696297041138</v>
      </c>
      <c r="W55" s="519">
        <f t="shared" si="10"/>
        <v>3.9362670118330653E-2</v>
      </c>
      <c r="X55" s="206">
        <f t="shared" si="11"/>
        <v>1.5494197988445209E-3</v>
      </c>
    </row>
    <row r="56" spans="1:33" ht="16.5" thickBot="1" x14ac:dyDescent="0.3">
      <c r="A56" s="3" t="s">
        <v>271</v>
      </c>
      <c r="B56" s="4" t="s">
        <v>850</v>
      </c>
      <c r="C56" s="4" t="s">
        <v>689</v>
      </c>
      <c r="D56" s="4" t="s">
        <v>850</v>
      </c>
      <c r="E56" s="4" t="s">
        <v>3849</v>
      </c>
      <c r="F56" s="4" t="s">
        <v>3850</v>
      </c>
      <c r="G56" s="4" t="s">
        <v>3851</v>
      </c>
      <c r="I56" s="591"/>
      <c r="J56" s="41" t="s">
        <v>870</v>
      </c>
      <c r="K56" s="42">
        <v>3.2319391634980987E-2</v>
      </c>
      <c r="L56" s="42">
        <v>2.8848587083715564E-3</v>
      </c>
      <c r="M56" s="42">
        <v>1.9324336155895544E-2</v>
      </c>
      <c r="N56" s="42">
        <v>1.9868817943784263E-2</v>
      </c>
      <c r="O56" s="42">
        <f t="shared" si="9"/>
        <v>-1.6026567113549672E-5</v>
      </c>
      <c r="Q56" s="597"/>
      <c r="R56" s="140" t="s">
        <v>870</v>
      </c>
      <c r="S56" s="42">
        <v>3.2319391634980987E-2</v>
      </c>
      <c r="T56" s="42">
        <v>1.9324336155895544E-2</v>
      </c>
      <c r="U56" s="521">
        <v>1.2852785640400696E-2</v>
      </c>
      <c r="V56" s="521">
        <v>-0.50168696297041138</v>
      </c>
      <c r="W56" s="519">
        <f t="shared" si="10"/>
        <v>2.916137351205084E-2</v>
      </c>
      <c r="X56" s="206">
        <f t="shared" si="11"/>
        <v>8.5038570510934032E-4</v>
      </c>
    </row>
    <row r="57" spans="1:33" ht="16.5" thickBot="1" x14ac:dyDescent="0.3">
      <c r="A57" s="3" t="s">
        <v>277</v>
      </c>
      <c r="B57" s="4" t="s">
        <v>672</v>
      </c>
      <c r="C57" s="4" t="s">
        <v>705</v>
      </c>
      <c r="D57" s="4" t="s">
        <v>659</v>
      </c>
      <c r="E57" s="4" t="s">
        <v>850</v>
      </c>
      <c r="F57" s="4" t="s">
        <v>3852</v>
      </c>
      <c r="G57" s="4" t="s">
        <v>3853</v>
      </c>
      <c r="I57" s="591"/>
      <c r="J57" s="41" t="s">
        <v>871</v>
      </c>
      <c r="K57" s="42">
        <v>4.2357274401473299E-2</v>
      </c>
      <c r="L57" s="42">
        <v>2.8848587083715564E-3</v>
      </c>
      <c r="M57" s="42">
        <v>1.1767448709138997E-2</v>
      </c>
      <c r="N57" s="42">
        <v>1.9868817943784263E-2</v>
      </c>
      <c r="O57" s="42">
        <f t="shared" si="9"/>
        <v>-3.1978061411322341E-4</v>
      </c>
      <c r="Q57" s="597"/>
      <c r="R57" s="140" t="s">
        <v>871</v>
      </c>
      <c r="S57" s="42">
        <v>4.2357274401473299E-2</v>
      </c>
      <c r="T57" s="42">
        <v>1.1767448709138997E-2</v>
      </c>
      <c r="U57" s="521">
        <v>1.2852785640400696E-2</v>
      </c>
      <c r="V57" s="521">
        <v>-0.50168696297041138</v>
      </c>
      <c r="W57" s="519">
        <f t="shared" si="10"/>
        <v>3.5408064365870635E-2</v>
      </c>
      <c r="X57" s="206">
        <f t="shared" si="11"/>
        <v>1.253731022137638E-3</v>
      </c>
    </row>
    <row r="58" spans="1:33" ht="16.5" thickBot="1" x14ac:dyDescent="0.3">
      <c r="A58" s="3" t="s">
        <v>281</v>
      </c>
      <c r="B58" s="4" t="s">
        <v>664</v>
      </c>
      <c r="C58" s="4" t="s">
        <v>844</v>
      </c>
      <c r="D58" s="4" t="s">
        <v>3854</v>
      </c>
      <c r="E58" s="4" t="s">
        <v>704</v>
      </c>
      <c r="F58" s="4" t="s">
        <v>3855</v>
      </c>
      <c r="G58" s="4" t="s">
        <v>3856</v>
      </c>
      <c r="I58" s="591"/>
      <c r="J58" s="41" t="s">
        <v>872</v>
      </c>
      <c r="K58" s="42">
        <v>-2.4734982332155476E-2</v>
      </c>
      <c r="L58" s="42">
        <v>2.8848587083715564E-3</v>
      </c>
      <c r="M58" s="42">
        <v>-2.2800315323509741E-3</v>
      </c>
      <c r="N58" s="42">
        <v>1.9868817943784263E-2</v>
      </c>
      <c r="O58" s="42">
        <f t="shared" si="9"/>
        <v>6.1174770176141563E-4</v>
      </c>
      <c r="Q58" s="597"/>
      <c r="R58" s="140" t="s">
        <v>872</v>
      </c>
      <c r="S58" s="42">
        <v>-2.4734982332155476E-2</v>
      </c>
      <c r="T58" s="42">
        <v>-2.2800315323509741E-3</v>
      </c>
      <c r="U58" s="521">
        <v>1.2852785640400696E-2</v>
      </c>
      <c r="V58" s="521">
        <v>-0.50168696297041138</v>
      </c>
      <c r="W58" s="519">
        <f t="shared" si="10"/>
        <v>-3.87316300674981E-2</v>
      </c>
      <c r="X58" s="206">
        <f t="shared" si="11"/>
        <v>1.500139167685523E-3</v>
      </c>
    </row>
    <row r="59" spans="1:33" ht="16.5" thickBot="1" x14ac:dyDescent="0.3">
      <c r="A59" s="3" t="s">
        <v>286</v>
      </c>
      <c r="B59" s="4" t="s">
        <v>606</v>
      </c>
      <c r="C59" s="4" t="s">
        <v>616</v>
      </c>
      <c r="D59" s="4" t="s">
        <v>3857</v>
      </c>
      <c r="E59" s="4" t="s">
        <v>616</v>
      </c>
      <c r="F59" s="4" t="s">
        <v>3858</v>
      </c>
      <c r="G59" s="4" t="s">
        <v>3859</v>
      </c>
      <c r="I59" s="591"/>
      <c r="J59" s="41" t="s">
        <v>873</v>
      </c>
      <c r="K59" s="42">
        <v>-5.2536231884057968E-2</v>
      </c>
      <c r="L59" s="42">
        <v>2.8848587083715564E-3</v>
      </c>
      <c r="M59" s="42">
        <v>5.5465739603972428E-2</v>
      </c>
      <c r="N59" s="42">
        <v>1.9868817943784263E-2</v>
      </c>
      <c r="O59" s="42">
        <f t="shared" si="9"/>
        <v>-1.9728202201409052E-3</v>
      </c>
      <c r="Q59" s="597"/>
      <c r="R59" s="140" t="s">
        <v>873</v>
      </c>
      <c r="S59" s="42">
        <v>-5.2536231884057968E-2</v>
      </c>
      <c r="T59" s="42">
        <v>5.5465739603972428E-2</v>
      </c>
      <c r="U59" s="521">
        <v>1.2852785640400696E-2</v>
      </c>
      <c r="V59" s="521">
        <v>-0.50168696297041138</v>
      </c>
      <c r="W59" s="519">
        <f t="shared" si="10"/>
        <v>-3.756257907363407E-2</v>
      </c>
      <c r="X59" s="206">
        <f t="shared" si="11"/>
        <v>1.4109473466630122E-3</v>
      </c>
    </row>
    <row r="60" spans="1:33" ht="16.5" thickBot="1" x14ac:dyDescent="0.3">
      <c r="A60" s="3" t="s">
        <v>292</v>
      </c>
      <c r="B60" s="4" t="s">
        <v>465</v>
      </c>
      <c r="C60" s="4" t="s">
        <v>402</v>
      </c>
      <c r="D60" s="4" t="s">
        <v>611</v>
      </c>
      <c r="E60" s="4" t="s">
        <v>606</v>
      </c>
      <c r="F60" s="4" t="s">
        <v>3860</v>
      </c>
      <c r="G60" s="4" t="s">
        <v>3861</v>
      </c>
      <c r="I60" s="591"/>
      <c r="J60" s="41" t="s">
        <v>874</v>
      </c>
      <c r="K60" s="42">
        <v>7.2657743785850867E-2</v>
      </c>
      <c r="L60" s="42">
        <v>2.8848587083715564E-3</v>
      </c>
      <c r="M60" s="42">
        <v>1.0365081193137061E-3</v>
      </c>
      <c r="N60" s="42">
        <v>1.9868817943784263E-2</v>
      </c>
      <c r="O60" s="42">
        <f t="shared" si="9"/>
        <v>-1.3139845891262686E-3</v>
      </c>
      <c r="Q60" s="597"/>
      <c r="R60" s="140" t="s">
        <v>874</v>
      </c>
      <c r="S60" s="42">
        <v>7.2657743785850867E-2</v>
      </c>
      <c r="T60" s="42">
        <v>1.0365081193137061E-3</v>
      </c>
      <c r="U60" s="521">
        <v>1.2852785640400696E-2</v>
      </c>
      <c r="V60" s="521">
        <v>-0.50168696297041138</v>
      </c>
      <c r="W60" s="519">
        <f t="shared" si="10"/>
        <v>6.0324960755922835E-2</v>
      </c>
      <c r="X60" s="206">
        <f t="shared" si="11"/>
        <v>3.6391008902036301E-3</v>
      </c>
    </row>
    <row r="61" spans="1:33" ht="16.5" thickBot="1" x14ac:dyDescent="0.3">
      <c r="A61" s="3" t="s">
        <v>296</v>
      </c>
      <c r="B61" s="4" t="s">
        <v>669</v>
      </c>
      <c r="C61" s="4" t="s">
        <v>3862</v>
      </c>
      <c r="D61" s="4" t="s">
        <v>826</v>
      </c>
      <c r="E61" s="4" t="s">
        <v>608</v>
      </c>
      <c r="F61" s="4" t="s">
        <v>3863</v>
      </c>
      <c r="G61" s="4" t="s">
        <v>3864</v>
      </c>
      <c r="I61" s="591"/>
      <c r="J61" s="41" t="s">
        <v>875</v>
      </c>
      <c r="K61" s="42">
        <v>0.13903743315508021</v>
      </c>
      <c r="L61" s="42">
        <v>2.8848587083715564E-3</v>
      </c>
      <c r="M61" s="42">
        <v>4.4638748274275141E-3</v>
      </c>
      <c r="N61" s="42">
        <v>1.9868817943784263E-2</v>
      </c>
      <c r="O61" s="42">
        <f t="shared" si="9"/>
        <v>-2.0974226644970744E-3</v>
      </c>
      <c r="Q61" s="597"/>
      <c r="R61" s="140" t="s">
        <v>875</v>
      </c>
      <c r="S61" s="42">
        <v>0.13903743315508021</v>
      </c>
      <c r="T61" s="42">
        <v>4.4638748274275141E-3</v>
      </c>
      <c r="U61" s="521">
        <v>1.2852785640400696E-2</v>
      </c>
      <c r="V61" s="521">
        <v>-0.50168696297041138</v>
      </c>
      <c r="W61" s="519">
        <f t="shared" si="10"/>
        <v>0.12842411531993167</v>
      </c>
      <c r="X61" s="206">
        <f t="shared" si="11"/>
        <v>1.6492753395707108E-2</v>
      </c>
    </row>
    <row r="62" spans="1:33" ht="16.5" thickBot="1" x14ac:dyDescent="0.3">
      <c r="A62" s="3" t="s">
        <v>302</v>
      </c>
      <c r="B62" s="4" t="s">
        <v>418</v>
      </c>
      <c r="C62" s="4" t="s">
        <v>457</v>
      </c>
      <c r="D62" s="4" t="s">
        <v>486</v>
      </c>
      <c r="E62" s="4" t="s">
        <v>457</v>
      </c>
      <c r="F62" s="4" t="s">
        <v>3865</v>
      </c>
      <c r="G62" s="4" t="s">
        <v>3866</v>
      </c>
      <c r="I62" s="591"/>
      <c r="J62" s="41" t="s">
        <v>876</v>
      </c>
      <c r="K62" s="42">
        <v>-0.11267605633802817</v>
      </c>
      <c r="L62" s="42">
        <v>2.8848587083715564E-3</v>
      </c>
      <c r="M62" s="42">
        <v>-5.7612131763413272E-3</v>
      </c>
      <c r="N62" s="42">
        <v>1.9868817943784263E-2</v>
      </c>
      <c r="O62" s="42">
        <f t="shared" si="9"/>
        <v>2.9618298489094146E-3</v>
      </c>
      <c r="Q62" s="597"/>
      <c r="R62" s="140" t="s">
        <v>876</v>
      </c>
      <c r="S62" s="42">
        <v>-0.11267605633802817</v>
      </c>
      <c r="T62" s="42">
        <v>-5.7612131763413272E-3</v>
      </c>
      <c r="U62" s="521">
        <v>1.2852785640400696E-2</v>
      </c>
      <c r="V62" s="521">
        <v>-0.50168696297041138</v>
      </c>
      <c r="W62" s="519">
        <f t="shared" si="10"/>
        <v>-0.12841916751989266</v>
      </c>
      <c r="X62" s="206">
        <f t="shared" si="11"/>
        <v>1.6491482586502255E-2</v>
      </c>
    </row>
    <row r="63" spans="1:33" ht="16.5" thickBot="1" x14ac:dyDescent="0.3">
      <c r="A63" s="3" t="s">
        <v>308</v>
      </c>
      <c r="B63" s="4" t="s">
        <v>3867</v>
      </c>
      <c r="C63" s="4" t="s">
        <v>903</v>
      </c>
      <c r="D63" s="4" t="s">
        <v>449</v>
      </c>
      <c r="E63" s="4" t="s">
        <v>473</v>
      </c>
      <c r="F63" s="4" t="s">
        <v>3868</v>
      </c>
      <c r="G63" s="4" t="s">
        <v>3869</v>
      </c>
      <c r="I63" s="591"/>
      <c r="J63" s="41" t="s">
        <v>877</v>
      </c>
      <c r="K63" s="42">
        <v>-0.14107142857142857</v>
      </c>
      <c r="L63" s="42">
        <v>2.8848587083715564E-3</v>
      </c>
      <c r="M63" s="42">
        <v>2.1058694775646664E-2</v>
      </c>
      <c r="N63" s="42">
        <v>1.9868817943784263E-2</v>
      </c>
      <c r="O63" s="42">
        <f t="shared" si="9"/>
        <v>-1.7129025103516227E-4</v>
      </c>
      <c r="Q63" s="597"/>
      <c r="R63" s="140" t="s">
        <v>877</v>
      </c>
      <c r="S63" s="42">
        <v>-0.14107142857142857</v>
      </c>
      <c r="T63" s="42">
        <v>2.1058694775646664E-2</v>
      </c>
      <c r="U63" s="521">
        <v>1.2852785640400696E-2</v>
      </c>
      <c r="V63" s="521">
        <v>-0.50168696297041138</v>
      </c>
      <c r="W63" s="519">
        <f t="shared" si="10"/>
        <v>-0.14335934158571423</v>
      </c>
      <c r="X63" s="206">
        <f t="shared" si="11"/>
        <v>2.0551900819889495E-2</v>
      </c>
    </row>
    <row r="64" spans="1:33" ht="16.5" thickBot="1" x14ac:dyDescent="0.3">
      <c r="A64" s="3" t="s">
        <v>975</v>
      </c>
      <c r="B64" s="661" t="s">
        <v>3588</v>
      </c>
      <c r="C64" s="661"/>
      <c r="D64" s="661"/>
      <c r="E64" s="661"/>
      <c r="F64" s="661"/>
      <c r="G64" s="661"/>
      <c r="I64" s="592"/>
      <c r="J64" s="41" t="s">
        <v>866</v>
      </c>
      <c r="K64" s="42">
        <v>5.6133056133056136E-2</v>
      </c>
      <c r="L64" s="42">
        <v>2.8848587083715564E-3</v>
      </c>
      <c r="M64" s="42">
        <v>1.3821037311159501E-2</v>
      </c>
      <c r="N64" s="42">
        <v>1.9868817943784263E-2</v>
      </c>
      <c r="O64" s="42">
        <f t="shared" si="9"/>
        <v>-3.2203341710718711E-4</v>
      </c>
      <c r="Q64" s="598"/>
      <c r="R64" s="140" t="s">
        <v>866</v>
      </c>
      <c r="S64" s="42">
        <v>5.6133056133056136E-2</v>
      </c>
      <c r="T64" s="42">
        <v>1.3821037311159501E-2</v>
      </c>
      <c r="U64" s="521">
        <v>1.2852785640400696E-2</v>
      </c>
      <c r="V64" s="521">
        <v>-0.50168696297041138</v>
      </c>
      <c r="W64" s="519">
        <f t="shared" si="10"/>
        <v>5.0214104726391789E-2</v>
      </c>
      <c r="X64" s="206">
        <f t="shared" si="11"/>
        <v>2.5214563134730423E-3</v>
      </c>
    </row>
    <row r="65" spans="1:24" ht="15.75" thickBot="1" x14ac:dyDescent="0.3">
      <c r="A65" s="3" t="s">
        <v>314</v>
      </c>
      <c r="B65" s="4" t="s">
        <v>691</v>
      </c>
      <c r="C65" s="4" t="s">
        <v>3870</v>
      </c>
      <c r="D65" s="4" t="s">
        <v>661</v>
      </c>
      <c r="E65" s="4" t="s">
        <v>3867</v>
      </c>
      <c r="F65" s="4" t="s">
        <v>3871</v>
      </c>
      <c r="G65" s="4" t="s">
        <v>3872</v>
      </c>
      <c r="I65" s="593" t="s">
        <v>891</v>
      </c>
      <c r="J65" s="594"/>
      <c r="K65" s="594"/>
      <c r="L65" s="594"/>
      <c r="M65" s="594"/>
      <c r="N65" s="605"/>
      <c r="O65" s="42">
        <f>SUM(O53:O64)</f>
        <v>-2.2474243068704089E-3</v>
      </c>
      <c r="Q65" s="683" t="s">
        <v>891</v>
      </c>
      <c r="R65" s="684"/>
      <c r="S65" s="684"/>
      <c r="T65" s="684"/>
      <c r="U65" s="684"/>
      <c r="V65" s="684"/>
      <c r="W65" s="685"/>
      <c r="X65" s="206">
        <f>SUM(X53:X64)</f>
        <v>0.1068367788773449</v>
      </c>
    </row>
    <row r="66" spans="1:24" ht="17.25" thickBot="1" x14ac:dyDescent="0.3">
      <c r="A66" s="3" t="s">
        <v>320</v>
      </c>
      <c r="B66" s="4" t="s">
        <v>904</v>
      </c>
      <c r="C66" s="4" t="s">
        <v>481</v>
      </c>
      <c r="D66" s="4" t="s">
        <v>427</v>
      </c>
      <c r="E66" s="4" t="s">
        <v>444</v>
      </c>
      <c r="F66" s="4" t="s">
        <v>3873</v>
      </c>
      <c r="G66" s="4" t="s">
        <v>3874</v>
      </c>
      <c r="I66" s="606" t="s">
        <v>892</v>
      </c>
      <c r="J66" s="607"/>
      <c r="K66" s="607"/>
      <c r="L66" s="607"/>
      <c r="M66" s="607"/>
      <c r="N66" s="608"/>
      <c r="O66" s="42">
        <f>O65/12</f>
        <v>-1.8728535890586741E-4</v>
      </c>
      <c r="Q66" s="639" t="s">
        <v>5070</v>
      </c>
      <c r="R66" s="640"/>
      <c r="S66" s="640"/>
      <c r="T66" s="640"/>
      <c r="U66" s="640"/>
      <c r="V66" s="640"/>
      <c r="W66" s="641"/>
      <c r="X66" s="206">
        <f>X65/12</f>
        <v>8.9030649064454088E-3</v>
      </c>
    </row>
    <row r="67" spans="1:24" ht="18" thickBot="1" x14ac:dyDescent="0.3">
      <c r="A67" s="3" t="s">
        <v>325</v>
      </c>
      <c r="B67" s="4" t="s">
        <v>691</v>
      </c>
      <c r="C67" s="4" t="s">
        <v>1789</v>
      </c>
      <c r="D67" s="4" t="s">
        <v>432</v>
      </c>
      <c r="E67" s="4" t="s">
        <v>476</v>
      </c>
      <c r="F67" s="4" t="s">
        <v>3875</v>
      </c>
      <c r="G67" s="4" t="s">
        <v>3876</v>
      </c>
      <c r="I67" s="39" t="s">
        <v>884</v>
      </c>
      <c r="J67" s="40" t="s">
        <v>885</v>
      </c>
      <c r="K67" s="40" t="s">
        <v>886</v>
      </c>
      <c r="L67" s="40" t="s">
        <v>887</v>
      </c>
      <c r="M67" s="40" t="s">
        <v>888</v>
      </c>
      <c r="N67" s="40" t="s">
        <v>889</v>
      </c>
      <c r="O67" s="40" t="s">
        <v>890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3" t="s">
        <v>3877</v>
      </c>
      <c r="B68" s="661" t="s">
        <v>198</v>
      </c>
      <c r="C68" s="661"/>
      <c r="D68" s="661"/>
      <c r="E68" s="661"/>
      <c r="F68" s="661"/>
      <c r="G68" s="661"/>
      <c r="I68" s="590">
        <v>2015</v>
      </c>
      <c r="J68" s="41" t="s">
        <v>867</v>
      </c>
      <c r="K68" s="42">
        <v>0.12598425196850394</v>
      </c>
      <c r="L68" s="42">
        <v>-1.6864482452080134E-2</v>
      </c>
      <c r="M68" s="42">
        <v>1.4990318057379324E-2</v>
      </c>
      <c r="N68" s="42">
        <v>-8.9212734082430127E-3</v>
      </c>
      <c r="O68" s="44">
        <f>((K68-L68)*(M68-N68))</f>
        <v>3.4157405788461897E-3</v>
      </c>
      <c r="Q68" s="599">
        <v>2015</v>
      </c>
      <c r="R68" s="140" t="s">
        <v>867</v>
      </c>
      <c r="S68" s="42">
        <v>0.12598425196850394</v>
      </c>
      <c r="T68" s="42">
        <v>1.4990318057379324E-2</v>
      </c>
      <c r="U68" s="141">
        <v>-3.3134111292825782E-3</v>
      </c>
      <c r="V68" s="141">
        <v>1.5189615543311044</v>
      </c>
      <c r="W68" s="142">
        <f>S68-U68-(V68*T68)</f>
        <v>0.10652794628143199</v>
      </c>
      <c r="X68" s="143">
        <f>W68^2</f>
        <v>1.1348203338939659E-2</v>
      </c>
    </row>
    <row r="69" spans="1:24" ht="16.5" thickBot="1" x14ac:dyDescent="0.3">
      <c r="A69" s="3" t="s">
        <v>330</v>
      </c>
      <c r="B69" s="4" t="s">
        <v>3878</v>
      </c>
      <c r="C69" s="4" t="s">
        <v>1719</v>
      </c>
      <c r="D69" s="4" t="s">
        <v>691</v>
      </c>
      <c r="E69" s="4" t="s">
        <v>691</v>
      </c>
      <c r="F69" s="4" t="s">
        <v>3879</v>
      </c>
      <c r="G69" s="4" t="s">
        <v>3880</v>
      </c>
      <c r="I69" s="591"/>
      <c r="J69" s="41" t="s">
        <v>868</v>
      </c>
      <c r="K69" s="42">
        <v>0.10139860139860139</v>
      </c>
      <c r="L69" s="42">
        <v>-1.6864482452080134E-2</v>
      </c>
      <c r="M69" s="42">
        <v>3.8188695795186717E-2</v>
      </c>
      <c r="N69" s="42">
        <v>-8.9212734082430127E-3</v>
      </c>
      <c r="O69" s="44">
        <f t="shared" ref="O69:O79" si="12">((K69-L69)*(M69-N69))</f>
        <v>5.5713702381082354E-3</v>
      </c>
      <c r="Q69" s="599"/>
      <c r="R69" s="140" t="s">
        <v>868</v>
      </c>
      <c r="S69" s="42">
        <v>0.10139860139860139</v>
      </c>
      <c r="T69" s="42">
        <v>3.8188695795186717E-2</v>
      </c>
      <c r="U69" s="141">
        <v>-3.3134111292825782E-3</v>
      </c>
      <c r="V69" s="141">
        <v>1.5189615543311044</v>
      </c>
      <c r="W69" s="142">
        <f t="shared" ref="W69:W79" si="13">S69-U69-(V69*T69)</f>
        <v>4.6704851804949439E-2</v>
      </c>
      <c r="X69" s="143">
        <f t="shared" ref="X69:X79" si="14">W69^2</f>
        <v>2.1813431821222887E-3</v>
      </c>
    </row>
    <row r="70" spans="1:24" ht="16.5" thickBot="1" x14ac:dyDescent="0.3">
      <c r="A70" s="3" t="s">
        <v>335</v>
      </c>
      <c r="B70" s="4" t="s">
        <v>1788</v>
      </c>
      <c r="C70" s="4" t="s">
        <v>1719</v>
      </c>
      <c r="D70" s="4" t="s">
        <v>445</v>
      </c>
      <c r="E70" s="4" t="s">
        <v>397</v>
      </c>
      <c r="F70" s="4" t="s">
        <v>3881</v>
      </c>
      <c r="G70" s="4" t="s">
        <v>3882</v>
      </c>
      <c r="I70" s="591"/>
      <c r="J70" s="41" t="s">
        <v>869</v>
      </c>
      <c r="K70" s="42">
        <v>-9.0476190476190474E-2</v>
      </c>
      <c r="L70" s="42">
        <v>-1.6864482452080134E-2</v>
      </c>
      <c r="M70" s="42">
        <v>1.5904866508955791E-2</v>
      </c>
      <c r="N70" s="42">
        <v>-8.9212734082430127E-3</v>
      </c>
      <c r="O70" s="44">
        <f t="shared" si="12"/>
        <v>-1.8274945629505491E-3</v>
      </c>
      <c r="Q70" s="599"/>
      <c r="R70" s="140" t="s">
        <v>869</v>
      </c>
      <c r="S70" s="42">
        <v>-9.0476190476190474E-2</v>
      </c>
      <c r="T70" s="42">
        <v>1.5904866508955791E-2</v>
      </c>
      <c r="U70" s="141">
        <v>-3.3134111292825782E-3</v>
      </c>
      <c r="V70" s="141">
        <v>1.5189615543311044</v>
      </c>
      <c r="W70" s="142">
        <f t="shared" si="13"/>
        <v>-0.11132166010078012</v>
      </c>
      <c r="X70" s="143">
        <f t="shared" si="14"/>
        <v>1.2392512007593622E-2</v>
      </c>
    </row>
    <row r="71" spans="1:24" ht="16.5" thickBot="1" x14ac:dyDescent="0.3">
      <c r="A71" s="3" t="s">
        <v>340</v>
      </c>
      <c r="B71" s="4" t="s">
        <v>698</v>
      </c>
      <c r="C71" s="4" t="s">
        <v>1719</v>
      </c>
      <c r="D71" s="4" t="s">
        <v>903</v>
      </c>
      <c r="E71" s="4" t="s">
        <v>685</v>
      </c>
      <c r="F71" s="4" t="s">
        <v>3883</v>
      </c>
      <c r="G71" s="4" t="s">
        <v>3884</v>
      </c>
      <c r="I71" s="591"/>
      <c r="J71" s="41" t="s">
        <v>870</v>
      </c>
      <c r="K71" s="42">
        <v>-0.23036649214659685</v>
      </c>
      <c r="L71" s="42">
        <v>-1.6864482452080134E-2</v>
      </c>
      <c r="M71" s="42">
        <v>-9.6159843649292046E-2</v>
      </c>
      <c r="N71" s="42">
        <v>-8.9212734082430127E-3</v>
      </c>
      <c r="O71" s="44">
        <f t="shared" si="12"/>
        <v>1.8625610069340229E-2</v>
      </c>
      <c r="Q71" s="599"/>
      <c r="R71" s="140" t="s">
        <v>870</v>
      </c>
      <c r="S71" s="42">
        <v>-0.23036649214659685</v>
      </c>
      <c r="T71" s="42">
        <v>-9.6159843649292046E-2</v>
      </c>
      <c r="U71" s="141">
        <v>-3.3134111292825782E-3</v>
      </c>
      <c r="V71" s="141">
        <v>1.5189615543311044</v>
      </c>
      <c r="W71" s="142">
        <f t="shared" si="13"/>
        <v>-8.0989975443549661E-2</v>
      </c>
      <c r="X71" s="143">
        <f t="shared" si="14"/>
        <v>6.5593761223467772E-3</v>
      </c>
    </row>
    <row r="72" spans="1:24" ht="16.5" thickBot="1" x14ac:dyDescent="0.3">
      <c r="A72" s="3" t="s">
        <v>343</v>
      </c>
      <c r="B72" s="4" t="s">
        <v>3885</v>
      </c>
      <c r="C72" s="4" t="s">
        <v>3886</v>
      </c>
      <c r="D72" s="4" t="s">
        <v>1814</v>
      </c>
      <c r="E72" s="4" t="s">
        <v>2119</v>
      </c>
      <c r="F72" s="4" t="s">
        <v>3887</v>
      </c>
      <c r="G72" s="4" t="s">
        <v>3888</v>
      </c>
      <c r="I72" s="591"/>
      <c r="J72" s="41" t="s">
        <v>871</v>
      </c>
      <c r="K72" s="42">
        <v>-3.7188208616780044E-2</v>
      </c>
      <c r="L72" s="42">
        <v>-1.6864482452080134E-2</v>
      </c>
      <c r="M72" s="42">
        <v>3.9899245491350682E-2</v>
      </c>
      <c r="N72" s="42">
        <v>-8.9212734082430127E-3</v>
      </c>
      <c r="O72" s="44">
        <f t="shared" si="12"/>
        <v>-9.9221485733389891E-4</v>
      </c>
      <c r="Q72" s="599"/>
      <c r="R72" s="140" t="s">
        <v>871</v>
      </c>
      <c r="S72" s="42">
        <v>-3.7188208616780044E-2</v>
      </c>
      <c r="T72" s="42">
        <v>3.9899245491350682E-2</v>
      </c>
      <c r="U72" s="141">
        <v>-3.3134111292825782E-3</v>
      </c>
      <c r="V72" s="141">
        <v>1.5189615543311044</v>
      </c>
      <c r="W72" s="142">
        <f t="shared" si="13"/>
        <v>-9.4480217435677805E-2</v>
      </c>
      <c r="X72" s="143">
        <f t="shared" si="14"/>
        <v>8.9265114866929566E-3</v>
      </c>
    </row>
    <row r="73" spans="1:24" ht="16.5" thickBot="1" x14ac:dyDescent="0.3">
      <c r="A73" s="3" t="s">
        <v>348</v>
      </c>
      <c r="B73" s="4" t="s">
        <v>2119</v>
      </c>
      <c r="C73" s="4" t="s">
        <v>2111</v>
      </c>
      <c r="D73" s="4" t="s">
        <v>1789</v>
      </c>
      <c r="E73" s="4" t="s">
        <v>3886</v>
      </c>
      <c r="F73" s="4" t="s">
        <v>3889</v>
      </c>
      <c r="G73" s="4" t="s">
        <v>3890</v>
      </c>
      <c r="I73" s="591"/>
      <c r="J73" s="41" t="s">
        <v>872</v>
      </c>
      <c r="K73" s="42">
        <v>-5.8252427184466021E-2</v>
      </c>
      <c r="L73" s="42">
        <v>-1.6864482452080134E-2</v>
      </c>
      <c r="M73" s="42">
        <v>-7.1881256014068778E-2</v>
      </c>
      <c r="N73" s="42">
        <v>-8.9212734082430127E-3</v>
      </c>
      <c r="O73" s="44">
        <f t="shared" si="12"/>
        <v>2.6057842804418931E-3</v>
      </c>
      <c r="Q73" s="599"/>
      <c r="R73" s="140" t="s">
        <v>872</v>
      </c>
      <c r="S73" s="42">
        <v>-5.8252427184466021E-2</v>
      </c>
      <c r="T73" s="42">
        <v>-7.1881256014068778E-2</v>
      </c>
      <c r="U73" s="141">
        <v>-3.3134111292825782E-3</v>
      </c>
      <c r="V73" s="141">
        <v>1.5189615543311044</v>
      </c>
      <c r="W73" s="142">
        <f t="shared" si="13"/>
        <v>5.4245848307218507E-2</v>
      </c>
      <c r="X73" s="143">
        <f t="shared" si="14"/>
        <v>2.9426120585697609E-3</v>
      </c>
    </row>
    <row r="74" spans="1:24" ht="16.5" thickBot="1" x14ac:dyDescent="0.3">
      <c r="A74" s="3" t="s">
        <v>350</v>
      </c>
      <c r="B74" s="4" t="s">
        <v>3862</v>
      </c>
      <c r="C74" s="4" t="s">
        <v>2116</v>
      </c>
      <c r="D74" s="4" t="s">
        <v>3862</v>
      </c>
      <c r="E74" s="4" t="s">
        <v>2119</v>
      </c>
      <c r="F74" s="4" t="s">
        <v>3887</v>
      </c>
      <c r="G74" s="4" t="s">
        <v>3891</v>
      </c>
      <c r="I74" s="591"/>
      <c r="J74" s="41" t="s">
        <v>873</v>
      </c>
      <c r="K74" s="42">
        <v>5.4123711340206188E-2</v>
      </c>
      <c r="L74" s="42">
        <v>-1.6864482452080134E-2</v>
      </c>
      <c r="M74" s="42">
        <v>-3.1031770622303743E-2</v>
      </c>
      <c r="N74" s="42">
        <v>-8.9212734082430127E-3</v>
      </c>
      <c r="O74" s="44">
        <f t="shared" si="12"/>
        <v>-1.56958426107555E-3</v>
      </c>
      <c r="Q74" s="599"/>
      <c r="R74" s="140" t="s">
        <v>873</v>
      </c>
      <c r="S74" s="42">
        <v>5.4123711340206188E-2</v>
      </c>
      <c r="T74" s="42">
        <v>-3.1031770622303743E-2</v>
      </c>
      <c r="U74" s="141">
        <v>-3.3134111292825782E-3</v>
      </c>
      <c r="V74" s="141">
        <v>1.5189615543311044</v>
      </c>
      <c r="W74" s="142">
        <f t="shared" si="13"/>
        <v>0.10457318900758956</v>
      </c>
      <c r="X74" s="143">
        <f t="shared" si="14"/>
        <v>1.0935551859217052E-2</v>
      </c>
    </row>
    <row r="75" spans="1:24" ht="16.5" thickBot="1" x14ac:dyDescent="0.3">
      <c r="A75" s="3" t="s">
        <v>353</v>
      </c>
      <c r="B75" s="4" t="s">
        <v>698</v>
      </c>
      <c r="C75" s="4" t="s">
        <v>2116</v>
      </c>
      <c r="D75" s="4" t="s">
        <v>3870</v>
      </c>
      <c r="E75" s="4" t="s">
        <v>3892</v>
      </c>
      <c r="F75" s="4" t="s">
        <v>3893</v>
      </c>
      <c r="G75" s="4" t="s">
        <v>3894</v>
      </c>
      <c r="I75" s="591"/>
      <c r="J75" s="41" t="s">
        <v>874</v>
      </c>
      <c r="K75" s="42">
        <v>-7.3349633251833746E-2</v>
      </c>
      <c r="L75" s="42">
        <v>-1.6864482452080134E-2</v>
      </c>
      <c r="M75" s="42">
        <v>-5.2010822777026289E-2</v>
      </c>
      <c r="N75" s="42">
        <v>-8.9212734082430127E-3</v>
      </c>
      <c r="O75" s="44">
        <f t="shared" si="12"/>
        <v>2.433919693989151E-3</v>
      </c>
      <c r="Q75" s="599"/>
      <c r="R75" s="140" t="s">
        <v>874</v>
      </c>
      <c r="S75" s="42">
        <v>-7.3349633251833746E-2</v>
      </c>
      <c r="T75" s="42">
        <v>-5.2010822777026289E-2</v>
      </c>
      <c r="U75" s="141">
        <v>-3.3134111292825782E-3</v>
      </c>
      <c r="V75" s="141">
        <v>1.5189615543311044</v>
      </c>
      <c r="W75" s="142">
        <f t="shared" si="13"/>
        <v>8.9662180848802814E-3</v>
      </c>
      <c r="X75" s="143">
        <f t="shared" si="14"/>
        <v>8.0393066745634221E-5</v>
      </c>
    </row>
    <row r="76" spans="1:24" ht="16.5" thickBot="1" x14ac:dyDescent="0.3">
      <c r="A76" s="3" t="s">
        <v>356</v>
      </c>
      <c r="B76" s="4" t="s">
        <v>445</v>
      </c>
      <c r="C76" s="4" t="s">
        <v>3878</v>
      </c>
      <c r="D76" s="4" t="s">
        <v>660</v>
      </c>
      <c r="E76" s="4" t="s">
        <v>397</v>
      </c>
      <c r="F76" s="4" t="s">
        <v>3881</v>
      </c>
      <c r="G76" s="4" t="s">
        <v>3895</v>
      </c>
      <c r="I76" s="591"/>
      <c r="J76" s="41" t="s">
        <v>875</v>
      </c>
      <c r="K76" s="42">
        <v>-0.13456464379947231</v>
      </c>
      <c r="L76" s="42">
        <v>-1.6864482452080134E-2</v>
      </c>
      <c r="M76" s="42">
        <v>-8.5403666273141152E-2</v>
      </c>
      <c r="N76" s="42">
        <v>-8.9212734082430127E-3</v>
      </c>
      <c r="O76" s="44">
        <f t="shared" si="12"/>
        <v>9.0019899804331463E-3</v>
      </c>
      <c r="Q76" s="599"/>
      <c r="R76" s="140" t="s">
        <v>875</v>
      </c>
      <c r="S76" s="42">
        <v>-0.13456464379947231</v>
      </c>
      <c r="T76" s="42">
        <v>-8.5403666273141152E-2</v>
      </c>
      <c r="U76" s="141">
        <v>-3.3134111292825782E-3</v>
      </c>
      <c r="V76" s="141">
        <v>1.5189615543311044</v>
      </c>
      <c r="W76" s="142">
        <f t="shared" si="13"/>
        <v>-1.5263470023643422E-3</v>
      </c>
      <c r="X76" s="143">
        <f t="shared" si="14"/>
        <v>2.3297351716266131E-6</v>
      </c>
    </row>
    <row r="77" spans="1:24" ht="16.5" thickBot="1" x14ac:dyDescent="0.3">
      <c r="A77" s="3" t="s">
        <v>358</v>
      </c>
      <c r="B77" s="4" t="s">
        <v>1814</v>
      </c>
      <c r="C77" s="4" t="s">
        <v>903</v>
      </c>
      <c r="D77" s="4" t="s">
        <v>598</v>
      </c>
      <c r="E77" s="4" t="s">
        <v>607</v>
      </c>
      <c r="F77" s="4" t="s">
        <v>3896</v>
      </c>
      <c r="G77" s="4" t="s">
        <v>3897</v>
      </c>
      <c r="I77" s="591"/>
      <c r="J77" s="41" t="s">
        <v>876</v>
      </c>
      <c r="K77" s="42">
        <v>8.8414634146341459E-2</v>
      </c>
      <c r="L77" s="42">
        <v>-1.6864482452080134E-2</v>
      </c>
      <c r="M77" s="42">
        <v>7.7661777639081955E-2</v>
      </c>
      <c r="N77" s="42">
        <v>-8.9212734082430127E-3</v>
      </c>
      <c r="O77" s="44">
        <f t="shared" si="12"/>
        <v>9.1153871266584155E-3</v>
      </c>
      <c r="Q77" s="599"/>
      <c r="R77" s="140" t="s">
        <v>876</v>
      </c>
      <c r="S77" s="42">
        <v>8.8414634146341459E-2</v>
      </c>
      <c r="T77" s="42">
        <v>7.7661777639081955E-2</v>
      </c>
      <c r="U77" s="141">
        <v>-3.3134111292825782E-3</v>
      </c>
      <c r="V77" s="141">
        <v>1.5189615543311044</v>
      </c>
      <c r="W77" s="142">
        <f t="shared" si="13"/>
        <v>-2.6237209199152497E-2</v>
      </c>
      <c r="X77" s="143">
        <f t="shared" si="14"/>
        <v>6.8839114656009241E-4</v>
      </c>
    </row>
    <row r="78" spans="1:24" ht="16.5" thickBot="1" x14ac:dyDescent="0.3">
      <c r="A78" s="3" t="s">
        <v>364</v>
      </c>
      <c r="B78" s="4" t="s">
        <v>3867</v>
      </c>
      <c r="C78" s="4" t="s">
        <v>3870</v>
      </c>
      <c r="D78" s="4" t="s">
        <v>445</v>
      </c>
      <c r="E78" s="4" t="s">
        <v>1814</v>
      </c>
      <c r="F78" s="4" t="s">
        <v>3898</v>
      </c>
      <c r="G78" s="4" t="s">
        <v>3899</v>
      </c>
      <c r="I78" s="591"/>
      <c r="J78" s="41" t="s">
        <v>877</v>
      </c>
      <c r="K78" s="42">
        <v>-8.9635854341736695E-2</v>
      </c>
      <c r="L78" s="42">
        <v>-1.6864482452080134E-2</v>
      </c>
      <c r="M78" s="42">
        <v>-5.6204177800007653E-3</v>
      </c>
      <c r="N78" s="42">
        <v>-8.9212734082430127E-3</v>
      </c>
      <c r="O78" s="44">
        <f t="shared" si="12"/>
        <v>-2.4020779247688252E-4</v>
      </c>
      <c r="Q78" s="599"/>
      <c r="R78" s="140" t="s">
        <v>877</v>
      </c>
      <c r="S78" s="42">
        <v>-8.9635854341736695E-2</v>
      </c>
      <c r="T78" s="42">
        <v>-5.6204177800007653E-3</v>
      </c>
      <c r="U78" s="141">
        <v>-3.3134111292825782E-3</v>
      </c>
      <c r="V78" s="141">
        <v>1.5189615543311044</v>
      </c>
      <c r="W78" s="142">
        <f t="shared" si="13"/>
        <v>-7.7785244685353985E-2</v>
      </c>
      <c r="X78" s="143">
        <f t="shared" si="14"/>
        <v>6.0505442907603903E-3</v>
      </c>
    </row>
    <row r="79" spans="1:24" ht="16.5" thickBot="1" x14ac:dyDescent="0.3">
      <c r="A79" s="3" t="s">
        <v>368</v>
      </c>
      <c r="B79" s="4" t="s">
        <v>3900</v>
      </c>
      <c r="C79" s="4" t="s">
        <v>3892</v>
      </c>
      <c r="D79" s="4" t="s">
        <v>660</v>
      </c>
      <c r="E79" s="4" t="s">
        <v>444</v>
      </c>
      <c r="F79" s="4" t="s">
        <v>3901</v>
      </c>
      <c r="G79" s="4" t="s">
        <v>3902</v>
      </c>
      <c r="I79" s="592"/>
      <c r="J79" s="41" t="s">
        <v>866</v>
      </c>
      <c r="K79" s="42">
        <v>0.14153846153846153</v>
      </c>
      <c r="L79" s="42">
        <v>-1.6864482452080134E-2</v>
      </c>
      <c r="M79" s="42">
        <v>4.8407592724962187E-2</v>
      </c>
      <c r="N79" s="42">
        <v>-8.9212734082430127E-3</v>
      </c>
      <c r="O79" s="44">
        <f t="shared" si="12"/>
        <v>9.0810611711393645E-3</v>
      </c>
      <c r="Q79" s="599"/>
      <c r="R79" s="140" t="s">
        <v>866</v>
      </c>
      <c r="S79" s="42">
        <v>0.14153846153846153</v>
      </c>
      <c r="T79" s="42">
        <v>4.8407592724962187E-2</v>
      </c>
      <c r="U79" s="141">
        <v>-3.3134111292825782E-3</v>
      </c>
      <c r="V79" s="141">
        <v>1.5189615543311044</v>
      </c>
      <c r="W79" s="142">
        <f t="shared" si="13"/>
        <v>7.1322600380808482E-2</v>
      </c>
      <c r="X79" s="143">
        <f t="shared" si="14"/>
        <v>5.0869133250805018E-3</v>
      </c>
    </row>
    <row r="80" spans="1:24" ht="15.75" thickBot="1" x14ac:dyDescent="0.3">
      <c r="A80" s="3" t="s">
        <v>3730</v>
      </c>
      <c r="B80" s="4" t="s">
        <v>903</v>
      </c>
      <c r="C80" s="4" t="s">
        <v>3903</v>
      </c>
      <c r="D80" s="4" t="s">
        <v>1875</v>
      </c>
      <c r="E80" s="4" t="s">
        <v>3892</v>
      </c>
      <c r="F80" s="4" t="s">
        <v>3893</v>
      </c>
      <c r="G80" s="4" t="s">
        <v>3904</v>
      </c>
      <c r="I80" s="593" t="s">
        <v>891</v>
      </c>
      <c r="J80" s="594"/>
      <c r="K80" s="594"/>
      <c r="L80" s="594"/>
      <c r="M80" s="594"/>
      <c r="N80" s="605"/>
      <c r="O80" s="44">
        <f>SUM(O68:O79)</f>
        <v>5.5221361665119748E-2</v>
      </c>
      <c r="Q80" s="599" t="s">
        <v>891</v>
      </c>
      <c r="R80" s="599"/>
      <c r="S80" s="599"/>
      <c r="T80" s="599"/>
      <c r="U80" s="599"/>
      <c r="V80" s="599"/>
      <c r="W80" s="599"/>
      <c r="X80" s="143">
        <f>SUM(X68:X79)</f>
        <v>6.7194681619800356E-2</v>
      </c>
    </row>
    <row r="81" spans="1:24" ht="17.25" thickBot="1" x14ac:dyDescent="0.3">
      <c r="A81" s="3" t="s">
        <v>3733</v>
      </c>
      <c r="B81" s="4" t="s">
        <v>990</v>
      </c>
      <c r="C81" s="4" t="s">
        <v>990</v>
      </c>
      <c r="D81" s="4" t="s">
        <v>990</v>
      </c>
      <c r="E81" s="4" t="s">
        <v>990</v>
      </c>
      <c r="F81" s="4" t="s">
        <v>990</v>
      </c>
      <c r="G81" s="4" t="s">
        <v>990</v>
      </c>
      <c r="I81" s="606" t="s">
        <v>892</v>
      </c>
      <c r="J81" s="607"/>
      <c r="K81" s="607"/>
      <c r="L81" s="607"/>
      <c r="M81" s="607"/>
      <c r="N81" s="608"/>
      <c r="O81" s="44">
        <f>O80/12</f>
        <v>4.601780138759979E-3</v>
      </c>
      <c r="Q81" s="600" t="s">
        <v>5070</v>
      </c>
      <c r="R81" s="600"/>
      <c r="S81" s="600"/>
      <c r="T81" s="600"/>
      <c r="U81" s="600"/>
      <c r="V81" s="600"/>
      <c r="W81" s="600"/>
      <c r="X81" s="143">
        <f>X80/12</f>
        <v>5.5995568016500297E-3</v>
      </c>
    </row>
    <row r="82" spans="1:24" ht="18" thickBot="1" x14ac:dyDescent="0.3">
      <c r="A82" s="660" t="s">
        <v>373</v>
      </c>
      <c r="B82" s="660"/>
      <c r="C82" s="660"/>
      <c r="D82" s="660"/>
      <c r="E82" s="660"/>
      <c r="F82" s="660"/>
      <c r="G82" s="660"/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161" t="s">
        <v>5074</v>
      </c>
    </row>
    <row r="83" spans="1:24" ht="16.5" thickBot="1" x14ac:dyDescent="0.3">
      <c r="I83" s="652">
        <v>2016</v>
      </c>
      <c r="J83" s="446" t="s">
        <v>867</v>
      </c>
      <c r="K83" s="74">
        <v>-0.35849056603773582</v>
      </c>
      <c r="L83" s="106">
        <v>1.7780737168704312E-2</v>
      </c>
      <c r="M83" s="74">
        <v>1.0050124363976159E-2</v>
      </c>
      <c r="N83" s="74">
        <v>9.8098034712319256E-3</v>
      </c>
      <c r="O83" s="126">
        <f>((K83-L83)*(M83-N83))</f>
        <v>-9.0425855500607735E-5</v>
      </c>
      <c r="Q83" s="599">
        <v>2016</v>
      </c>
      <c r="R83" s="140" t="s">
        <v>867</v>
      </c>
      <c r="S83" s="42">
        <v>-0.35849056603773582</v>
      </c>
      <c r="T83" s="42">
        <v>1.0050124363976159E-2</v>
      </c>
      <c r="U83" s="141">
        <v>-6.005573682256661E-3</v>
      </c>
      <c r="V83" s="141">
        <v>2.4247489687959938</v>
      </c>
      <c r="W83" s="142">
        <f>S83-U83-(V83*T83)</f>
        <v>-0.37685402104330185</v>
      </c>
      <c r="X83" s="206">
        <f>W83^2</f>
        <v>0.1420189531765054</v>
      </c>
    </row>
    <row r="84" spans="1:24" ht="16.5" thickBot="1" x14ac:dyDescent="0.3">
      <c r="I84" s="653"/>
      <c r="J84" s="446" t="s">
        <v>868</v>
      </c>
      <c r="K84" s="74">
        <v>0.56302521008403361</v>
      </c>
      <c r="L84" s="106">
        <v>1.7780737168704312E-2</v>
      </c>
      <c r="M84" s="74">
        <v>4.3438042975537196E-2</v>
      </c>
      <c r="N84" s="74">
        <v>9.8098034712319256E-3</v>
      </c>
      <c r="O84" s="126">
        <f t="shared" ref="O84:O94" si="15">((K84-L84)*(M84-N84))</f>
        <v>1.833561172359538E-2</v>
      </c>
      <c r="Q84" s="599"/>
      <c r="R84" s="140" t="s">
        <v>868</v>
      </c>
      <c r="S84" s="42">
        <v>0.56302521008403361</v>
      </c>
      <c r="T84" s="42">
        <v>4.3438042975537196E-2</v>
      </c>
      <c r="U84" s="141">
        <v>-6.005573682256661E-3</v>
      </c>
      <c r="V84" s="141">
        <v>2.4247489687959938</v>
      </c>
      <c r="W84" s="142">
        <f t="shared" ref="W84:W94" si="16">S84-U84-(V84*T84)</f>
        <v>0.46370443385484039</v>
      </c>
      <c r="X84" s="206">
        <f t="shared" ref="X84:X94" si="17">W84^2</f>
        <v>0.21502180197663806</v>
      </c>
    </row>
    <row r="85" spans="1:24" ht="16.5" thickBot="1" x14ac:dyDescent="0.3">
      <c r="I85" s="653"/>
      <c r="J85" s="446" t="s">
        <v>869</v>
      </c>
      <c r="K85" s="74">
        <v>0.17204301075268819</v>
      </c>
      <c r="L85" s="106">
        <v>1.7780737168704312E-2</v>
      </c>
      <c r="M85" s="74">
        <v>6.7206555334595368E-3</v>
      </c>
      <c r="N85" s="74">
        <v>9.8098034712319256E-3</v>
      </c>
      <c r="O85" s="126">
        <f t="shared" si="15"/>
        <v>-4.7653898431804383E-4</v>
      </c>
      <c r="Q85" s="599"/>
      <c r="R85" s="140" t="s">
        <v>869</v>
      </c>
      <c r="S85" s="42">
        <v>0.17204301075268819</v>
      </c>
      <c r="T85" s="42">
        <v>6.7206555334595368E-3</v>
      </c>
      <c r="U85" s="141">
        <v>-6.005573682256661E-3</v>
      </c>
      <c r="V85" s="141">
        <v>2.4247489687959938</v>
      </c>
      <c r="W85" s="142">
        <f t="shared" si="16"/>
        <v>0.16175268186055575</v>
      </c>
      <c r="X85" s="206">
        <f t="shared" si="17"/>
        <v>2.616393008908216E-2</v>
      </c>
    </row>
    <row r="86" spans="1:24" ht="16.5" thickBot="1" x14ac:dyDescent="0.3">
      <c r="I86" s="653"/>
      <c r="J86" s="446" t="s">
        <v>870</v>
      </c>
      <c r="K86" s="74">
        <v>7.7981651376146793E-2</v>
      </c>
      <c r="L86" s="106">
        <v>1.7780737168704312E-2</v>
      </c>
      <c r="M86" s="74">
        <v>-9.3294460641399797E-3</v>
      </c>
      <c r="N86" s="74">
        <v>9.8098034712319256E-3</v>
      </c>
      <c r="O86" s="126">
        <f t="shared" si="15"/>
        <v>-1.1522003192737573E-3</v>
      </c>
      <c r="Q86" s="599"/>
      <c r="R86" s="140" t="s">
        <v>870</v>
      </c>
      <c r="S86" s="42">
        <v>7.7981651376146793E-2</v>
      </c>
      <c r="T86" s="42">
        <v>-9.3294460641399797E-3</v>
      </c>
      <c r="U86" s="141">
        <v>-6.005573682256661E-3</v>
      </c>
      <c r="V86" s="141">
        <v>2.4247489687959938</v>
      </c>
      <c r="W86" s="142">
        <f t="shared" si="16"/>
        <v>0.10660878978186471</v>
      </c>
      <c r="X86" s="206">
        <f t="shared" si="17"/>
        <v>1.136543405875382E-2</v>
      </c>
    </row>
    <row r="87" spans="1:24" ht="16.5" thickBot="1" x14ac:dyDescent="0.3">
      <c r="I87" s="653"/>
      <c r="J87" s="446" t="s">
        <v>871</v>
      </c>
      <c r="K87" s="74">
        <v>-8.851063829787234E-2</v>
      </c>
      <c r="L87" s="106">
        <v>1.7780737168704312E-2</v>
      </c>
      <c r="M87" s="74">
        <v>-1.5014834656640762E-2</v>
      </c>
      <c r="N87" s="74">
        <v>9.8098034712319256E-3</v>
      </c>
      <c r="O87" s="126">
        <f t="shared" si="15"/>
        <v>2.6386449320716108E-3</v>
      </c>
      <c r="Q87" s="599"/>
      <c r="R87" s="140" t="s">
        <v>871</v>
      </c>
      <c r="S87" s="42">
        <v>-8.851063829787234E-2</v>
      </c>
      <c r="T87" s="42">
        <v>-1.5014834656640762E-2</v>
      </c>
      <c r="U87" s="141">
        <v>-6.005573682256661E-3</v>
      </c>
      <c r="V87" s="141">
        <v>2.4247489687959938</v>
      </c>
      <c r="W87" s="142">
        <f t="shared" si="16"/>
        <v>-4.6097859765283647E-2</v>
      </c>
      <c r="X87" s="206">
        <f t="shared" si="17"/>
        <v>2.1250126749397568E-3</v>
      </c>
    </row>
    <row r="88" spans="1:24" ht="16.5" thickBot="1" x14ac:dyDescent="0.3">
      <c r="I88" s="653"/>
      <c r="J88" s="446" t="s">
        <v>872</v>
      </c>
      <c r="K88" s="74">
        <v>4.7619047619047616E-2</v>
      </c>
      <c r="L88" s="106">
        <v>1.7780737168704312E-2</v>
      </c>
      <c r="M88" s="74">
        <v>4.9645736027609466E-2</v>
      </c>
      <c r="N88" s="74">
        <v>9.8098034712319256E-3</v>
      </c>
      <c r="O88" s="126">
        <f t="shared" si="15"/>
        <v>1.1886369226961309E-3</v>
      </c>
      <c r="Q88" s="599"/>
      <c r="R88" s="140" t="s">
        <v>872</v>
      </c>
      <c r="S88" s="42">
        <v>4.7619047619047616E-2</v>
      </c>
      <c r="T88" s="42">
        <v>4.9645736027609466E-2</v>
      </c>
      <c r="U88" s="141">
        <v>-6.005573682256661E-3</v>
      </c>
      <c r="V88" s="141">
        <v>2.4247489687959938</v>
      </c>
      <c r="W88" s="142">
        <f t="shared" si="16"/>
        <v>-6.6753825936759881E-2</v>
      </c>
      <c r="X88" s="206">
        <f t="shared" si="17"/>
        <v>4.456073277195236E-3</v>
      </c>
    </row>
    <row r="89" spans="1:24" ht="16.5" thickBot="1" x14ac:dyDescent="0.3">
      <c r="I89" s="653"/>
      <c r="J89" s="446" t="s">
        <v>873</v>
      </c>
      <c r="K89" s="74">
        <v>-2.2727272727272728E-2</v>
      </c>
      <c r="L89" s="106">
        <v>1.7780737168704312E-2</v>
      </c>
      <c r="M89" s="74">
        <v>3.7317594571986246E-2</v>
      </c>
      <c r="N89" s="74">
        <v>9.8098034712319256E-3</v>
      </c>
      <c r="O89" s="126">
        <f t="shared" si="15"/>
        <v>-1.1142858741258251E-3</v>
      </c>
      <c r="Q89" s="599"/>
      <c r="R89" s="140" t="s">
        <v>873</v>
      </c>
      <c r="S89" s="42">
        <v>-2.2727272727272728E-2</v>
      </c>
      <c r="T89" s="42">
        <v>3.7317594571986246E-2</v>
      </c>
      <c r="U89" s="141">
        <v>-6.005573682256661E-3</v>
      </c>
      <c r="V89" s="141">
        <v>2.4247489687959938</v>
      </c>
      <c r="W89" s="142">
        <f t="shared" si="16"/>
        <v>-0.10720749800138669</v>
      </c>
      <c r="X89" s="206">
        <f t="shared" si="17"/>
        <v>1.1493447627717332E-2</v>
      </c>
    </row>
    <row r="90" spans="1:24" ht="16.5" thickBot="1" x14ac:dyDescent="0.3">
      <c r="I90" s="653"/>
      <c r="J90" s="446" t="s">
        <v>874</v>
      </c>
      <c r="K90" s="74">
        <v>-0.10697674418604651</v>
      </c>
      <c r="L90" s="106">
        <v>1.7780737168704312E-2</v>
      </c>
      <c r="M90" s="74">
        <v>3.5975090721741862E-2</v>
      </c>
      <c r="N90" s="74">
        <v>9.8098034712319256E-3</v>
      </c>
      <c r="O90" s="126">
        <f t="shared" si="15"/>
        <v>-3.2643153362971922E-3</v>
      </c>
      <c r="Q90" s="599"/>
      <c r="R90" s="140" t="s">
        <v>874</v>
      </c>
      <c r="S90" s="42">
        <v>-0.10697674418604651</v>
      </c>
      <c r="T90" s="42">
        <v>3.5975090721741862E-2</v>
      </c>
      <c r="U90" s="141">
        <v>-6.005573682256661E-3</v>
      </c>
      <c r="V90" s="141">
        <v>2.4247489687959938</v>
      </c>
      <c r="W90" s="142">
        <f t="shared" si="16"/>
        <v>-0.18820173463367573</v>
      </c>
      <c r="X90" s="206">
        <f t="shared" si="17"/>
        <v>3.54198929191245E-2</v>
      </c>
    </row>
    <row r="91" spans="1:24" ht="16.5" thickBot="1" x14ac:dyDescent="0.3">
      <c r="I91" s="653"/>
      <c r="J91" s="446" t="s">
        <v>875</v>
      </c>
      <c r="K91" s="74">
        <v>5.2083333333333336E-2</v>
      </c>
      <c r="L91" s="106">
        <v>1.7780737168704312E-2</v>
      </c>
      <c r="M91" s="74">
        <v>-2.9839128178515729E-3</v>
      </c>
      <c r="N91" s="74">
        <v>9.8098034712319256E-3</v>
      </c>
      <c r="O91" s="126">
        <f t="shared" si="15"/>
        <v>-4.3885768330926748E-4</v>
      </c>
      <c r="Q91" s="599"/>
      <c r="R91" s="140" t="s">
        <v>875</v>
      </c>
      <c r="S91" s="42">
        <v>5.2083333333333336E-2</v>
      </c>
      <c r="T91" s="42">
        <v>-2.9839128178515729E-3</v>
      </c>
      <c r="U91" s="141">
        <v>-6.005573682256661E-3</v>
      </c>
      <c r="V91" s="141">
        <v>2.4247489687959938</v>
      </c>
      <c r="W91" s="142">
        <f t="shared" si="16"/>
        <v>6.5324146543652747E-2</v>
      </c>
      <c r="X91" s="206">
        <f t="shared" si="17"/>
        <v>4.2672441216566196E-3</v>
      </c>
    </row>
    <row r="92" spans="1:24" ht="16.5" thickBot="1" x14ac:dyDescent="0.3">
      <c r="I92" s="653"/>
      <c r="J92" s="446" t="s">
        <v>876</v>
      </c>
      <c r="K92" s="74">
        <v>3.9603960396039604E-2</v>
      </c>
      <c r="L92" s="106">
        <v>1.7780737168704312E-2</v>
      </c>
      <c r="M92" s="74">
        <v>5.3133810453263684E-3</v>
      </c>
      <c r="N92" s="74">
        <v>9.8098034712319256E-3</v>
      </c>
      <c r="O92" s="126">
        <f t="shared" si="15"/>
        <v>-9.8126430324933458E-5</v>
      </c>
      <c r="Q92" s="599"/>
      <c r="R92" s="140" t="s">
        <v>876</v>
      </c>
      <c r="S92" s="42">
        <v>3.9603960396039604E-2</v>
      </c>
      <c r="T92" s="42">
        <v>5.3133810453263684E-3</v>
      </c>
      <c r="U92" s="141">
        <v>-6.005573682256661E-3</v>
      </c>
      <c r="V92" s="141">
        <v>2.4247489687959938</v>
      </c>
      <c r="W92" s="142">
        <f t="shared" si="16"/>
        <v>3.2725918867820974E-2</v>
      </c>
      <c r="X92" s="206">
        <f t="shared" si="17"/>
        <v>1.0709857657432008E-3</v>
      </c>
    </row>
    <row r="93" spans="1:24" ht="16.5" thickBot="1" x14ac:dyDescent="0.3">
      <c r="I93" s="653"/>
      <c r="J93" s="446" t="s">
        <v>877</v>
      </c>
      <c r="K93" s="74">
        <v>-0.1738095238095238</v>
      </c>
      <c r="L93" s="106">
        <v>1.7780737168704312E-2</v>
      </c>
      <c r="M93" s="74">
        <v>-7.5342465753424681E-2</v>
      </c>
      <c r="N93" s="74">
        <v>9.8098034712319256E-3</v>
      </c>
      <c r="O93" s="126">
        <f t="shared" si="15"/>
        <v>1.6314345483640302E-2</v>
      </c>
      <c r="Q93" s="599"/>
      <c r="R93" s="140" t="s">
        <v>877</v>
      </c>
      <c r="S93" s="42">
        <v>-0.1738095238095238</v>
      </c>
      <c r="T93" s="42">
        <v>-7.5342465753424681E-2</v>
      </c>
      <c r="U93" s="141">
        <v>-6.005573682256661E-3</v>
      </c>
      <c r="V93" s="141">
        <v>2.4247489687959938</v>
      </c>
      <c r="W93" s="142">
        <f t="shared" si="16"/>
        <v>1.4882616014896821E-2</v>
      </c>
      <c r="X93" s="206">
        <f t="shared" si="17"/>
        <v>2.2149225944686333E-4</v>
      </c>
    </row>
    <row r="94" spans="1:24" ht="16.5" thickBot="1" x14ac:dyDescent="0.3">
      <c r="I94" s="654"/>
      <c r="J94" s="446" t="s">
        <v>866</v>
      </c>
      <c r="K94" s="74">
        <v>1.1527377521613832E-2</v>
      </c>
      <c r="L94" s="106">
        <v>1.7780737168704312E-2</v>
      </c>
      <c r="M94" s="74">
        <v>3.1927675707203271E-2</v>
      </c>
      <c r="N94" s="74">
        <v>9.8098034712319256E-3</v>
      </c>
      <c r="O94" s="126">
        <f t="shared" si="15"/>
        <v>-1.383110097199261E-4</v>
      </c>
      <c r="Q94" s="599"/>
      <c r="R94" s="140" t="s">
        <v>866</v>
      </c>
      <c r="S94" s="42">
        <v>1.1527377521613832E-2</v>
      </c>
      <c r="T94" s="42">
        <v>3.1927675707203271E-2</v>
      </c>
      <c r="U94" s="141">
        <v>-6.005573682256661E-3</v>
      </c>
      <c r="V94" s="141">
        <v>2.4247489687959938</v>
      </c>
      <c r="W94" s="142">
        <f t="shared" si="16"/>
        <v>-5.9883647543223534E-2</v>
      </c>
      <c r="X94" s="206">
        <f t="shared" si="17"/>
        <v>3.5860512430810221E-3</v>
      </c>
    </row>
    <row r="95" spans="1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3.1704177569133872E-2</v>
      </c>
      <c r="Q95" s="599" t="s">
        <v>891</v>
      </c>
      <c r="R95" s="599"/>
      <c r="S95" s="599"/>
      <c r="T95" s="599"/>
      <c r="U95" s="599"/>
      <c r="V95" s="599"/>
      <c r="W95" s="599"/>
      <c r="X95" s="206">
        <f>SUM(X83:X94)</f>
        <v>0.45721031918988397</v>
      </c>
    </row>
    <row r="96" spans="1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2.6420147974278228E-3</v>
      </c>
      <c r="Q96" s="600" t="s">
        <v>5070</v>
      </c>
      <c r="R96" s="600"/>
      <c r="S96" s="600"/>
      <c r="T96" s="600"/>
      <c r="U96" s="600"/>
      <c r="V96" s="600"/>
      <c r="W96" s="600"/>
      <c r="X96" s="206">
        <f>X95/12</f>
        <v>3.8100859932490329E-2</v>
      </c>
    </row>
    <row r="97" spans="9:24" ht="18" thickBot="1" x14ac:dyDescent="0.3"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161" t="s">
        <v>884</v>
      </c>
      <c r="R97" s="161" t="s">
        <v>885</v>
      </c>
      <c r="S97" s="161" t="s">
        <v>886</v>
      </c>
      <c r="T97" s="161" t="s">
        <v>888</v>
      </c>
      <c r="U97" s="161" t="s">
        <v>5071</v>
      </c>
      <c r="V97" s="161" t="s">
        <v>5072</v>
      </c>
      <c r="W97" s="161" t="s">
        <v>5073</v>
      </c>
      <c r="X97" s="161" t="s">
        <v>5074</v>
      </c>
    </row>
    <row r="98" spans="9:24" ht="16.5" thickBot="1" x14ac:dyDescent="0.3">
      <c r="I98" s="652">
        <v>2017</v>
      </c>
      <c r="J98" s="446" t="s">
        <v>867</v>
      </c>
      <c r="K98" s="74">
        <v>-3.4188034188034191E-2</v>
      </c>
      <c r="L98" s="74">
        <v>-1.8832659392025348E-2</v>
      </c>
      <c r="M98" s="74">
        <v>-8.2182179919061092E-3</v>
      </c>
      <c r="N98" s="74">
        <v>1.7002369229728018E-2</v>
      </c>
      <c r="O98" s="126">
        <f>((K98-L98)*(M98-N98))</f>
        <v>3.8727156936362337E-4</v>
      </c>
      <c r="Q98" s="599">
        <v>2017</v>
      </c>
      <c r="R98" s="140" t="s">
        <v>867</v>
      </c>
      <c r="S98" s="42">
        <v>-3.4188034188034191E-2</v>
      </c>
      <c r="T98" s="42">
        <v>-8.2182179919061092E-3</v>
      </c>
      <c r="U98" s="141">
        <v>-3.7600261831852881E-2</v>
      </c>
      <c r="V98" s="141">
        <v>1.1038227782404038</v>
      </c>
      <c r="W98" s="142">
        <f>S98-U98-(V98*T98)</f>
        <v>1.2483683859829764E-2</v>
      </c>
      <c r="X98" s="143">
        <f>W98^2</f>
        <v>1.5584236271217416E-4</v>
      </c>
    </row>
    <row r="99" spans="9:24" ht="16.5" thickBot="1" x14ac:dyDescent="0.3">
      <c r="I99" s="653"/>
      <c r="J99" s="446" t="s">
        <v>868</v>
      </c>
      <c r="K99" s="74">
        <v>-2.0648967551622419E-2</v>
      </c>
      <c r="L99" s="74">
        <v>-1.8832659392025348E-2</v>
      </c>
      <c r="M99" s="74">
        <v>1.7495868239585141E-2</v>
      </c>
      <c r="N99" s="74">
        <v>1.7002369229728018E-2</v>
      </c>
      <c r="O99" s="126">
        <f t="shared" ref="O99:O109" si="18">((K99-L99)*(M99-N99))</f>
        <v>-8.9634627835656863E-7</v>
      </c>
      <c r="Q99" s="599"/>
      <c r="R99" s="140" t="s">
        <v>868</v>
      </c>
      <c r="S99" s="42">
        <v>-2.0648967551622419E-2</v>
      </c>
      <c r="T99" s="42">
        <v>1.7495868239585141E-2</v>
      </c>
      <c r="U99" s="141">
        <v>-3.7600261831852881E-2</v>
      </c>
      <c r="V99" s="141">
        <v>1.1038227782404038</v>
      </c>
      <c r="W99" s="142">
        <f t="shared" ref="W99:W109" si="19">S99-U99-(V99*T99)</f>
        <v>-2.3610436077164502E-3</v>
      </c>
      <c r="X99" s="143">
        <f t="shared" ref="X99:X109" si="20">W99^2</f>
        <v>5.5745269175387111E-6</v>
      </c>
    </row>
    <row r="100" spans="9:24" ht="16.5" thickBot="1" x14ac:dyDescent="0.3">
      <c r="I100" s="653"/>
      <c r="J100" s="446" t="s">
        <v>869</v>
      </c>
      <c r="K100" s="74">
        <v>0.1144578313253012</v>
      </c>
      <c r="L100" s="74">
        <v>-1.8832659392025348E-2</v>
      </c>
      <c r="M100" s="74">
        <v>3.2295283969978633E-2</v>
      </c>
      <c r="N100" s="74">
        <v>1.7002369229728018E-2</v>
      </c>
      <c r="O100" s="126">
        <f t="shared" si="18"/>
        <v>2.038400110226241E-3</v>
      </c>
      <c r="Q100" s="599"/>
      <c r="R100" s="140" t="s">
        <v>869</v>
      </c>
      <c r="S100" s="42">
        <v>0.1144578313253012</v>
      </c>
      <c r="T100" s="42">
        <v>3.2295283969978633E-2</v>
      </c>
      <c r="U100" s="141">
        <v>-3.7600261831852881E-2</v>
      </c>
      <c r="V100" s="141">
        <v>1.1038227782404038</v>
      </c>
      <c r="W100" s="142">
        <f t="shared" si="19"/>
        <v>0.11640982308134948</v>
      </c>
      <c r="X100" s="143">
        <f t="shared" si="20"/>
        <v>1.3551246909831085E-2</v>
      </c>
    </row>
    <row r="101" spans="9:24" ht="16.5" thickBot="1" x14ac:dyDescent="0.3">
      <c r="I101" s="653"/>
      <c r="J101" s="446" t="s">
        <v>870</v>
      </c>
      <c r="K101" s="74">
        <v>-1.3513513513513514E-2</v>
      </c>
      <c r="L101" s="74">
        <v>-1.8832659392025348E-2</v>
      </c>
      <c r="M101" s="74">
        <v>2.0867470402482848E-2</v>
      </c>
      <c r="N101" s="74">
        <v>1.7002369229728018E-2</v>
      </c>
      <c r="O101" s="126">
        <f t="shared" si="18"/>
        <v>2.0559036973090111E-5</v>
      </c>
      <c r="Q101" s="599"/>
      <c r="R101" s="140" t="s">
        <v>870</v>
      </c>
      <c r="S101" s="42">
        <v>-1.3513513513513514E-2</v>
      </c>
      <c r="T101" s="42">
        <v>2.0867470402482848E-2</v>
      </c>
      <c r="U101" s="141">
        <v>-3.7600261831852881E-2</v>
      </c>
      <c r="V101" s="141">
        <v>1.1038227782404038</v>
      </c>
      <c r="W101" s="142">
        <f t="shared" si="19"/>
        <v>1.0527591638213527E-3</v>
      </c>
      <c r="X101" s="143">
        <f t="shared" si="20"/>
        <v>1.1083018570098335E-6</v>
      </c>
    </row>
    <row r="102" spans="9:24" ht="16.5" thickBot="1" x14ac:dyDescent="0.3">
      <c r="I102" s="653"/>
      <c r="J102" s="446" t="s">
        <v>871</v>
      </c>
      <c r="K102" s="74">
        <v>4.1095890410958902E-2</v>
      </c>
      <c r="L102" s="74">
        <v>-1.8832659392025348E-2</v>
      </c>
      <c r="M102" s="74">
        <v>1.8006717972702979E-2</v>
      </c>
      <c r="N102" s="74">
        <v>1.7002369229728018E-2</v>
      </c>
      <c r="O102" s="126">
        <f t="shared" si="18"/>
        <v>6.0189163662939601E-5</v>
      </c>
      <c r="Q102" s="599"/>
      <c r="R102" s="140" t="s">
        <v>871</v>
      </c>
      <c r="S102" s="42">
        <v>4.1095890410958902E-2</v>
      </c>
      <c r="T102" s="42">
        <v>1.8006717972702979E-2</v>
      </c>
      <c r="U102" s="141">
        <v>-3.7600261831852881E-2</v>
      </c>
      <c r="V102" s="141">
        <v>1.1038227782404038</v>
      </c>
      <c r="W102" s="142">
        <f t="shared" si="19"/>
        <v>5.8819926783191381E-2</v>
      </c>
      <c r="X102" s="143">
        <f t="shared" si="20"/>
        <v>3.459783786779995E-3</v>
      </c>
    </row>
    <row r="103" spans="9:24" ht="16.5" thickBot="1" x14ac:dyDescent="0.3">
      <c r="I103" s="653"/>
      <c r="J103" s="446" t="s">
        <v>872</v>
      </c>
      <c r="K103" s="74">
        <v>-3.1578947368421054E-2</v>
      </c>
      <c r="L103" s="74">
        <v>-1.8832659392025348E-2</v>
      </c>
      <c r="M103" s="74">
        <v>2.0799832933068765E-2</v>
      </c>
      <c r="N103" s="74">
        <v>1.7002369229728018E-2</v>
      </c>
      <c r="O103" s="126">
        <f t="shared" si="18"/>
        <v>-4.8403565942691281E-5</v>
      </c>
      <c r="Q103" s="599"/>
      <c r="R103" s="140" t="s">
        <v>872</v>
      </c>
      <c r="S103" s="42">
        <v>-3.1578947368421054E-2</v>
      </c>
      <c r="T103" s="42">
        <v>2.0799832933068765E-2</v>
      </c>
      <c r="U103" s="141">
        <v>-3.7600261831852881E-2</v>
      </c>
      <c r="V103" s="141">
        <v>1.1038227782404038</v>
      </c>
      <c r="W103" s="142">
        <f t="shared" si="19"/>
        <v>-1.6938014911684382E-2</v>
      </c>
      <c r="X103" s="143">
        <f t="shared" si="20"/>
        <v>2.868963491484425E-4</v>
      </c>
    </row>
    <row r="104" spans="9:24" ht="16.5" thickBot="1" x14ac:dyDescent="0.3">
      <c r="I104" s="653"/>
      <c r="J104" s="446" t="s">
        <v>873</v>
      </c>
      <c r="K104" s="74">
        <v>1.0869565217391304E-3</v>
      </c>
      <c r="L104" s="74">
        <v>-1.8832659392025348E-2</v>
      </c>
      <c r="M104" s="74">
        <v>-3.6210388494506696E-3</v>
      </c>
      <c r="N104" s="74">
        <v>1.7002369229728018E-2</v>
      </c>
      <c r="O104" s="126">
        <f t="shared" si="18"/>
        <v>-4.1081036777006668E-4</v>
      </c>
      <c r="Q104" s="599"/>
      <c r="R104" s="140" t="s">
        <v>873</v>
      </c>
      <c r="S104" s="42">
        <v>1.0869565217391304E-3</v>
      </c>
      <c r="T104" s="42">
        <v>-3.6210388494506696E-3</v>
      </c>
      <c r="U104" s="141">
        <v>-3.7600261831852881E-2</v>
      </c>
      <c r="V104" s="141">
        <v>1.1038227782404038</v>
      </c>
      <c r="W104" s="142">
        <f t="shared" si="19"/>
        <v>4.2684203516509082E-2</v>
      </c>
      <c r="X104" s="143">
        <f t="shared" si="20"/>
        <v>1.8219412298387664E-3</v>
      </c>
    </row>
    <row r="105" spans="9:24" ht="16.5" thickBot="1" x14ac:dyDescent="0.3">
      <c r="I105" s="653"/>
      <c r="J105" s="446" t="s">
        <v>874</v>
      </c>
      <c r="K105" s="74">
        <v>-0.17222222222222222</v>
      </c>
      <c r="L105" s="74">
        <v>-1.8832659392025348E-2</v>
      </c>
      <c r="M105" s="74">
        <v>3.3364816031537449E-3</v>
      </c>
      <c r="N105" s="74">
        <v>1.7002369229728018E-2</v>
      </c>
      <c r="O105" s="126">
        <f t="shared" si="18"/>
        <v>2.0962045287268244E-3</v>
      </c>
      <c r="Q105" s="599"/>
      <c r="R105" s="140" t="s">
        <v>874</v>
      </c>
      <c r="S105" s="42">
        <v>-0.17222222222222222</v>
      </c>
      <c r="T105" s="42">
        <v>3.3364816031537449E-3</v>
      </c>
      <c r="U105" s="141">
        <v>-3.7600261831852881E-2</v>
      </c>
      <c r="V105" s="141">
        <v>1.1038227782404038</v>
      </c>
      <c r="W105" s="142">
        <f t="shared" si="19"/>
        <v>-0.1383048447831105</v>
      </c>
      <c r="X105" s="143">
        <f t="shared" si="20"/>
        <v>1.9128230090480289E-2</v>
      </c>
    </row>
    <row r="106" spans="9:24" ht="16.5" thickBot="1" x14ac:dyDescent="0.3">
      <c r="I106" s="653"/>
      <c r="J106" s="446" t="s">
        <v>875</v>
      </c>
      <c r="K106" s="74">
        <v>-0.11409395973154363</v>
      </c>
      <c r="L106" s="74">
        <v>-1.8832659392025348E-2</v>
      </c>
      <c r="M106" s="74">
        <v>2.158943243326219E-3</v>
      </c>
      <c r="N106" s="74">
        <v>1.7002369229728018E-2</v>
      </c>
      <c r="O106" s="126">
        <f t="shared" si="18"/>
        <v>1.4140040609580322E-3</v>
      </c>
      <c r="Q106" s="599"/>
      <c r="R106" s="140" t="s">
        <v>875</v>
      </c>
      <c r="S106" s="42">
        <v>-0.11409395973154363</v>
      </c>
      <c r="T106" s="42">
        <v>2.158943243326219E-3</v>
      </c>
      <c r="U106" s="141">
        <v>-3.7600261831852881E-2</v>
      </c>
      <c r="V106" s="141">
        <v>1.1038227782404038</v>
      </c>
      <c r="W106" s="142">
        <f t="shared" si="19"/>
        <v>-7.8876788628602437E-2</v>
      </c>
      <c r="X106" s="143">
        <f t="shared" si="20"/>
        <v>6.221547784361227E-3</v>
      </c>
    </row>
    <row r="107" spans="9:24" ht="16.5" thickBot="1" x14ac:dyDescent="0.3">
      <c r="I107" s="653"/>
      <c r="J107" s="446" t="s">
        <v>876</v>
      </c>
      <c r="K107" s="74">
        <v>0.18181818181818182</v>
      </c>
      <c r="L107" s="74">
        <v>-1.8832659392025348E-2</v>
      </c>
      <c r="M107" s="74">
        <v>1.3048272482234717E-2</v>
      </c>
      <c r="N107" s="74">
        <v>1.7002369229728018E-2</v>
      </c>
      <c r="O107" s="126">
        <f t="shared" si="18"/>
        <v>-7.9339283861107497E-4</v>
      </c>
      <c r="Q107" s="599"/>
      <c r="R107" s="140" t="s">
        <v>876</v>
      </c>
      <c r="S107" s="42">
        <v>0.18181818181818182</v>
      </c>
      <c r="T107" s="42">
        <v>1.3048272482234717E-2</v>
      </c>
      <c r="U107" s="141">
        <v>-3.7600261831852881E-2</v>
      </c>
      <c r="V107" s="141">
        <v>1.1038227782404038</v>
      </c>
      <c r="W107" s="142">
        <f t="shared" si="19"/>
        <v>0.20501546326745657</v>
      </c>
      <c r="X107" s="143">
        <f t="shared" si="20"/>
        <v>4.2031340178769833E-2</v>
      </c>
    </row>
    <row r="108" spans="9:24" ht="16.5" thickBot="1" x14ac:dyDescent="0.3">
      <c r="I108" s="653"/>
      <c r="J108" s="446" t="s">
        <v>877</v>
      </c>
      <c r="K108" s="74">
        <v>-0.16666666666666666</v>
      </c>
      <c r="L108" s="74">
        <v>-1.8832659392025348E-2</v>
      </c>
      <c r="M108" s="74">
        <v>-6.0470460180261547E-5</v>
      </c>
      <c r="N108" s="74">
        <v>1.7002369229728018E-2</v>
      </c>
      <c r="O108" s="126">
        <f t="shared" si="18"/>
        <v>2.5224679668439387E-3</v>
      </c>
      <c r="Q108" s="599"/>
      <c r="R108" s="140" t="s">
        <v>877</v>
      </c>
      <c r="S108" s="42">
        <v>-0.16666666666666666</v>
      </c>
      <c r="T108" s="42">
        <v>-6.0470460180261547E-5</v>
      </c>
      <c r="U108" s="141">
        <v>-3.7600261831852881E-2</v>
      </c>
      <c r="V108" s="141">
        <v>1.1038227782404038</v>
      </c>
      <c r="W108" s="142">
        <f t="shared" si="19"/>
        <v>-0.12899965616345613</v>
      </c>
      <c r="X108" s="143">
        <f t="shared" si="20"/>
        <v>1.6640911290289905E-2</v>
      </c>
    </row>
    <row r="109" spans="9:24" ht="16.5" thickBot="1" x14ac:dyDescent="0.3">
      <c r="I109" s="654"/>
      <c r="J109" s="446" t="s">
        <v>866</v>
      </c>
      <c r="K109" s="74">
        <v>-1.1538461538461539E-2</v>
      </c>
      <c r="L109" s="74">
        <v>-1.8832659392025348E-2</v>
      </c>
      <c r="M109" s="74">
        <v>8.791928721174018E-2</v>
      </c>
      <c r="N109" s="74">
        <v>1.7002369229728018E-2</v>
      </c>
      <c r="O109" s="126">
        <f t="shared" si="18"/>
        <v>5.172820309257538E-4</v>
      </c>
      <c r="Q109" s="599"/>
      <c r="R109" s="140" t="s">
        <v>866</v>
      </c>
      <c r="S109" s="42">
        <v>-1.1538461538461539E-2</v>
      </c>
      <c r="T109" s="42">
        <v>8.791928721174018E-2</v>
      </c>
      <c r="U109" s="141">
        <v>-3.7600261831852881E-2</v>
      </c>
      <c r="V109" s="141">
        <v>1.1038227782404038</v>
      </c>
      <c r="W109" s="142">
        <f t="shared" si="19"/>
        <v>-7.0985511577587701E-2</v>
      </c>
      <c r="X109" s="143">
        <f t="shared" si="20"/>
        <v>5.0389428539318378E-3</v>
      </c>
    </row>
    <row r="110" spans="9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7.8028753490782532E-3</v>
      </c>
      <c r="Q110" s="599" t="s">
        <v>891</v>
      </c>
      <c r="R110" s="599"/>
      <c r="S110" s="599"/>
      <c r="T110" s="599"/>
      <c r="U110" s="599"/>
      <c r="V110" s="599"/>
      <c r="W110" s="599"/>
      <c r="X110" s="143">
        <f>SUM(X98:X109)</f>
        <v>0.10834336566491812</v>
      </c>
    </row>
    <row r="111" spans="9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6.5023961242318773E-4</v>
      </c>
      <c r="Q111" s="600" t="s">
        <v>5070</v>
      </c>
      <c r="R111" s="600"/>
      <c r="S111" s="600"/>
      <c r="T111" s="600"/>
      <c r="U111" s="600"/>
      <c r="V111" s="600"/>
      <c r="W111" s="600"/>
      <c r="X111" s="143">
        <f>X110/12</f>
        <v>9.0286138054098426E-3</v>
      </c>
    </row>
    <row r="112" spans="9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</row>
    <row r="113" spans="9:15" ht="16.5" thickBot="1" x14ac:dyDescent="0.3">
      <c r="I113" s="671">
        <v>2018</v>
      </c>
      <c r="J113" s="448" t="s">
        <v>867</v>
      </c>
      <c r="K113" s="366">
        <v>0.1867704280155642</v>
      </c>
      <c r="L113" s="141">
        <v>-4.380849526512328E-2</v>
      </c>
      <c r="M113" s="141">
        <v>2.443046535543213E-2</v>
      </c>
      <c r="N113" s="141">
        <v>-7.0994468597337171E-3</v>
      </c>
      <c r="O113" s="126">
        <f>((K113-L113)*(M113-N113))</f>
        <v>7.2701332097075385E-3</v>
      </c>
    </row>
    <row r="114" spans="9:15" ht="16.5" thickBot="1" x14ac:dyDescent="0.3">
      <c r="I114" s="672"/>
      <c r="J114" s="448" t="s">
        <v>868</v>
      </c>
      <c r="K114" s="141">
        <v>6.5573770491803279E-3</v>
      </c>
      <c r="L114" s="141">
        <v>-4.380849526512328E-2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1.0796324645960093E-4</v>
      </c>
    </row>
    <row r="115" spans="9:15" ht="16.5" thickBot="1" x14ac:dyDescent="0.3">
      <c r="I115" s="672"/>
      <c r="J115" s="448" t="s">
        <v>869</v>
      </c>
      <c r="K115" s="141">
        <v>-7.8175895765472306E-2</v>
      </c>
      <c r="L115" s="141">
        <v>-4.380849526512328E-2</v>
      </c>
      <c r="M115" s="141">
        <v>-8.5978114661722491E-2</v>
      </c>
      <c r="N115" s="141">
        <v>-7.0994468597337171E-3</v>
      </c>
      <c r="O115" s="126">
        <f t="shared" si="21"/>
        <v>2.7108547672849335E-3</v>
      </c>
    </row>
    <row r="116" spans="9:15" ht="16.5" thickBot="1" x14ac:dyDescent="0.3">
      <c r="I116" s="672"/>
      <c r="J116" s="448" t="s">
        <v>870</v>
      </c>
      <c r="K116" s="141">
        <v>-6.3604240282685506E-2</v>
      </c>
      <c r="L116" s="141">
        <v>-4.380849526512328E-2</v>
      </c>
      <c r="M116" s="141">
        <v>-4.7003022830323746E-2</v>
      </c>
      <c r="N116" s="141">
        <v>-7.0994468597337171E-3</v>
      </c>
      <c r="O116" s="126">
        <f t="shared" si="21"/>
        <v>7.8992101520272337E-4</v>
      </c>
    </row>
    <row r="117" spans="9:15" ht="16.5" thickBot="1" x14ac:dyDescent="0.3">
      <c r="I117" s="672"/>
      <c r="J117" s="448" t="s">
        <v>871</v>
      </c>
      <c r="K117" s="141">
        <v>-9.4339622641509441E-2</v>
      </c>
      <c r="L117" s="141">
        <v>-4.380849526512328E-2</v>
      </c>
      <c r="M117" s="141">
        <v>-5.0291628843604896E-3</v>
      </c>
      <c r="N117" s="141">
        <v>-7.0994468597337171E-3</v>
      </c>
      <c r="O117" s="126">
        <f t="shared" si="21"/>
        <v>-1.0461378326487567E-4</v>
      </c>
    </row>
    <row r="118" spans="9:15" ht="16.5" thickBot="1" x14ac:dyDescent="0.3">
      <c r="I118" s="672"/>
      <c r="J118" s="448" t="s">
        <v>872</v>
      </c>
      <c r="K118" s="141">
        <v>-0.23333333333333334</v>
      </c>
      <c r="L118" s="141">
        <v>-4.380849526512328E-2</v>
      </c>
      <c r="M118" s="141">
        <v>-4.6791598066254894E-2</v>
      </c>
      <c r="N118" s="141">
        <v>-7.0994468597337171E-3</v>
      </c>
      <c r="O118" s="126">
        <f t="shared" si="21"/>
        <v>7.5226485299948343E-3</v>
      </c>
    </row>
    <row r="119" spans="9:15" ht="16.5" thickBot="1" x14ac:dyDescent="0.3">
      <c r="I119" s="672"/>
      <c r="J119" s="448" t="s">
        <v>873</v>
      </c>
      <c r="K119" s="141">
        <v>8.6956521739130432E-2</v>
      </c>
      <c r="L119" s="141">
        <v>-4.380849526512328E-2</v>
      </c>
      <c r="M119" s="141">
        <v>2.741564628095532E-2</v>
      </c>
      <c r="N119" s="141">
        <v>-7.0994468597337171E-3</v>
      </c>
      <c r="O119" s="126">
        <f t="shared" si="21"/>
        <v>4.5133667414456033E-3</v>
      </c>
    </row>
    <row r="120" spans="9:15" ht="16.5" thickBot="1" x14ac:dyDescent="0.3">
      <c r="I120" s="672"/>
      <c r="J120" s="448" t="s">
        <v>874</v>
      </c>
      <c r="K120" s="141">
        <v>-8.1218274111675121E-2</v>
      </c>
      <c r="L120" s="141">
        <v>-4.380849526512328E-2</v>
      </c>
      <c r="M120" s="141">
        <v>1.926351069183738E-2</v>
      </c>
      <c r="N120" s="141">
        <v>-7.0994468597337171E-3</v>
      </c>
      <c r="O120" s="126">
        <f t="shared" si="21"/>
        <v>-9.862324117453085E-4</v>
      </c>
    </row>
    <row r="121" spans="9:15" ht="16.5" thickBot="1" x14ac:dyDescent="0.3">
      <c r="I121" s="672"/>
      <c r="J121" s="448" t="s">
        <v>875</v>
      </c>
      <c r="K121" s="141">
        <v>-0.11049723756906077</v>
      </c>
      <c r="L121" s="141">
        <v>-4.380849526512328E-2</v>
      </c>
      <c r="M121" s="141">
        <v>-6.0196663444972249E-3</v>
      </c>
      <c r="N121" s="141">
        <v>-7.0994468597337171E-3</v>
      </c>
      <c r="O121" s="126">
        <f t="shared" si="21"/>
        <v>-7.2009204525419259E-5</v>
      </c>
    </row>
    <row r="122" spans="9:15" ht="16.5" thickBot="1" x14ac:dyDescent="0.3">
      <c r="I122" s="672"/>
      <c r="J122" s="448" t="s">
        <v>876</v>
      </c>
      <c r="K122" s="141">
        <v>-3.1055900621118012E-2</v>
      </c>
      <c r="L122" s="141">
        <v>-4.380849526512328E-2</v>
      </c>
      <c r="M122" s="141">
        <v>-2.4763515298842628E-2</v>
      </c>
      <c r="N122" s="141">
        <v>-7.0994468597337171E-3</v>
      </c>
      <c r="O122" s="126">
        <f t="shared" si="21"/>
        <v>-2.252627045679228E-4</v>
      </c>
    </row>
    <row r="123" spans="9:15" ht="16.5" thickBot="1" x14ac:dyDescent="0.3">
      <c r="I123" s="672"/>
      <c r="J123" s="448" t="s">
        <v>877</v>
      </c>
      <c r="K123" s="141">
        <v>1.282051282051282E-2</v>
      </c>
      <c r="L123" s="141">
        <v>-4.380849526512328E-2</v>
      </c>
      <c r="M123" s="141">
        <v>4.7403329287324443E-2</v>
      </c>
      <c r="N123" s="141">
        <v>-7.0994468597337171E-3</v>
      </c>
      <c r="O123" s="126">
        <f t="shared" si="21"/>
        <v>3.086438151121371E-3</v>
      </c>
    </row>
    <row r="124" spans="9:15" ht="16.5" thickBot="1" x14ac:dyDescent="0.3">
      <c r="I124" s="673"/>
      <c r="J124" s="448" t="s">
        <v>866</v>
      </c>
      <c r="K124" s="141">
        <v>-0.12658227848101267</v>
      </c>
      <c r="L124" s="141">
        <v>-4.380849526512328E-2</v>
      </c>
      <c r="M124" s="141">
        <v>1.6834633611323781E-2</v>
      </c>
      <c r="N124" s="141">
        <v>-7.0994468597337171E-3</v>
      </c>
      <c r="O124" s="126">
        <f t="shared" si="21"/>
        <v>-1.9811143883829651E-3</v>
      </c>
    </row>
    <row r="125" spans="9:15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2.2810273726830359E-2</v>
      </c>
    </row>
    <row r="126" spans="9:15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1.9008561439025299E-3</v>
      </c>
    </row>
  </sheetData>
  <mergeCells count="65"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  <mergeCell ref="Z17:AC17"/>
    <mergeCell ref="AE17:AF17"/>
    <mergeCell ref="Z18:Z19"/>
    <mergeCell ref="AA18:AD18"/>
    <mergeCell ref="AE18:AG18"/>
    <mergeCell ref="Z1:Z2"/>
    <mergeCell ref="AA1:AD1"/>
    <mergeCell ref="AE1:AG1"/>
    <mergeCell ref="Z16:AC16"/>
    <mergeCell ref="AE16:AF16"/>
    <mergeCell ref="I95:N95"/>
    <mergeCell ref="I53:I64"/>
    <mergeCell ref="Q53:Q64"/>
    <mergeCell ref="I125:N125"/>
    <mergeCell ref="I126:N126"/>
    <mergeCell ref="Q111:W111"/>
    <mergeCell ref="Q83:Q94"/>
    <mergeCell ref="Q95:W95"/>
    <mergeCell ref="Q96:W96"/>
    <mergeCell ref="Q98:Q109"/>
    <mergeCell ref="Q110:W110"/>
    <mergeCell ref="I96:N96"/>
    <mergeCell ref="I98:I109"/>
    <mergeCell ref="I110:N110"/>
    <mergeCell ref="I111:N111"/>
    <mergeCell ref="I113:I124"/>
    <mergeCell ref="I83:I94"/>
    <mergeCell ref="I50:N50"/>
    <mergeCell ref="I51:N51"/>
    <mergeCell ref="Q36:X36"/>
    <mergeCell ref="Q38:Q49"/>
    <mergeCell ref="Q50:W50"/>
    <mergeCell ref="Q51:W51"/>
    <mergeCell ref="Q65:W65"/>
    <mergeCell ref="I17:U17"/>
    <mergeCell ref="I80:N80"/>
    <mergeCell ref="I81:N81"/>
    <mergeCell ref="A82:G82"/>
    <mergeCell ref="B64:G64"/>
    <mergeCell ref="B68:G68"/>
    <mergeCell ref="Q66:W66"/>
    <mergeCell ref="Q68:Q79"/>
    <mergeCell ref="Q80:W80"/>
    <mergeCell ref="Q81:W81"/>
    <mergeCell ref="I65:N65"/>
    <mergeCell ref="I66:N66"/>
    <mergeCell ref="I68:I79"/>
    <mergeCell ref="I36:O36"/>
    <mergeCell ref="I38:I49"/>
    <mergeCell ref="B4:G4"/>
    <mergeCell ref="B17:G17"/>
    <mergeCell ref="B32:G32"/>
    <mergeCell ref="B45:G45"/>
    <mergeCell ref="B53:G5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N27" workbookViewId="0">
      <selection activeCell="U34" sqref="U34"/>
    </sheetView>
  </sheetViews>
  <sheetFormatPr defaultRowHeight="15" x14ac:dyDescent="0.25"/>
  <cols>
    <col min="1" max="1" width="13.28515625" customWidth="1"/>
    <col min="9" max="9" width="9.28515625" bestFit="1" customWidth="1"/>
    <col min="11" max="14" width="9.28515625" bestFit="1" customWidth="1"/>
    <col min="15" max="15" width="10.42578125" bestFit="1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7</v>
      </c>
      <c r="B2" s="4" t="s">
        <v>633</v>
      </c>
      <c r="C2" s="4" t="s">
        <v>633</v>
      </c>
      <c r="D2" s="4" t="s">
        <v>1934</v>
      </c>
      <c r="E2" s="4" t="s">
        <v>589</v>
      </c>
      <c r="F2" s="4" t="s">
        <v>589</v>
      </c>
      <c r="G2" s="4" t="s">
        <v>3905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19" t="s">
        <v>885</v>
      </c>
      <c r="AB2" s="419" t="s">
        <v>5161</v>
      </c>
      <c r="AC2" s="419" t="s">
        <v>5162</v>
      </c>
      <c r="AD2" s="418" t="s">
        <v>878</v>
      </c>
      <c r="AE2" s="419" t="s">
        <v>5161</v>
      </c>
      <c r="AF2" s="419" t="s">
        <v>5162</v>
      </c>
      <c r="AG2" s="418" t="s">
        <v>878</v>
      </c>
    </row>
    <row r="3" spans="1:33" ht="16.5" thickBot="1" x14ac:dyDescent="0.3">
      <c r="A3" s="3" t="s">
        <v>12</v>
      </c>
      <c r="B3" s="4" t="s">
        <v>1855</v>
      </c>
      <c r="C3" s="4" t="s">
        <v>833</v>
      </c>
      <c r="D3" s="4" t="s">
        <v>905</v>
      </c>
      <c r="E3" s="4" t="s">
        <v>633</v>
      </c>
      <c r="F3" s="4" t="s">
        <v>633</v>
      </c>
      <c r="G3" s="4" t="s">
        <v>3906</v>
      </c>
      <c r="I3" s="27" t="s">
        <v>866</v>
      </c>
      <c r="J3" s="45">
        <v>4475</v>
      </c>
      <c r="K3" s="27"/>
      <c r="L3" s="45">
        <v>4475</v>
      </c>
      <c r="M3" s="27"/>
      <c r="N3" s="95">
        <v>6000</v>
      </c>
      <c r="O3" s="8"/>
      <c r="P3" s="95">
        <v>2745</v>
      </c>
      <c r="Q3" s="8"/>
      <c r="R3" s="95">
        <v>2840</v>
      </c>
      <c r="S3" s="8"/>
      <c r="T3" s="95">
        <v>1750</v>
      </c>
      <c r="U3" s="28"/>
      <c r="Z3" s="420">
        <v>1</v>
      </c>
      <c r="AA3" s="27" t="s">
        <v>866</v>
      </c>
      <c r="AB3" s="45">
        <v>2425</v>
      </c>
      <c r="AC3" s="27"/>
      <c r="AD3" s="420"/>
      <c r="AE3" s="45">
        <v>2625</v>
      </c>
      <c r="AF3" s="27"/>
      <c r="AG3" s="420"/>
    </row>
    <row r="4" spans="1:33" ht="16.5" thickBot="1" x14ac:dyDescent="0.3">
      <c r="A4" s="3" t="s">
        <v>18</v>
      </c>
      <c r="B4" s="4" t="s">
        <v>834</v>
      </c>
      <c r="C4" s="4" t="s">
        <v>435</v>
      </c>
      <c r="D4" s="4" t="s">
        <v>3591</v>
      </c>
      <c r="E4" s="4" t="s">
        <v>905</v>
      </c>
      <c r="F4" s="4" t="s">
        <v>905</v>
      </c>
      <c r="G4" s="4" t="s">
        <v>3907</v>
      </c>
      <c r="I4" s="29" t="s">
        <v>867</v>
      </c>
      <c r="J4" s="45">
        <v>4675</v>
      </c>
      <c r="K4" s="27"/>
      <c r="L4" s="45">
        <v>4770</v>
      </c>
      <c r="M4" s="27"/>
      <c r="N4" s="95">
        <v>5050</v>
      </c>
      <c r="O4" s="8"/>
      <c r="P4" s="95">
        <v>2405</v>
      </c>
      <c r="Q4" s="8"/>
      <c r="R4" s="95">
        <v>2880</v>
      </c>
      <c r="S4" s="8"/>
      <c r="T4" s="45">
        <v>2610</v>
      </c>
      <c r="U4" s="8"/>
      <c r="Z4" s="420">
        <v>2</v>
      </c>
      <c r="AA4" s="29" t="s">
        <v>867</v>
      </c>
      <c r="AB4" s="45">
        <v>2375</v>
      </c>
      <c r="AC4" s="27"/>
      <c r="AD4" s="75">
        <v>-2.0618556701030927E-2</v>
      </c>
      <c r="AE4" s="45">
        <v>2235</v>
      </c>
      <c r="AF4" s="27"/>
      <c r="AG4" s="75">
        <v>-0.14857142857142858</v>
      </c>
    </row>
    <row r="5" spans="1:33" ht="16.5" thickBot="1" x14ac:dyDescent="0.3">
      <c r="A5" s="3" t="s">
        <v>24</v>
      </c>
      <c r="B5" s="4" t="s">
        <v>593</v>
      </c>
      <c r="C5" s="4" t="s">
        <v>478</v>
      </c>
      <c r="D5" s="4" t="s">
        <v>580</v>
      </c>
      <c r="E5" s="4" t="s">
        <v>909</v>
      </c>
      <c r="F5" s="4" t="s">
        <v>909</v>
      </c>
      <c r="G5" s="4" t="s">
        <v>3908</v>
      </c>
      <c r="I5" s="29" t="s">
        <v>868</v>
      </c>
      <c r="J5" s="45">
        <v>4800</v>
      </c>
      <c r="K5" s="27"/>
      <c r="L5" s="45">
        <v>4900</v>
      </c>
      <c r="M5" s="27"/>
      <c r="N5" s="95">
        <v>5200</v>
      </c>
      <c r="O5" s="8"/>
      <c r="P5" s="95">
        <v>2635</v>
      </c>
      <c r="Q5" s="8"/>
      <c r="R5" s="95">
        <v>2830</v>
      </c>
      <c r="S5" s="8"/>
      <c r="T5" s="45">
        <v>2670</v>
      </c>
      <c r="U5" s="8"/>
      <c r="Z5" s="420">
        <v>3</v>
      </c>
      <c r="AA5" s="29" t="s">
        <v>868</v>
      </c>
      <c r="AB5" s="45">
        <v>2950</v>
      </c>
      <c r="AC5" s="27"/>
      <c r="AD5" s="75">
        <v>0.24210526315789474</v>
      </c>
      <c r="AE5" s="45">
        <v>2535</v>
      </c>
      <c r="AF5" s="27"/>
      <c r="AG5" s="75">
        <v>0.13422818791946309</v>
      </c>
    </row>
    <row r="6" spans="1:33" ht="16.5" thickBot="1" x14ac:dyDescent="0.3">
      <c r="A6" s="3" t="s">
        <v>3909</v>
      </c>
      <c r="B6" s="661" t="s">
        <v>3910</v>
      </c>
      <c r="C6" s="661"/>
      <c r="D6" s="661"/>
      <c r="E6" s="661"/>
      <c r="F6" s="661"/>
      <c r="G6" s="661"/>
      <c r="I6" s="29" t="s">
        <v>869</v>
      </c>
      <c r="J6" s="45">
        <v>5950</v>
      </c>
      <c r="K6" s="30"/>
      <c r="L6" s="45">
        <v>5125</v>
      </c>
      <c r="M6" s="30"/>
      <c r="N6" s="95">
        <v>4800</v>
      </c>
      <c r="O6" s="8"/>
      <c r="P6" s="95">
        <v>2615</v>
      </c>
      <c r="Q6" s="8"/>
      <c r="R6" s="95">
        <v>2530</v>
      </c>
      <c r="S6" s="8"/>
      <c r="T6" s="45">
        <v>2300</v>
      </c>
      <c r="U6" s="8"/>
      <c r="Z6" s="420">
        <v>4</v>
      </c>
      <c r="AA6" s="29" t="s">
        <v>869</v>
      </c>
      <c r="AB6" s="45">
        <v>2825</v>
      </c>
      <c r="AC6" s="30"/>
      <c r="AD6" s="75">
        <v>-4.2372881355932202E-2</v>
      </c>
      <c r="AE6" s="45">
        <v>2630</v>
      </c>
      <c r="AF6" s="30"/>
      <c r="AG6" s="75">
        <v>3.7475345167652857E-2</v>
      </c>
    </row>
    <row r="7" spans="1:33" ht="16.5" thickBot="1" x14ac:dyDescent="0.3">
      <c r="A7" s="3" t="s">
        <v>30</v>
      </c>
      <c r="B7" s="4" t="s">
        <v>499</v>
      </c>
      <c r="C7" s="4" t="s">
        <v>840</v>
      </c>
      <c r="D7" s="4" t="s">
        <v>822</v>
      </c>
      <c r="E7" s="4" t="s">
        <v>593</v>
      </c>
      <c r="F7" s="4" t="s">
        <v>3911</v>
      </c>
      <c r="G7" s="4" t="s">
        <v>3912</v>
      </c>
      <c r="I7" s="29" t="s">
        <v>870</v>
      </c>
      <c r="J7" s="45">
        <v>6250</v>
      </c>
      <c r="K7" s="30"/>
      <c r="L7" s="45">
        <v>5325</v>
      </c>
      <c r="M7" s="27">
        <v>420.8</v>
      </c>
      <c r="N7" s="95">
        <v>4100</v>
      </c>
      <c r="O7" s="8">
        <v>144.84</v>
      </c>
      <c r="P7" s="95">
        <v>2620</v>
      </c>
      <c r="Q7" s="8">
        <v>91.32</v>
      </c>
      <c r="R7" s="95">
        <v>2430</v>
      </c>
      <c r="S7" s="8"/>
      <c r="T7" s="45">
        <v>1985</v>
      </c>
      <c r="U7" s="8"/>
      <c r="Z7" s="420">
        <v>5</v>
      </c>
      <c r="AA7" s="29" t="s">
        <v>870</v>
      </c>
      <c r="AB7" s="45">
        <v>3125</v>
      </c>
      <c r="AC7" s="30"/>
      <c r="AD7" s="75">
        <v>0.10619469026548672</v>
      </c>
      <c r="AE7" s="45">
        <v>2715</v>
      </c>
      <c r="AF7" s="27"/>
      <c r="AG7" s="75">
        <v>3.2319391634980987E-2</v>
      </c>
    </row>
    <row r="8" spans="1:33" ht="16.5" thickBot="1" x14ac:dyDescent="0.3">
      <c r="A8" s="3" t="s">
        <v>36</v>
      </c>
      <c r="B8" s="4" t="s">
        <v>471</v>
      </c>
      <c r="C8" s="4" t="s">
        <v>904</v>
      </c>
      <c r="D8" s="4" t="s">
        <v>831</v>
      </c>
      <c r="E8" s="4" t="s">
        <v>499</v>
      </c>
      <c r="F8" s="4" t="s">
        <v>3913</v>
      </c>
      <c r="G8" s="4" t="s">
        <v>3914</v>
      </c>
      <c r="I8" s="29" t="s">
        <v>871</v>
      </c>
      <c r="J8" s="45">
        <v>5500</v>
      </c>
      <c r="K8" s="30">
        <v>202.77</v>
      </c>
      <c r="L8" s="45">
        <v>5425</v>
      </c>
      <c r="M8" s="27"/>
      <c r="N8" s="95">
        <v>4295</v>
      </c>
      <c r="O8" s="8"/>
      <c r="P8" s="95">
        <v>2480</v>
      </c>
      <c r="Q8" s="96"/>
      <c r="R8" s="95">
        <v>2400</v>
      </c>
      <c r="S8" s="96">
        <v>75.180000000000007</v>
      </c>
      <c r="T8" s="45">
        <v>2070</v>
      </c>
      <c r="U8" s="28" t="s">
        <v>5003</v>
      </c>
      <c r="Z8" s="420">
        <v>6</v>
      </c>
      <c r="AA8" s="29" t="s">
        <v>871</v>
      </c>
      <c r="AB8" s="45">
        <v>3350</v>
      </c>
      <c r="AC8" s="30"/>
      <c r="AD8" s="75">
        <v>7.1999999999999995E-2</v>
      </c>
      <c r="AE8" s="45">
        <v>2830</v>
      </c>
      <c r="AF8" s="27"/>
      <c r="AG8" s="75">
        <v>4.2357274401473299E-2</v>
      </c>
    </row>
    <row r="9" spans="1:33" ht="16.5" thickBot="1" x14ac:dyDescent="0.3">
      <c r="A9" s="3" t="s">
        <v>42</v>
      </c>
      <c r="B9" s="4" t="s">
        <v>465</v>
      </c>
      <c r="C9" s="4" t="s">
        <v>691</v>
      </c>
      <c r="D9" s="4" t="s">
        <v>652</v>
      </c>
      <c r="E9" s="4" t="s">
        <v>660</v>
      </c>
      <c r="F9" s="4" t="s">
        <v>3915</v>
      </c>
      <c r="G9" s="4" t="s">
        <v>3916</v>
      </c>
      <c r="I9" s="29" t="s">
        <v>872</v>
      </c>
      <c r="J9" s="45">
        <v>5750</v>
      </c>
      <c r="K9" s="27"/>
      <c r="L9" s="45">
        <v>5575</v>
      </c>
      <c r="M9" s="27"/>
      <c r="N9" s="95">
        <v>4315</v>
      </c>
      <c r="O9" s="8"/>
      <c r="P9" s="95">
        <v>2340</v>
      </c>
      <c r="Q9" s="8"/>
      <c r="R9" s="95">
        <v>2250</v>
      </c>
      <c r="S9" s="8"/>
      <c r="T9" s="45">
        <v>1995</v>
      </c>
      <c r="U9" s="28"/>
      <c r="Z9" s="420">
        <v>7</v>
      </c>
      <c r="AA9" s="29" t="s">
        <v>872</v>
      </c>
      <c r="AB9" s="45">
        <v>3125</v>
      </c>
      <c r="AC9" s="27"/>
      <c r="AD9" s="75">
        <v>-6.7164179104477612E-2</v>
      </c>
      <c r="AE9" s="45">
        <v>2760</v>
      </c>
      <c r="AF9" s="27"/>
      <c r="AG9" s="75">
        <v>-2.4734982332155476E-2</v>
      </c>
    </row>
    <row r="10" spans="1:33" ht="16.5" thickBot="1" x14ac:dyDescent="0.3">
      <c r="A10" s="3" t="s">
        <v>49</v>
      </c>
      <c r="B10" s="4" t="s">
        <v>467</v>
      </c>
      <c r="C10" s="4" t="s">
        <v>704</v>
      </c>
      <c r="D10" s="4" t="s">
        <v>676</v>
      </c>
      <c r="E10" s="4" t="s">
        <v>465</v>
      </c>
      <c r="F10" s="4" t="s">
        <v>3917</v>
      </c>
      <c r="G10" s="4" t="s">
        <v>3918</v>
      </c>
      <c r="I10" s="29" t="s">
        <v>873</v>
      </c>
      <c r="J10" s="45">
        <v>5900</v>
      </c>
      <c r="K10" s="27"/>
      <c r="L10" s="45">
        <v>5900</v>
      </c>
      <c r="M10" s="27"/>
      <c r="N10" s="95">
        <v>4000</v>
      </c>
      <c r="O10" s="8"/>
      <c r="P10" s="95">
        <v>3290</v>
      </c>
      <c r="Q10" s="8"/>
      <c r="R10" s="95">
        <v>2250</v>
      </c>
      <c r="S10" s="8"/>
      <c r="T10" s="45">
        <v>1700</v>
      </c>
      <c r="U10" s="28"/>
      <c r="Z10" s="420">
        <v>8</v>
      </c>
      <c r="AA10" s="29" t="s">
        <v>873</v>
      </c>
      <c r="AB10" s="45">
        <v>3100</v>
      </c>
      <c r="AC10" s="27"/>
      <c r="AD10" s="75">
        <v>-8.0000000000000002E-3</v>
      </c>
      <c r="AE10" s="45">
        <v>2615</v>
      </c>
      <c r="AF10" s="27"/>
      <c r="AG10" s="75">
        <v>-5.2536231884057968E-2</v>
      </c>
    </row>
    <row r="11" spans="1:33" ht="16.5" thickBot="1" x14ac:dyDescent="0.3">
      <c r="A11" s="3" t="s">
        <v>55</v>
      </c>
      <c r="B11" s="4" t="s">
        <v>919</v>
      </c>
      <c r="C11" s="4" t="s">
        <v>843</v>
      </c>
      <c r="D11" s="4" t="s">
        <v>2155</v>
      </c>
      <c r="E11" s="4" t="s">
        <v>853</v>
      </c>
      <c r="F11" s="4" t="s">
        <v>3919</v>
      </c>
      <c r="G11" s="4" t="s">
        <v>3920</v>
      </c>
      <c r="I11" s="29" t="s">
        <v>874</v>
      </c>
      <c r="J11" s="45">
        <v>5400</v>
      </c>
      <c r="K11" s="27"/>
      <c r="L11" s="45">
        <v>5800</v>
      </c>
      <c r="M11" s="27"/>
      <c r="N11" s="95">
        <v>2780</v>
      </c>
      <c r="O11" s="8"/>
      <c r="P11" s="95">
        <v>3020</v>
      </c>
      <c r="Q11" s="8"/>
      <c r="R11" s="95">
        <v>2120</v>
      </c>
      <c r="S11" s="8"/>
      <c r="T11" s="79">
        <v>2140</v>
      </c>
      <c r="U11" s="28"/>
      <c r="Z11" s="420">
        <v>9</v>
      </c>
      <c r="AA11" s="29" t="s">
        <v>874</v>
      </c>
      <c r="AB11" s="45">
        <v>2950</v>
      </c>
      <c r="AC11" s="27"/>
      <c r="AD11" s="75">
        <v>-4.8387096774193547E-2</v>
      </c>
      <c r="AE11" s="45">
        <v>2805</v>
      </c>
      <c r="AF11" s="27"/>
      <c r="AG11" s="75">
        <v>7.2657743785850867E-2</v>
      </c>
    </row>
    <row r="12" spans="1:33" ht="16.5" thickBot="1" x14ac:dyDescent="0.3">
      <c r="A12" s="3" t="s">
        <v>61</v>
      </c>
      <c r="B12" s="4" t="s">
        <v>905</v>
      </c>
      <c r="C12" s="4" t="s">
        <v>911</v>
      </c>
      <c r="D12" s="4" t="s">
        <v>502</v>
      </c>
      <c r="E12" s="4" t="s">
        <v>919</v>
      </c>
      <c r="F12" s="4" t="s">
        <v>3921</v>
      </c>
      <c r="G12" s="4" t="s">
        <v>3922</v>
      </c>
      <c r="I12" s="29" t="s">
        <v>875</v>
      </c>
      <c r="J12" s="45">
        <v>5200</v>
      </c>
      <c r="K12" s="27"/>
      <c r="L12" s="45">
        <v>6000</v>
      </c>
      <c r="M12" s="27"/>
      <c r="N12" s="95">
        <v>2530</v>
      </c>
      <c r="O12" s="8"/>
      <c r="P12" s="95">
        <v>2870</v>
      </c>
      <c r="Q12" s="8"/>
      <c r="R12" s="95">
        <v>1575</v>
      </c>
      <c r="S12" s="8"/>
      <c r="T12" s="79">
        <v>2250</v>
      </c>
      <c r="U12" s="31"/>
      <c r="Z12" s="420">
        <v>10</v>
      </c>
      <c r="AA12" s="29" t="s">
        <v>875</v>
      </c>
      <c r="AB12" s="45">
        <v>2700</v>
      </c>
      <c r="AC12" s="27">
        <v>55</v>
      </c>
      <c r="AD12" s="75">
        <v>-6.6101694915254236E-2</v>
      </c>
      <c r="AE12" s="45">
        <v>3195</v>
      </c>
      <c r="AF12" s="27"/>
      <c r="AG12" s="75">
        <v>0.13903743315508021</v>
      </c>
    </row>
    <row r="13" spans="1:33" ht="16.5" thickBot="1" x14ac:dyDescent="0.3">
      <c r="A13" s="3" t="s">
        <v>68</v>
      </c>
      <c r="B13" s="4" t="s">
        <v>644</v>
      </c>
      <c r="C13" s="4" t="s">
        <v>896</v>
      </c>
      <c r="D13" s="4" t="s">
        <v>2197</v>
      </c>
      <c r="E13" s="4" t="s">
        <v>905</v>
      </c>
      <c r="F13" s="4" t="s">
        <v>3923</v>
      </c>
      <c r="G13" s="4" t="s">
        <v>3924</v>
      </c>
      <c r="I13" s="29" t="s">
        <v>876</v>
      </c>
      <c r="J13" s="45">
        <v>5100</v>
      </c>
      <c r="K13" s="27"/>
      <c r="L13" s="45">
        <v>5950</v>
      </c>
      <c r="M13" s="27"/>
      <c r="N13" s="95">
        <v>3000</v>
      </c>
      <c r="O13" s="8"/>
      <c r="P13" s="95">
        <v>2560</v>
      </c>
      <c r="Q13" s="8"/>
      <c r="R13" s="95">
        <v>1840</v>
      </c>
      <c r="S13" s="8"/>
      <c r="T13" s="79">
        <v>2220</v>
      </c>
      <c r="U13" s="28"/>
      <c r="Z13" s="420">
        <v>11</v>
      </c>
      <c r="AA13" s="29" t="s">
        <v>876</v>
      </c>
      <c r="AB13" s="45">
        <v>2500</v>
      </c>
      <c r="AC13" s="27"/>
      <c r="AD13" s="75">
        <v>-7.407407407407407E-2</v>
      </c>
      <c r="AE13" s="45">
        <v>2800</v>
      </c>
      <c r="AF13" s="27">
        <v>35</v>
      </c>
      <c r="AG13" s="75">
        <v>-0.11267605633802817</v>
      </c>
    </row>
    <row r="14" spans="1:33" ht="16.5" thickBot="1" x14ac:dyDescent="0.3">
      <c r="A14" s="3" t="s">
        <v>73</v>
      </c>
      <c r="B14" s="4" t="s">
        <v>902</v>
      </c>
      <c r="C14" s="4" t="s">
        <v>856</v>
      </c>
      <c r="D14" s="4" t="s">
        <v>3585</v>
      </c>
      <c r="E14" s="4" t="s">
        <v>1934</v>
      </c>
      <c r="F14" s="4" t="s">
        <v>3925</v>
      </c>
      <c r="G14" s="4" t="s">
        <v>3926</v>
      </c>
      <c r="I14" s="29" t="s">
        <v>877</v>
      </c>
      <c r="J14" s="45">
        <v>4850</v>
      </c>
      <c r="K14" s="27"/>
      <c r="L14" s="45">
        <v>5950</v>
      </c>
      <c r="M14" s="27"/>
      <c r="N14" s="95">
        <v>2655</v>
      </c>
      <c r="O14" s="8"/>
      <c r="P14" s="95">
        <v>2650</v>
      </c>
      <c r="Q14" s="8"/>
      <c r="R14" s="95">
        <v>1700</v>
      </c>
      <c r="S14" s="8"/>
      <c r="T14" s="79">
        <v>1955</v>
      </c>
      <c r="U14" s="28"/>
      <c r="Z14" s="420">
        <v>12</v>
      </c>
      <c r="AA14" s="29" t="s">
        <v>877</v>
      </c>
      <c r="AB14" s="45">
        <v>2675</v>
      </c>
      <c r="AC14" s="27"/>
      <c r="AD14" s="75">
        <v>7.0000000000000007E-2</v>
      </c>
      <c r="AE14" s="45">
        <v>2405</v>
      </c>
      <c r="AF14" s="27"/>
      <c r="AG14" s="75">
        <v>-0.14107142857142857</v>
      </c>
    </row>
    <row r="15" spans="1:33" ht="16.5" thickBot="1" x14ac:dyDescent="0.3">
      <c r="A15" s="3" t="s">
        <v>80</v>
      </c>
      <c r="B15" s="4" t="s">
        <v>652</v>
      </c>
      <c r="C15" s="4" t="s">
        <v>652</v>
      </c>
      <c r="D15" s="4" t="s">
        <v>2253</v>
      </c>
      <c r="E15" s="4" t="s">
        <v>902</v>
      </c>
      <c r="F15" s="4" t="s">
        <v>3927</v>
      </c>
      <c r="G15" s="4" t="s">
        <v>3928</v>
      </c>
      <c r="I15" s="29" t="s">
        <v>866</v>
      </c>
      <c r="J15" s="45">
        <v>4475</v>
      </c>
      <c r="K15" s="27"/>
      <c r="L15" s="95">
        <v>6000</v>
      </c>
      <c r="M15" s="27"/>
      <c r="N15" s="95">
        <v>2745</v>
      </c>
      <c r="O15" s="8"/>
      <c r="P15" s="95">
        <v>2840</v>
      </c>
      <c r="Q15" s="8"/>
      <c r="R15" s="95">
        <v>1750</v>
      </c>
      <c r="S15" s="8"/>
      <c r="T15" s="79">
        <v>2120</v>
      </c>
      <c r="U15" s="28"/>
      <c r="Z15" s="420">
        <v>13</v>
      </c>
      <c r="AA15" s="29" t="s">
        <v>866</v>
      </c>
      <c r="AB15" s="45">
        <v>2625</v>
      </c>
      <c r="AC15" s="27">
        <v>25</v>
      </c>
      <c r="AD15" s="75">
        <v>-9.3457943925233638E-3</v>
      </c>
      <c r="AE15" s="421">
        <v>2540</v>
      </c>
      <c r="AF15" s="27"/>
      <c r="AG15" s="75">
        <v>5.6133056133056136E-2</v>
      </c>
    </row>
    <row r="16" spans="1:33" ht="16.5" thickBot="1" x14ac:dyDescent="0.3">
      <c r="A16" s="3" t="s">
        <v>87</v>
      </c>
      <c r="B16" s="4" t="s">
        <v>418</v>
      </c>
      <c r="C16" s="4" t="s">
        <v>464</v>
      </c>
      <c r="D16" s="4" t="s">
        <v>1896</v>
      </c>
      <c r="E16" s="4" t="s">
        <v>652</v>
      </c>
      <c r="F16" s="4" t="s">
        <v>3929</v>
      </c>
      <c r="G16" s="4" t="s">
        <v>3930</v>
      </c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75">
        <v>0.15423567610589545</v>
      </c>
      <c r="AE16" s="589" t="s">
        <v>5160</v>
      </c>
      <c r="AF16" s="589"/>
      <c r="AG16" s="75">
        <v>3.4618304500458677E-2</v>
      </c>
    </row>
    <row r="17" spans="1:33" ht="16.5" thickBot="1" x14ac:dyDescent="0.3">
      <c r="A17" s="3" t="s">
        <v>93</v>
      </c>
      <c r="B17" s="4" t="s">
        <v>840</v>
      </c>
      <c r="C17" s="4" t="s">
        <v>452</v>
      </c>
      <c r="D17" s="4" t="s">
        <v>486</v>
      </c>
      <c r="E17" s="4" t="s">
        <v>418</v>
      </c>
      <c r="F17" s="4" t="s">
        <v>3931</v>
      </c>
      <c r="G17" s="4" t="s">
        <v>3932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30" t="s">
        <v>881</v>
      </c>
      <c r="AA17" s="631"/>
      <c r="AB17" s="631"/>
      <c r="AC17" s="632"/>
      <c r="AD17" s="75">
        <v>1.285297300882462E-2</v>
      </c>
      <c r="AE17" s="630" t="s">
        <v>881</v>
      </c>
      <c r="AF17" s="632"/>
      <c r="AG17" s="75">
        <v>2.8848587083715564E-3</v>
      </c>
    </row>
    <row r="18" spans="1:33" ht="16.5" thickBot="1" x14ac:dyDescent="0.3">
      <c r="A18" s="3" t="s">
        <v>100</v>
      </c>
      <c r="B18" s="4" t="s">
        <v>661</v>
      </c>
      <c r="C18" s="4" t="s">
        <v>826</v>
      </c>
      <c r="D18" s="4" t="s">
        <v>676</v>
      </c>
      <c r="E18" s="4" t="s">
        <v>418</v>
      </c>
      <c r="F18" s="4" t="s">
        <v>3931</v>
      </c>
      <c r="G18" s="4" t="s">
        <v>3933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27" t="s">
        <v>716</v>
      </c>
      <c r="AA18" s="587" t="s">
        <v>5142</v>
      </c>
      <c r="AB18" s="587"/>
      <c r="AC18" s="587"/>
      <c r="AD18" s="587"/>
      <c r="AE18" s="587" t="s">
        <v>5143</v>
      </c>
      <c r="AF18" s="587"/>
      <c r="AG18" s="587"/>
    </row>
    <row r="19" spans="1:33" ht="16.5" thickBot="1" x14ac:dyDescent="0.3">
      <c r="A19" s="3" t="s">
        <v>3934</v>
      </c>
      <c r="B19" s="661" t="s">
        <v>3935</v>
      </c>
      <c r="C19" s="661"/>
      <c r="D19" s="661"/>
      <c r="E19" s="661"/>
      <c r="F19" s="661"/>
      <c r="G19" s="661"/>
      <c r="I19" s="33" t="s">
        <v>867</v>
      </c>
      <c r="J19" s="34">
        <f>(J4-J3+K4)/J3</f>
        <v>4.4692737430167599E-2</v>
      </c>
      <c r="K19" s="34">
        <f>(J19-J32)^2</f>
        <v>1.458264184337433E-3</v>
      </c>
      <c r="L19" s="34">
        <f>(L4-L3+M4)/L3</f>
        <v>6.5921787709497207E-2</v>
      </c>
      <c r="M19" s="34">
        <f>(L19-L32)^2</f>
        <v>1.1588759813869886E-3</v>
      </c>
      <c r="N19" s="34">
        <f>(N4-N3+O4)/N3</f>
        <v>-0.15833333333333333</v>
      </c>
      <c r="O19" s="35">
        <f>(N19-N32)^2</f>
        <v>1.1160964970618747E-2</v>
      </c>
      <c r="P19" s="34">
        <f>(P4-P3+Q4)/P3</f>
        <v>-0.12386156648451731</v>
      </c>
      <c r="Q19" s="35">
        <f>(P19-P32)^2</f>
        <v>1.8918987100546521E-2</v>
      </c>
      <c r="R19" s="34">
        <f>(R4-R3+S4)/R3</f>
        <v>1.4084507042253521E-2</v>
      </c>
      <c r="S19" s="35">
        <f>(R19-R32)^2</f>
        <v>2.139103569106402E-3</v>
      </c>
      <c r="T19" s="34">
        <f t="shared" ref="T19:T30" si="0">(T4-T3+U4)/T3</f>
        <v>0.49142857142857144</v>
      </c>
      <c r="U19" s="35">
        <f>(T19-T32)^2</f>
        <v>0.19166265043901193</v>
      </c>
      <c r="Z19" s="628"/>
      <c r="AA19" s="419" t="s">
        <v>885</v>
      </c>
      <c r="AB19" s="419" t="s">
        <v>5161</v>
      </c>
      <c r="AC19" s="419" t="s">
        <v>5162</v>
      </c>
      <c r="AD19" s="418" t="s">
        <v>878</v>
      </c>
      <c r="AE19" s="419" t="s">
        <v>5161</v>
      </c>
      <c r="AF19" s="419" t="s">
        <v>5162</v>
      </c>
      <c r="AG19" s="418" t="s">
        <v>878</v>
      </c>
    </row>
    <row r="20" spans="1:33" ht="16.5" thickBot="1" x14ac:dyDescent="0.3">
      <c r="A20" s="3" t="s">
        <v>106</v>
      </c>
      <c r="B20" s="4" t="s">
        <v>412</v>
      </c>
      <c r="C20" s="4" t="s">
        <v>846</v>
      </c>
      <c r="D20" s="4" t="s">
        <v>840</v>
      </c>
      <c r="E20" s="4" t="s">
        <v>661</v>
      </c>
      <c r="F20" s="4" t="s">
        <v>3936</v>
      </c>
      <c r="G20" s="4" t="s">
        <v>3937</v>
      </c>
      <c r="I20" s="33" t="s">
        <v>868</v>
      </c>
      <c r="J20" s="34">
        <f t="shared" ref="J20:J30" si="1">(J5-J4+K5)/J4</f>
        <v>2.6737967914438502E-2</v>
      </c>
      <c r="K20" s="34">
        <f>(J20-J32)^2</f>
        <v>4.0935227141998879E-4</v>
      </c>
      <c r="L20" s="34">
        <f t="shared" ref="L20:L30" si="2">(L5-L4+M5)/L4</f>
        <v>2.7253668763102725E-2</v>
      </c>
      <c r="M20" s="34">
        <f>(L20-L32)^2</f>
        <v>2.1398500945685796E-5</v>
      </c>
      <c r="N20" s="34">
        <f t="shared" ref="N20:N30" si="3">(N5-N4+O5)/N4</f>
        <v>2.9702970297029702E-2</v>
      </c>
      <c r="O20" s="35">
        <f>(N20-N32)^2</f>
        <v>6.7882497477666868E-3</v>
      </c>
      <c r="P20" s="34">
        <f t="shared" ref="P20:P30" si="4">(P5-P4+Q5)/P4</f>
        <v>9.5634095634095639E-2</v>
      </c>
      <c r="Q20" s="35">
        <f>(P20-P32)^2</f>
        <v>6.7156964878654912E-3</v>
      </c>
      <c r="R20" s="34">
        <f t="shared" ref="R20:R30" si="5">(R5-R4+S5)/R4</f>
        <v>-1.7361111111111112E-2</v>
      </c>
      <c r="S20" s="35">
        <f>(R20-R32)^2</f>
        <v>2.1918286800005714E-4</v>
      </c>
      <c r="T20" s="34">
        <f t="shared" si="0"/>
        <v>2.2988505747126436E-2</v>
      </c>
      <c r="U20" s="35">
        <f>(T20-T32)^2</f>
        <v>9.3924686380172733E-4</v>
      </c>
      <c r="Z20" s="420">
        <v>1</v>
      </c>
      <c r="AA20" s="27" t="s">
        <v>866</v>
      </c>
      <c r="AB20" s="421">
        <v>2540</v>
      </c>
      <c r="AC20" s="27"/>
      <c r="AD20" s="420"/>
      <c r="AE20" s="421">
        <v>1855</v>
      </c>
      <c r="AF20" s="27"/>
      <c r="AG20" s="420"/>
    </row>
    <row r="21" spans="1:33" ht="16.5" thickBot="1" x14ac:dyDescent="0.3">
      <c r="A21" s="3" t="s">
        <v>114</v>
      </c>
      <c r="B21" s="4" t="s">
        <v>669</v>
      </c>
      <c r="C21" s="4" t="s">
        <v>605</v>
      </c>
      <c r="D21" s="4" t="s">
        <v>443</v>
      </c>
      <c r="E21" s="4" t="s">
        <v>412</v>
      </c>
      <c r="F21" s="4" t="s">
        <v>3938</v>
      </c>
      <c r="G21" s="4" t="s">
        <v>3939</v>
      </c>
      <c r="I21" s="33" t="s">
        <v>869</v>
      </c>
      <c r="J21" s="34">
        <f t="shared" si="1"/>
        <v>0.23958333333333334</v>
      </c>
      <c r="K21" s="34">
        <f>(J21-J32)^2</f>
        <v>5.4325270787013415E-2</v>
      </c>
      <c r="L21" s="34">
        <f t="shared" si="2"/>
        <v>4.5918367346938778E-2</v>
      </c>
      <c r="M21" s="34">
        <f>(L21-L32)^2</f>
        <v>1.9708923094668152E-4</v>
      </c>
      <c r="N21" s="34">
        <f t="shared" si="3"/>
        <v>-7.6923076923076927E-2</v>
      </c>
      <c r="O21" s="35">
        <f>(N21-N32)^2</f>
        <v>5.8734549494905372E-4</v>
      </c>
      <c r="P21" s="34">
        <f t="shared" si="4"/>
        <v>-7.5901328273244783E-3</v>
      </c>
      <c r="Q21" s="35">
        <f>(P21-P32)^2</f>
        <v>4.5262031791673638E-4</v>
      </c>
      <c r="R21" s="34">
        <f t="shared" si="5"/>
        <v>-0.10600706713780919</v>
      </c>
      <c r="S21" s="35">
        <f>(R21-R32)^2</f>
        <v>5.4525125080103791E-3</v>
      </c>
      <c r="T21" s="34">
        <f t="shared" si="0"/>
        <v>-0.13857677902621723</v>
      </c>
      <c r="U21" s="35">
        <f>(T21-T32)^2</f>
        <v>3.6945614190274687E-2</v>
      </c>
      <c r="Z21" s="420">
        <v>2</v>
      </c>
      <c r="AA21" s="29" t="s">
        <v>867</v>
      </c>
      <c r="AB21" s="421">
        <v>2860</v>
      </c>
      <c r="AC21" s="27"/>
      <c r="AD21" s="75">
        <v>0.12598425196850394</v>
      </c>
      <c r="AE21" s="421">
        <v>1190</v>
      </c>
      <c r="AF21" s="27"/>
      <c r="AG21" s="75">
        <v>-0.35849056603773582</v>
      </c>
    </row>
    <row r="22" spans="1:33" ht="16.5" thickBot="1" x14ac:dyDescent="0.3">
      <c r="A22" s="3" t="s">
        <v>118</v>
      </c>
      <c r="B22" s="4" t="s">
        <v>616</v>
      </c>
      <c r="C22" s="4" t="s">
        <v>3862</v>
      </c>
      <c r="D22" s="4" t="s">
        <v>440</v>
      </c>
      <c r="E22" s="4" t="s">
        <v>669</v>
      </c>
      <c r="F22" s="4" t="s">
        <v>3940</v>
      </c>
      <c r="G22" s="4" t="s">
        <v>3941</v>
      </c>
      <c r="I22" s="33" t="s">
        <v>870</v>
      </c>
      <c r="J22" s="34">
        <f t="shared" si="1"/>
        <v>5.0420168067226892E-2</v>
      </c>
      <c r="K22" s="46">
        <f>(J22-J32)^2</f>
        <v>1.9284970155283002E-3</v>
      </c>
      <c r="L22" s="34">
        <f t="shared" si="2"/>
        <v>0.12113170731707316</v>
      </c>
      <c r="M22" s="34">
        <f>(L22-L32)^2</f>
        <v>7.9659529161895254E-3</v>
      </c>
      <c r="N22" s="34">
        <f t="shared" si="3"/>
        <v>-0.11565833333333332</v>
      </c>
      <c r="O22" s="47">
        <f>(N22-N32)^2</f>
        <v>3.9652798769035068E-3</v>
      </c>
      <c r="P22" s="34">
        <f t="shared" si="4"/>
        <v>3.6833652007648182E-2</v>
      </c>
      <c r="Q22" s="47">
        <f>(P22-P32)^2</f>
        <v>5.3587201387027413E-4</v>
      </c>
      <c r="R22" s="34">
        <f t="shared" si="5"/>
        <v>-3.9525691699604744E-2</v>
      </c>
      <c r="S22" s="47">
        <f>(R22-R32)^2</f>
        <v>5.4165990033871928E-5</v>
      </c>
      <c r="T22" s="34">
        <f t="shared" si="0"/>
        <v>-0.13695652173913042</v>
      </c>
      <c r="U22" s="47">
        <f>(T22-T32)^2</f>
        <v>3.6325372277390772E-2</v>
      </c>
      <c r="Z22" s="420">
        <v>3</v>
      </c>
      <c r="AA22" s="29" t="s">
        <v>868</v>
      </c>
      <c r="AB22" s="421">
        <v>3150</v>
      </c>
      <c r="AC22" s="27"/>
      <c r="AD22" s="75">
        <v>0.10139860139860139</v>
      </c>
      <c r="AE22" s="421">
        <v>1860</v>
      </c>
      <c r="AF22" s="27"/>
      <c r="AG22" s="75">
        <v>0.56302521008403361</v>
      </c>
    </row>
    <row r="23" spans="1:33" ht="16.5" thickBot="1" x14ac:dyDescent="0.3">
      <c r="A23" s="3" t="s">
        <v>124</v>
      </c>
      <c r="B23" s="4" t="s">
        <v>461</v>
      </c>
      <c r="C23" s="4" t="s">
        <v>680</v>
      </c>
      <c r="D23" s="4" t="s">
        <v>438</v>
      </c>
      <c r="E23" s="4" t="s">
        <v>616</v>
      </c>
      <c r="F23" s="4" t="s">
        <v>3942</v>
      </c>
      <c r="G23" s="4" t="s">
        <v>3943</v>
      </c>
      <c r="I23" s="33" t="s">
        <v>871</v>
      </c>
      <c r="J23" s="34">
        <f t="shared" si="1"/>
        <v>-8.7556800000000004E-2</v>
      </c>
      <c r="K23" s="34">
        <f>(J23-J32)^2</f>
        <v>8.847718543014655E-3</v>
      </c>
      <c r="L23" s="34">
        <f t="shared" si="2"/>
        <v>1.8779342723004695E-2</v>
      </c>
      <c r="M23" s="34">
        <f>(L23-L32)^2</f>
        <v>1.716146483129814E-4</v>
      </c>
      <c r="N23" s="34">
        <f t="shared" si="3"/>
        <v>4.7560975609756098E-2</v>
      </c>
      <c r="O23" s="47">
        <f>(N23-N32)^2</f>
        <v>1.0049830051903869E-2</v>
      </c>
      <c r="P23" s="34">
        <f t="shared" si="4"/>
        <v>-5.3435114503816793E-2</v>
      </c>
      <c r="Q23" s="47">
        <f>(P23-P32)^2</f>
        <v>4.5050751970308273E-3</v>
      </c>
      <c r="R23" s="34">
        <f t="shared" si="5"/>
        <v>1.8592592592592595E-2</v>
      </c>
      <c r="S23" s="47">
        <f>(R23-R32)^2</f>
        <v>2.5764283209155957E-3</v>
      </c>
      <c r="T23" s="34">
        <f t="shared" si="0"/>
        <v>5.87455919395466E-2</v>
      </c>
      <c r="U23" s="47">
        <f>(T23-T32)^2</f>
        <v>2.6111604508027001E-5</v>
      </c>
      <c r="Z23" s="420">
        <v>4</v>
      </c>
      <c r="AA23" s="29" t="s">
        <v>869</v>
      </c>
      <c r="AB23" s="421">
        <v>2865</v>
      </c>
      <c r="AC23" s="27"/>
      <c r="AD23" s="75">
        <v>-9.0476190476190474E-2</v>
      </c>
      <c r="AE23" s="421">
        <v>2180</v>
      </c>
      <c r="AF23" s="27"/>
      <c r="AG23" s="75">
        <v>0.17204301075268819</v>
      </c>
    </row>
    <row r="24" spans="1:33" ht="16.5" thickBot="1" x14ac:dyDescent="0.3">
      <c r="A24" s="3" t="s">
        <v>130</v>
      </c>
      <c r="B24" s="4" t="s">
        <v>691</v>
      </c>
      <c r="C24" s="4" t="s">
        <v>844</v>
      </c>
      <c r="D24" s="4" t="s">
        <v>854</v>
      </c>
      <c r="E24" s="4" t="s">
        <v>692</v>
      </c>
      <c r="F24" s="4" t="s">
        <v>3944</v>
      </c>
      <c r="G24" s="4" t="s">
        <v>3945</v>
      </c>
      <c r="I24" s="33" t="s">
        <v>872</v>
      </c>
      <c r="J24" s="34">
        <f t="shared" si="1"/>
        <v>4.5454545454545456E-2</v>
      </c>
      <c r="K24" s="34">
        <f>(J24-J32)^2</f>
        <v>1.5170272052920423E-3</v>
      </c>
      <c r="L24" s="34">
        <f t="shared" si="2"/>
        <v>2.7649769585253458E-2</v>
      </c>
      <c r="M24" s="34">
        <f>(L24-L32)^2</f>
        <v>1.7890789741245574E-5</v>
      </c>
      <c r="N24" s="34">
        <f t="shared" si="3"/>
        <v>4.6565774155995342E-3</v>
      </c>
      <c r="O24" s="47">
        <f>(N24-N32)^2</f>
        <v>3.2883850807058366E-3</v>
      </c>
      <c r="P24" s="34">
        <f t="shared" si="4"/>
        <v>-5.6451612903225805E-2</v>
      </c>
      <c r="Q24" s="47">
        <f>(P24-P32)^2</f>
        <v>4.9191083417428417E-3</v>
      </c>
      <c r="R24" s="34">
        <f t="shared" si="5"/>
        <v>-6.25E-2</v>
      </c>
      <c r="S24" s="47">
        <f>(R24-R32)^2</f>
        <v>9.2015538136678578E-4</v>
      </c>
      <c r="T24" s="34">
        <f t="shared" si="0"/>
        <v>-3.6231884057971016E-2</v>
      </c>
      <c r="U24" s="47">
        <f>(T24-T32)^2</f>
        <v>8.0761719562223774E-3</v>
      </c>
      <c r="Z24" s="420">
        <v>5</v>
      </c>
      <c r="AA24" s="29" t="s">
        <v>870</v>
      </c>
      <c r="AB24" s="421">
        <v>2205</v>
      </c>
      <c r="AC24" s="27"/>
      <c r="AD24" s="75">
        <v>-0.23036649214659685</v>
      </c>
      <c r="AE24" s="421">
        <v>2350</v>
      </c>
      <c r="AF24" s="27"/>
      <c r="AG24" s="75">
        <v>7.7981651376146793E-2</v>
      </c>
    </row>
    <row r="25" spans="1:33" ht="16.5" thickBot="1" x14ac:dyDescent="0.3">
      <c r="A25" s="3" t="s">
        <v>135</v>
      </c>
      <c r="B25" s="4" t="s">
        <v>903</v>
      </c>
      <c r="C25" s="4" t="s">
        <v>402</v>
      </c>
      <c r="D25" s="4" t="s">
        <v>410</v>
      </c>
      <c r="E25" s="4" t="s">
        <v>461</v>
      </c>
      <c r="F25" s="4" t="s">
        <v>3946</v>
      </c>
      <c r="G25" s="4" t="s">
        <v>3947</v>
      </c>
      <c r="I25" s="33" t="s">
        <v>873</v>
      </c>
      <c r="J25" s="34">
        <f t="shared" si="1"/>
        <v>2.6086956521739129E-2</v>
      </c>
      <c r="K25" s="34">
        <f>(J25-J32)^2</f>
        <v>3.8343296867750996E-4</v>
      </c>
      <c r="L25" s="34">
        <f t="shared" si="2"/>
        <v>5.829596412556054E-2</v>
      </c>
      <c r="M25" s="34">
        <f>(L25-L32)^2</f>
        <v>6.9782851293052439E-4</v>
      </c>
      <c r="N25" s="34">
        <f t="shared" si="3"/>
        <v>-7.3001158748551565E-2</v>
      </c>
      <c r="O25" s="47">
        <f>(N25-N32)^2</f>
        <v>4.1262990123239917E-4</v>
      </c>
      <c r="P25" s="34">
        <f t="shared" si="4"/>
        <v>0.40598290598290598</v>
      </c>
      <c r="Q25" s="47">
        <f>(P25-P32)^2</f>
        <v>0.1538978491140377</v>
      </c>
      <c r="R25" s="34">
        <f t="shared" si="5"/>
        <v>0</v>
      </c>
      <c r="S25" s="47">
        <f>(R25-R32)^2</f>
        <v>1.0346474996111444E-3</v>
      </c>
      <c r="T25" s="34">
        <f t="shared" si="0"/>
        <v>-0.14786967418546365</v>
      </c>
      <c r="U25" s="47">
        <f>(T25-T32)^2</f>
        <v>4.060439181519683E-2</v>
      </c>
      <c r="Z25" s="420">
        <v>6</v>
      </c>
      <c r="AA25" s="29" t="s">
        <v>871</v>
      </c>
      <c r="AB25" s="421">
        <v>2060</v>
      </c>
      <c r="AC25" s="27">
        <v>63</v>
      </c>
      <c r="AD25" s="75">
        <v>-3.7188208616780044E-2</v>
      </c>
      <c r="AE25" s="421">
        <v>2100</v>
      </c>
      <c r="AF25" s="29">
        <v>42</v>
      </c>
      <c r="AG25" s="75">
        <v>-8.851063829787234E-2</v>
      </c>
    </row>
    <row r="26" spans="1:33" ht="16.5" thickBot="1" x14ac:dyDescent="0.3">
      <c r="A26" s="3" t="s">
        <v>141</v>
      </c>
      <c r="B26" s="4" t="s">
        <v>419</v>
      </c>
      <c r="C26" s="4" t="s">
        <v>848</v>
      </c>
      <c r="D26" s="4" t="s">
        <v>486</v>
      </c>
      <c r="E26" s="4" t="s">
        <v>903</v>
      </c>
      <c r="F26" s="4" t="s">
        <v>3948</v>
      </c>
      <c r="G26" s="4" t="s">
        <v>3949</v>
      </c>
      <c r="I26" s="33" t="s">
        <v>874</v>
      </c>
      <c r="J26" s="34">
        <f t="shared" si="1"/>
        <v>-8.4745762711864403E-2</v>
      </c>
      <c r="K26" s="34">
        <f>(J26-J32)^2</f>
        <v>8.3267951406430611E-3</v>
      </c>
      <c r="L26" s="34">
        <f t="shared" si="2"/>
        <v>-1.6949152542372881E-2</v>
      </c>
      <c r="M26" s="34">
        <f>(L26-L32)^2</f>
        <v>2.384239275759154E-3</v>
      </c>
      <c r="N26" s="34">
        <f t="shared" si="3"/>
        <v>-0.30499999999999999</v>
      </c>
      <c r="O26" s="47">
        <f>(N26-N32)^2</f>
        <v>6.3661413447359275E-2</v>
      </c>
      <c r="P26" s="34">
        <f t="shared" si="4"/>
        <v>-8.2066869300911852E-2</v>
      </c>
      <c r="Q26" s="47">
        <f>(P26-P32)^2</f>
        <v>9.1683711522268663E-3</v>
      </c>
      <c r="R26" s="34">
        <f t="shared" si="5"/>
        <v>-5.7777777777777775E-2</v>
      </c>
      <c r="S26" s="47">
        <f>(R26-R32)^2</f>
        <v>6.5596639079463104E-4</v>
      </c>
      <c r="T26" s="34">
        <f t="shared" si="0"/>
        <v>0.25882352941176473</v>
      </c>
      <c r="U26" s="47">
        <f>(T26-T32)^2</f>
        <v>4.2102069787929457E-2</v>
      </c>
      <c r="Z26" s="420">
        <v>7</v>
      </c>
      <c r="AA26" s="29" t="s">
        <v>872</v>
      </c>
      <c r="AB26" s="421">
        <v>1940</v>
      </c>
      <c r="AC26" s="27"/>
      <c r="AD26" s="75">
        <v>-5.8252427184466021E-2</v>
      </c>
      <c r="AE26" s="421">
        <v>2200</v>
      </c>
      <c r="AF26" s="27"/>
      <c r="AG26" s="75">
        <v>4.7619047619047616E-2</v>
      </c>
    </row>
    <row r="27" spans="1:33" ht="16.5" thickBot="1" x14ac:dyDescent="0.3">
      <c r="A27" s="3" t="s">
        <v>145</v>
      </c>
      <c r="B27" s="4" t="s">
        <v>844</v>
      </c>
      <c r="C27" s="4" t="s">
        <v>402</v>
      </c>
      <c r="D27" s="4" t="s">
        <v>602</v>
      </c>
      <c r="E27" s="4" t="s">
        <v>605</v>
      </c>
      <c r="F27" s="4" t="s">
        <v>3950</v>
      </c>
      <c r="G27" s="4" t="s">
        <v>3951</v>
      </c>
      <c r="I27" s="33" t="s">
        <v>875</v>
      </c>
      <c r="J27" s="34">
        <f t="shared" si="1"/>
        <v>-3.7037037037037035E-2</v>
      </c>
      <c r="K27" s="34">
        <f>(J27-J32)^2</f>
        <v>1.8959535786005712E-3</v>
      </c>
      <c r="L27" s="34">
        <f t="shared" si="2"/>
        <v>3.4482758620689655E-2</v>
      </c>
      <c r="M27" s="46">
        <f>(L27-L32)^2</f>
        <v>6.7768505960417301E-6</v>
      </c>
      <c r="N27" s="34">
        <f t="shared" si="3"/>
        <v>-8.9928057553956831E-2</v>
      </c>
      <c r="O27" s="47">
        <f>(N27-N32)^2</f>
        <v>1.3868319383711861E-3</v>
      </c>
      <c r="P27" s="34">
        <f t="shared" si="4"/>
        <v>-4.9668874172185427E-2</v>
      </c>
      <c r="Q27" s="47">
        <f>(P27-P32)^2</f>
        <v>4.0136807386672206E-3</v>
      </c>
      <c r="R27" s="34">
        <f t="shared" si="5"/>
        <v>-0.25707547169811323</v>
      </c>
      <c r="S27" s="47">
        <f>(R27-R32)^2</f>
        <v>5.058429882243233E-2</v>
      </c>
      <c r="T27" s="34">
        <f t="shared" si="0"/>
        <v>5.1401869158878503E-2</v>
      </c>
      <c r="U27" s="47">
        <f>(T27-T32)^2</f>
        <v>4.9897340575428855E-6</v>
      </c>
      <c r="Z27" s="420">
        <v>8</v>
      </c>
      <c r="AA27" s="29" t="s">
        <v>873</v>
      </c>
      <c r="AB27" s="421">
        <v>2045</v>
      </c>
      <c r="AC27" s="27"/>
      <c r="AD27" s="75">
        <v>5.4123711340206188E-2</v>
      </c>
      <c r="AE27" s="421">
        <v>2150</v>
      </c>
      <c r="AF27" s="27"/>
      <c r="AG27" s="75">
        <v>-2.2727272727272728E-2</v>
      </c>
    </row>
    <row r="28" spans="1:33" ht="16.5" thickBot="1" x14ac:dyDescent="0.3">
      <c r="A28" s="3" t="s">
        <v>150</v>
      </c>
      <c r="B28" s="4" t="s">
        <v>698</v>
      </c>
      <c r="C28" s="4" t="s">
        <v>698</v>
      </c>
      <c r="D28" s="4" t="s">
        <v>608</v>
      </c>
      <c r="E28" s="4" t="s">
        <v>3822</v>
      </c>
      <c r="F28" s="4" t="s">
        <v>3952</v>
      </c>
      <c r="G28" s="4" t="s">
        <v>3953</v>
      </c>
      <c r="I28" s="33" t="s">
        <v>876</v>
      </c>
      <c r="J28" s="34">
        <f t="shared" si="1"/>
        <v>-1.9230769230769232E-2</v>
      </c>
      <c r="K28" s="34">
        <f>(J28-J32)^2</f>
        <v>6.6235617274642102E-4</v>
      </c>
      <c r="L28" s="34">
        <f t="shared" si="2"/>
        <v>-8.3333333333333332E-3</v>
      </c>
      <c r="M28" s="34">
        <f>(L28-L32)^2</f>
        <v>1.617073584333411E-3</v>
      </c>
      <c r="N28" s="34">
        <f t="shared" si="3"/>
        <v>0.1857707509881423</v>
      </c>
      <c r="O28" s="47">
        <f>(N28-N32)^2</f>
        <v>5.6862511558731781E-2</v>
      </c>
      <c r="P28" s="34">
        <f t="shared" si="4"/>
        <v>-0.10801393728222997</v>
      </c>
      <c r="Q28" s="47">
        <f>(P28-P32)^2</f>
        <v>1.4810568647715693E-2</v>
      </c>
      <c r="R28" s="34">
        <f t="shared" si="5"/>
        <v>0.16825396825396827</v>
      </c>
      <c r="S28" s="47">
        <f>(R28-R32)^2</f>
        <v>4.0168138400346179E-2</v>
      </c>
      <c r="T28" s="34">
        <f t="shared" si="0"/>
        <v>-1.3333333333333334E-2</v>
      </c>
      <c r="U28" s="47">
        <f>(T28-T32)^2</f>
        <v>4.4848434458903573E-3</v>
      </c>
      <c r="Z28" s="420">
        <v>9</v>
      </c>
      <c r="AA28" s="29" t="s">
        <v>874</v>
      </c>
      <c r="AB28" s="421">
        <v>1895</v>
      </c>
      <c r="AC28" s="27"/>
      <c r="AD28" s="75">
        <v>-7.3349633251833746E-2</v>
      </c>
      <c r="AE28" s="421">
        <v>1920</v>
      </c>
      <c r="AF28" s="27"/>
      <c r="AG28" s="75">
        <v>-0.10697674418604651</v>
      </c>
    </row>
    <row r="29" spans="1:33" ht="16.5" thickBot="1" x14ac:dyDescent="0.3">
      <c r="A29" s="3" t="s">
        <v>155</v>
      </c>
      <c r="B29" s="4" t="s">
        <v>3954</v>
      </c>
      <c r="C29" s="4" t="s">
        <v>3955</v>
      </c>
      <c r="D29" s="4" t="s">
        <v>3956</v>
      </c>
      <c r="E29" s="4" t="s">
        <v>407</v>
      </c>
      <c r="F29" s="4" t="s">
        <v>3957</v>
      </c>
      <c r="G29" s="4" t="s">
        <v>3958</v>
      </c>
      <c r="I29" s="33" t="s">
        <v>877</v>
      </c>
      <c r="J29" s="34">
        <f t="shared" si="1"/>
        <v>-4.9019607843137254E-2</v>
      </c>
      <c r="K29" s="34">
        <f>(J29-J32)^2</f>
        <v>3.0830389360913214E-3</v>
      </c>
      <c r="L29" s="34">
        <f t="shared" si="2"/>
        <v>0</v>
      </c>
      <c r="M29" s="34">
        <f>(L29-L32)^2</f>
        <v>1.0163038042501449E-3</v>
      </c>
      <c r="N29" s="34">
        <f t="shared" si="3"/>
        <v>-0.115</v>
      </c>
      <c r="O29" s="47">
        <f>(N29-N32)^2</f>
        <v>3.8828021630969273E-3</v>
      </c>
      <c r="P29" s="34">
        <f t="shared" si="4"/>
        <v>3.515625E-2</v>
      </c>
      <c r="Q29" s="47">
        <f>(P29-P32)^2</f>
        <v>4.6102563662005984E-4</v>
      </c>
      <c r="R29" s="34">
        <f t="shared" si="5"/>
        <v>-7.6086956521739135E-2</v>
      </c>
      <c r="S29" s="47">
        <f>(R29-R32)^2</f>
        <v>1.9290559605764247E-3</v>
      </c>
      <c r="T29" s="34">
        <f t="shared" si="0"/>
        <v>-0.11936936936936937</v>
      </c>
      <c r="U29" s="47">
        <f>(T29-T32)^2</f>
        <v>2.9930733413035385E-2</v>
      </c>
      <c r="Z29" s="420">
        <v>10</v>
      </c>
      <c r="AA29" s="29" t="s">
        <v>875</v>
      </c>
      <c r="AB29" s="421">
        <v>1640</v>
      </c>
      <c r="AC29" s="27"/>
      <c r="AD29" s="75">
        <v>-0.13456464379947231</v>
      </c>
      <c r="AE29" s="421">
        <v>2020</v>
      </c>
      <c r="AF29" s="27"/>
      <c r="AG29" s="75">
        <v>5.2083333333333336E-2</v>
      </c>
    </row>
    <row r="30" spans="1:33" ht="16.5" thickBot="1" x14ac:dyDescent="0.3">
      <c r="A30" s="3" t="s">
        <v>159</v>
      </c>
      <c r="B30" s="4" t="s">
        <v>625</v>
      </c>
      <c r="C30" s="4" t="s">
        <v>3959</v>
      </c>
      <c r="D30" s="4" t="s">
        <v>625</v>
      </c>
      <c r="E30" s="4" t="s">
        <v>1757</v>
      </c>
      <c r="F30" s="4" t="s">
        <v>3960</v>
      </c>
      <c r="G30" s="4" t="s">
        <v>3961</v>
      </c>
      <c r="I30" s="33" t="s">
        <v>866</v>
      </c>
      <c r="J30" s="34">
        <f t="shared" si="1"/>
        <v>-7.7319587628865982E-2</v>
      </c>
      <c r="K30" s="34">
        <f>(J30-J32)^2</f>
        <v>7.0266473315583229E-3</v>
      </c>
      <c r="L30" s="34">
        <f t="shared" si="2"/>
        <v>8.4033613445378148E-3</v>
      </c>
      <c r="M30" s="34">
        <f>(L30-L32)^2</f>
        <v>5.5113003171131439E-4</v>
      </c>
      <c r="N30" s="34">
        <f t="shared" si="3"/>
        <v>3.3898305084745763E-2</v>
      </c>
      <c r="O30" s="35">
        <f>(N30-N32)^2</f>
        <v>7.4971648571164314E-3</v>
      </c>
      <c r="P30" s="34">
        <f t="shared" si="4"/>
        <v>7.1698113207547168E-2</v>
      </c>
      <c r="Q30" s="35">
        <f>(P30-P32)^2</f>
        <v>3.3655511870588637E-3</v>
      </c>
      <c r="R30" s="34">
        <f t="shared" si="5"/>
        <v>2.9411764705882353E-2</v>
      </c>
      <c r="S30" s="35">
        <f>(R30-R32)^2</f>
        <v>3.7918133407226764E-3</v>
      </c>
      <c r="T30" s="34">
        <f t="shared" si="0"/>
        <v>8.4398976982097182E-2</v>
      </c>
      <c r="U30" s="47">
        <f>(T30-T32)^2</f>
        <v>9.4638287628783912E-4</v>
      </c>
      <c r="Z30" s="420">
        <v>11</v>
      </c>
      <c r="AA30" s="29" t="s">
        <v>876</v>
      </c>
      <c r="AB30" s="421">
        <v>1785</v>
      </c>
      <c r="AC30" s="27"/>
      <c r="AD30" s="75">
        <v>8.8414634146341459E-2</v>
      </c>
      <c r="AE30" s="421">
        <v>2100</v>
      </c>
      <c r="AF30" s="27"/>
      <c r="AG30" s="75">
        <v>3.9603960396039604E-2</v>
      </c>
    </row>
    <row r="31" spans="1:33" ht="16.5" thickBot="1" x14ac:dyDescent="0.3">
      <c r="A31" s="3" t="s">
        <v>165</v>
      </c>
      <c r="B31" s="4" t="s">
        <v>476</v>
      </c>
      <c r="C31" s="4" t="s">
        <v>605</v>
      </c>
      <c r="D31" s="4" t="s">
        <v>840</v>
      </c>
      <c r="E31" s="4" t="s">
        <v>625</v>
      </c>
      <c r="F31" s="4" t="s">
        <v>3962</v>
      </c>
      <c r="G31" s="4" t="s">
        <v>3963</v>
      </c>
      <c r="I31" s="33" t="s">
        <v>880</v>
      </c>
      <c r="J31" s="89">
        <f>SUM(J19:J30)</f>
        <v>7.8066144269777038E-2</v>
      </c>
      <c r="K31" s="89"/>
      <c r="L31" s="89">
        <f>SUM(L19:L30)</f>
        <v>0.38255424165995183</v>
      </c>
      <c r="M31" s="89"/>
      <c r="N31" s="36">
        <f>SUM(N19:N30)</f>
        <v>-0.63225438049697846</v>
      </c>
      <c r="O31" s="90"/>
      <c r="P31" s="46">
        <f>SUM(P19:P30)</f>
        <v>0.16421690935798539</v>
      </c>
      <c r="Q31" s="90"/>
      <c r="R31" s="36">
        <f>SUM(R19:R30)</f>
        <v>-0.38599124335145846</v>
      </c>
      <c r="S31" s="90"/>
      <c r="T31" s="46">
        <f>SUM(T19:T30)</f>
        <v>0.37544948295649988</v>
      </c>
      <c r="U31" s="35"/>
      <c r="Z31" s="420">
        <v>12</v>
      </c>
      <c r="AA31" s="29" t="s">
        <v>877</v>
      </c>
      <c r="AB31" s="421">
        <v>1625</v>
      </c>
      <c r="AC31" s="27"/>
      <c r="AD31" s="75">
        <v>-8.9635854341736695E-2</v>
      </c>
      <c r="AE31" s="421">
        <v>1735</v>
      </c>
      <c r="AF31" s="27"/>
      <c r="AG31" s="75">
        <v>-0.1738095238095238</v>
      </c>
    </row>
    <row r="32" spans="1:33" ht="16.5" thickBot="1" x14ac:dyDescent="0.3">
      <c r="A32" s="3" t="s">
        <v>171</v>
      </c>
      <c r="B32" s="4" t="s">
        <v>419</v>
      </c>
      <c r="C32" s="4" t="s">
        <v>446</v>
      </c>
      <c r="D32" s="4" t="s">
        <v>2180</v>
      </c>
      <c r="E32" s="4" t="s">
        <v>827</v>
      </c>
      <c r="F32" s="4" t="s">
        <v>3964</v>
      </c>
      <c r="G32" s="4" t="s">
        <v>3965</v>
      </c>
      <c r="I32" s="33" t="s">
        <v>881</v>
      </c>
      <c r="J32" s="89">
        <f>J31/12</f>
        <v>6.5055120224814201E-3</v>
      </c>
      <c r="K32" s="89"/>
      <c r="L32" s="91">
        <f>L31/12</f>
        <v>3.1879520138329322E-2</v>
      </c>
      <c r="M32" s="89"/>
      <c r="N32" s="91">
        <f>N31/12</f>
        <v>-5.2687865041414872E-2</v>
      </c>
      <c r="O32" s="90"/>
      <c r="P32" s="91">
        <f>P31/12</f>
        <v>1.3684742446498782E-2</v>
      </c>
      <c r="Q32" s="90"/>
      <c r="R32" s="91">
        <f>R31/12</f>
        <v>-3.2165936945954869E-2</v>
      </c>
      <c r="S32" s="90"/>
      <c r="T32" s="91">
        <f>T31/7</f>
        <v>5.3635640422357127E-2</v>
      </c>
      <c r="U32" s="35"/>
      <c r="Z32" s="420">
        <v>13</v>
      </c>
      <c r="AA32" s="29" t="s">
        <v>866</v>
      </c>
      <c r="AB32" s="421">
        <v>1855</v>
      </c>
      <c r="AC32" s="27"/>
      <c r="AD32" s="75">
        <v>0.14153846153846153</v>
      </c>
      <c r="AE32" s="421">
        <v>1755</v>
      </c>
      <c r="AF32" s="27"/>
      <c r="AG32" s="75">
        <v>1.1527377521613832E-2</v>
      </c>
    </row>
    <row r="33" spans="1:33" ht="16.5" thickBot="1" x14ac:dyDescent="0.3">
      <c r="A33" s="3" t="s">
        <v>847</v>
      </c>
      <c r="B33" s="661" t="s">
        <v>3966</v>
      </c>
      <c r="C33" s="661"/>
      <c r="D33" s="661"/>
      <c r="E33" s="661"/>
      <c r="F33" s="661"/>
      <c r="G33" s="661"/>
      <c r="I33" s="92" t="s">
        <v>882</v>
      </c>
      <c r="J33" s="34"/>
      <c r="K33" s="34">
        <f>SUM(K19:K30)/12</f>
        <v>7.4886961779102547E-3</v>
      </c>
      <c r="L33" s="34"/>
      <c r="M33" s="34">
        <f>SUM(M19:M30)/12</f>
        <v>1.3171811772586415E-3</v>
      </c>
      <c r="N33" s="34"/>
      <c r="O33" s="47">
        <f>SUM(O19:O30)/12</f>
        <v>1.4128617424062975E-2</v>
      </c>
      <c r="P33" s="34"/>
      <c r="Q33" s="47">
        <f>SUM(Q19:Q30)/12</f>
        <v>1.8480367161274925E-2</v>
      </c>
      <c r="R33" s="34"/>
      <c r="S33" s="47">
        <f>SUM(S19:S30)/12</f>
        <v>9.1271224209930404E-3</v>
      </c>
      <c r="T33" s="34"/>
      <c r="U33" s="47">
        <f>SUM(U19:U30)/7</f>
        <v>5.6006939771943855E-2</v>
      </c>
      <c r="Z33" s="630" t="s">
        <v>5160</v>
      </c>
      <c r="AA33" s="631"/>
      <c r="AB33" s="631"/>
      <c r="AC33" s="632"/>
      <c r="AD33" s="75">
        <v>-0.20237378942496162</v>
      </c>
      <c r="AE33" s="589" t="s">
        <v>5160</v>
      </c>
      <c r="AF33" s="589"/>
      <c r="AG33" s="75">
        <v>0.21336884602445175</v>
      </c>
    </row>
    <row r="34" spans="1:33" ht="16.5" thickBot="1" x14ac:dyDescent="0.3">
      <c r="A34" s="3" t="s">
        <v>178</v>
      </c>
      <c r="B34" s="4" t="s">
        <v>611</v>
      </c>
      <c r="C34" s="4" t="s">
        <v>843</v>
      </c>
      <c r="D34" s="4" t="s">
        <v>851</v>
      </c>
      <c r="E34" s="4" t="s">
        <v>446</v>
      </c>
      <c r="F34" s="4" t="s">
        <v>3967</v>
      </c>
      <c r="G34" s="4" t="s">
        <v>3968</v>
      </c>
      <c r="I34" s="38" t="s">
        <v>883</v>
      </c>
      <c r="J34" s="34"/>
      <c r="K34" s="34">
        <f>SQRT(K33)</f>
        <v>8.6537253122052904E-2</v>
      </c>
      <c r="L34" s="34"/>
      <c r="M34" s="34">
        <f>SQRT(M33)</f>
        <v>3.629299074557843E-2</v>
      </c>
      <c r="N34" s="34"/>
      <c r="O34" s="35">
        <f>SQRT(O33)</f>
        <v>0.11886386088320948</v>
      </c>
      <c r="P34" s="34"/>
      <c r="Q34" s="35">
        <f>SQRT(Q33)</f>
        <v>0.13594251417887976</v>
      </c>
      <c r="R34" s="34"/>
      <c r="S34" s="35">
        <f>SQRT(S33)</f>
        <v>9.5535974486017777E-2</v>
      </c>
      <c r="T34" s="34"/>
      <c r="U34" s="35">
        <f>SQRT(U33)</f>
        <v>0.23665785381420126</v>
      </c>
      <c r="Z34" s="630" t="s">
        <v>881</v>
      </c>
      <c r="AA34" s="631"/>
      <c r="AB34" s="631"/>
      <c r="AC34" s="632"/>
      <c r="AD34" s="75">
        <v>-1.6864482452080134E-2</v>
      </c>
      <c r="AE34" s="630" t="s">
        <v>881</v>
      </c>
      <c r="AF34" s="632"/>
      <c r="AG34" s="75">
        <v>1.7780737168704312E-2</v>
      </c>
    </row>
    <row r="35" spans="1:33" ht="16.5" thickBot="1" x14ac:dyDescent="0.3">
      <c r="A35" s="3" t="s">
        <v>182</v>
      </c>
      <c r="B35" s="4" t="s">
        <v>611</v>
      </c>
      <c r="C35" s="4" t="s">
        <v>704</v>
      </c>
      <c r="D35" s="4" t="s">
        <v>3857</v>
      </c>
      <c r="E35" s="4" t="s">
        <v>850</v>
      </c>
      <c r="F35" s="4" t="s">
        <v>3969</v>
      </c>
      <c r="G35" s="4" t="s">
        <v>3970</v>
      </c>
      <c r="I35" s="32"/>
      <c r="J35" s="32"/>
      <c r="K35" s="32"/>
      <c r="L35" s="32"/>
      <c r="M35" s="32"/>
      <c r="N35" s="32"/>
      <c r="O35" s="32"/>
      <c r="P35" s="32"/>
      <c r="Q35" s="32"/>
      <c r="Z35" s="627" t="s">
        <v>716</v>
      </c>
      <c r="AA35" s="587" t="s">
        <v>5144</v>
      </c>
      <c r="AB35" s="587"/>
      <c r="AC35" s="587"/>
      <c r="AD35" s="587"/>
      <c r="AE35" s="587" t="s">
        <v>5145</v>
      </c>
      <c r="AF35" s="587"/>
      <c r="AG35" s="587"/>
    </row>
    <row r="36" spans="1:33" ht="16.5" thickBot="1" x14ac:dyDescent="0.3">
      <c r="A36" s="3" t="s">
        <v>186</v>
      </c>
      <c r="B36" s="4" t="s">
        <v>424</v>
      </c>
      <c r="C36" s="4" t="s">
        <v>1758</v>
      </c>
      <c r="D36" s="4" t="s">
        <v>1828</v>
      </c>
      <c r="E36" s="4" t="s">
        <v>3971</v>
      </c>
      <c r="F36" s="4" t="s">
        <v>3972</v>
      </c>
      <c r="G36" s="4" t="s">
        <v>3973</v>
      </c>
      <c r="I36" s="663" t="s">
        <v>758</v>
      </c>
      <c r="J36" s="664"/>
      <c r="K36" s="664"/>
      <c r="L36" s="664"/>
      <c r="M36" s="664"/>
      <c r="N36" s="664"/>
      <c r="O36" s="665"/>
      <c r="Q36" s="610" t="s">
        <v>758</v>
      </c>
      <c r="R36" s="610"/>
      <c r="S36" s="610"/>
      <c r="T36" s="610"/>
      <c r="U36" s="610"/>
      <c r="V36" s="610"/>
      <c r="W36" s="610"/>
      <c r="X36" s="610"/>
      <c r="Z36" s="628"/>
      <c r="AA36" s="419" t="s">
        <v>885</v>
      </c>
      <c r="AB36" s="419" t="s">
        <v>5161</v>
      </c>
      <c r="AC36" s="419" t="s">
        <v>5162</v>
      </c>
      <c r="AD36" s="418" t="s">
        <v>878</v>
      </c>
      <c r="AE36" s="419" t="s">
        <v>5161</v>
      </c>
      <c r="AF36" s="419" t="s">
        <v>5162</v>
      </c>
      <c r="AG36" s="418" t="s">
        <v>878</v>
      </c>
    </row>
    <row r="37" spans="1:33" ht="18" thickBot="1" x14ac:dyDescent="0.3">
      <c r="A37" s="3" t="s">
        <v>189</v>
      </c>
      <c r="B37" s="4" t="s">
        <v>852</v>
      </c>
      <c r="C37" s="4" t="s">
        <v>1752</v>
      </c>
      <c r="D37" s="4" t="s">
        <v>445</v>
      </c>
      <c r="E37" s="4" t="s">
        <v>3838</v>
      </c>
      <c r="F37" s="4" t="s">
        <v>3974</v>
      </c>
      <c r="G37" s="4" t="s">
        <v>3975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20">
        <v>1</v>
      </c>
      <c r="AA37" s="27" t="s">
        <v>866</v>
      </c>
      <c r="AB37" s="421">
        <v>1755</v>
      </c>
      <c r="AC37" s="27"/>
      <c r="AD37" s="420"/>
      <c r="AE37" s="421">
        <v>1285</v>
      </c>
      <c r="AF37" s="28"/>
      <c r="AG37" s="420"/>
    </row>
    <row r="38" spans="1:33" ht="16.5" thickBot="1" x14ac:dyDescent="0.3">
      <c r="A38" s="3" t="s">
        <v>193</v>
      </c>
      <c r="B38" s="4" t="s">
        <v>481</v>
      </c>
      <c r="C38" s="4" t="s">
        <v>3976</v>
      </c>
      <c r="D38" s="4" t="s">
        <v>1834</v>
      </c>
      <c r="E38" s="4" t="s">
        <v>852</v>
      </c>
      <c r="F38" s="4" t="s">
        <v>3977</v>
      </c>
      <c r="G38" s="4" t="s">
        <v>3978</v>
      </c>
      <c r="I38" s="652">
        <v>2013</v>
      </c>
      <c r="J38" s="446" t="s">
        <v>867</v>
      </c>
      <c r="K38" s="74">
        <v>4.4692737430167599E-2</v>
      </c>
      <c r="L38" s="75">
        <v>6.5055120224814201E-3</v>
      </c>
      <c r="M38" s="74">
        <v>3.5671528080104521E-2</v>
      </c>
      <c r="N38" s="74">
        <v>-1.5438184632049362E-3</v>
      </c>
      <c r="O38" s="126">
        <f>((K38-L38)*(M38-N38))</f>
        <v>1.421150827074513E-3</v>
      </c>
      <c r="Q38" s="599">
        <v>2013</v>
      </c>
      <c r="R38" s="140" t="s">
        <v>867</v>
      </c>
      <c r="S38" s="141">
        <v>4.4692737430167599E-2</v>
      </c>
      <c r="T38" s="141">
        <v>3.5671528080104521E-2</v>
      </c>
      <c r="U38" s="141">
        <v>7.3089428672634717E-3</v>
      </c>
      <c r="V38" s="141">
        <v>0.52041795323146045</v>
      </c>
      <c r="W38" s="519">
        <f>S38-U38-(V38*T38)</f>
        <v>1.8819690930817562E-2</v>
      </c>
      <c r="X38" s="206">
        <f>W38^2</f>
        <v>3.5418076673149682E-4</v>
      </c>
      <c r="Z38" s="420">
        <v>2</v>
      </c>
      <c r="AA38" s="29" t="s">
        <v>867</v>
      </c>
      <c r="AB38" s="421">
        <v>1695</v>
      </c>
      <c r="AC38" s="27"/>
      <c r="AD38" s="75">
        <v>-0.35849056603773582</v>
      </c>
      <c r="AE38" s="45">
        <v>1525</v>
      </c>
      <c r="AF38" s="420"/>
      <c r="AG38" s="75">
        <v>0.1867704280155642</v>
      </c>
    </row>
    <row r="39" spans="1:33" ht="16.5" thickBot="1" x14ac:dyDescent="0.3">
      <c r="A39" s="3" t="s">
        <v>199</v>
      </c>
      <c r="B39" s="4" t="s">
        <v>397</v>
      </c>
      <c r="C39" s="4" t="s">
        <v>1754</v>
      </c>
      <c r="D39" s="4" t="s">
        <v>605</v>
      </c>
      <c r="E39" s="4" t="s">
        <v>1870</v>
      </c>
      <c r="F39" s="4" t="s">
        <v>3979</v>
      </c>
      <c r="G39" s="4" t="s">
        <v>3980</v>
      </c>
      <c r="I39" s="653"/>
      <c r="J39" s="446" t="s">
        <v>868</v>
      </c>
      <c r="K39" s="74">
        <v>2.6737967914438502E-2</v>
      </c>
      <c r="L39" s="75">
        <v>1.285297300882462E-2</v>
      </c>
      <c r="M39" s="74">
        <v>8.3388067151827255E-2</v>
      </c>
      <c r="N39" s="74">
        <v>-1.5438184632049362E-3</v>
      </c>
      <c r="O39" s="126">
        <f t="shared" ref="O39:O49" si="6">((K39-L39)*(M39-N39))</f>
        <v>1.1792787990889029E-3</v>
      </c>
      <c r="Q39" s="599"/>
      <c r="R39" s="140" t="s">
        <v>868</v>
      </c>
      <c r="S39" s="141">
        <v>2.6737967914438502E-2</v>
      </c>
      <c r="T39" s="141">
        <v>8.3388067151827255E-2</v>
      </c>
      <c r="U39" s="141">
        <v>7.3089428672634717E-3</v>
      </c>
      <c r="V39" s="141">
        <v>0.52041795323146045</v>
      </c>
      <c r="W39" s="519">
        <f t="shared" ref="W39:W49" si="7">S39-U39-(V39*T39)</f>
        <v>-2.3967622183906488E-2</v>
      </c>
      <c r="X39" s="206">
        <f t="shared" ref="X39:X49" si="8">W39^2</f>
        <v>5.7444691315048637E-4</v>
      </c>
      <c r="Z39" s="420">
        <v>3</v>
      </c>
      <c r="AA39" s="29" t="s">
        <v>868</v>
      </c>
      <c r="AB39" s="421">
        <v>1660</v>
      </c>
      <c r="AC39" s="27"/>
      <c r="AD39" s="75">
        <v>0.56302521008403361</v>
      </c>
      <c r="AE39" s="45">
        <v>1535</v>
      </c>
      <c r="AF39" s="420"/>
      <c r="AG39" s="75">
        <v>6.5573770491803279E-3</v>
      </c>
    </row>
    <row r="40" spans="1:33" ht="16.5" thickBot="1" x14ac:dyDescent="0.3">
      <c r="A40" s="3" t="s">
        <v>204</v>
      </c>
      <c r="B40" s="4" t="s">
        <v>457</v>
      </c>
      <c r="C40" s="4" t="s">
        <v>695</v>
      </c>
      <c r="D40" s="4" t="s">
        <v>457</v>
      </c>
      <c r="E40" s="4" t="s">
        <v>698</v>
      </c>
      <c r="F40" s="4" t="s">
        <v>3981</v>
      </c>
      <c r="G40" s="4" t="s">
        <v>3982</v>
      </c>
      <c r="I40" s="653"/>
      <c r="J40" s="446" t="s">
        <v>869</v>
      </c>
      <c r="K40" s="74">
        <v>0.23958333333333334</v>
      </c>
      <c r="L40" s="75">
        <v>1.285297300882462E-2</v>
      </c>
      <c r="M40" s="74">
        <v>1.4707665446079972E-2</v>
      </c>
      <c r="N40" s="74">
        <v>-1.5438184632049362E-3</v>
      </c>
      <c r="O40" s="126">
        <f t="shared" si="6"/>
        <v>3.684704802560123E-3</v>
      </c>
      <c r="Q40" s="599"/>
      <c r="R40" s="140" t="s">
        <v>869</v>
      </c>
      <c r="S40" s="141">
        <v>0.23958333333333334</v>
      </c>
      <c r="T40" s="141">
        <v>1.4707665446079972E-2</v>
      </c>
      <c r="U40" s="141">
        <v>7.3089428672634717E-3</v>
      </c>
      <c r="V40" s="141">
        <v>0.52041795323146045</v>
      </c>
      <c r="W40" s="519">
        <f t="shared" si="7"/>
        <v>0.22462025731780785</v>
      </c>
      <c r="X40" s="206">
        <f t="shared" si="8"/>
        <v>5.0454259997518215E-2</v>
      </c>
      <c r="Z40" s="420">
        <v>4</v>
      </c>
      <c r="AA40" s="29" t="s">
        <v>869</v>
      </c>
      <c r="AB40" s="421">
        <v>1850</v>
      </c>
      <c r="AC40" s="27"/>
      <c r="AD40" s="75">
        <v>0.17204301075268819</v>
      </c>
      <c r="AE40" s="45">
        <v>1415</v>
      </c>
      <c r="AF40" s="420"/>
      <c r="AG40" s="75">
        <v>-7.8175895765472306E-2</v>
      </c>
    </row>
    <row r="41" spans="1:33" ht="16.5" thickBot="1" x14ac:dyDescent="0.3">
      <c r="A41" s="3" t="s">
        <v>210</v>
      </c>
      <c r="B41" s="4" t="s">
        <v>704</v>
      </c>
      <c r="C41" s="4" t="s">
        <v>3983</v>
      </c>
      <c r="D41" s="4" t="s">
        <v>588</v>
      </c>
      <c r="E41" s="4" t="s">
        <v>669</v>
      </c>
      <c r="F41" s="4" t="s">
        <v>3940</v>
      </c>
      <c r="G41" s="4" t="s">
        <v>3984</v>
      </c>
      <c r="I41" s="653"/>
      <c r="J41" s="446" t="s">
        <v>870</v>
      </c>
      <c r="K41" s="74">
        <v>5.0420168067226892E-2</v>
      </c>
      <c r="L41" s="75">
        <v>1.285297300882462E-2</v>
      </c>
      <c r="M41" s="74">
        <v>1.3813376032119618E-2</v>
      </c>
      <c r="N41" s="74">
        <v>-1.5438184632049362E-3</v>
      </c>
      <c r="O41" s="126">
        <f t="shared" si="6"/>
        <v>5.7692672115567918E-4</v>
      </c>
      <c r="Q41" s="599"/>
      <c r="R41" s="140" t="s">
        <v>870</v>
      </c>
      <c r="S41" s="141">
        <v>5.0420168067226892E-2</v>
      </c>
      <c r="T41" s="141">
        <v>1.3813376032119618E-2</v>
      </c>
      <c r="U41" s="141">
        <v>7.3089428672634717E-3</v>
      </c>
      <c r="V41" s="141">
        <v>0.52041795323146045</v>
      </c>
      <c r="W41" s="519">
        <f t="shared" si="7"/>
        <v>3.5922496318111216E-2</v>
      </c>
      <c r="X41" s="206">
        <f t="shared" si="8"/>
        <v>1.290425741724714E-3</v>
      </c>
      <c r="Z41" s="420">
        <v>5</v>
      </c>
      <c r="AA41" s="29" t="s">
        <v>870</v>
      </c>
      <c r="AB41" s="421">
        <v>1825</v>
      </c>
      <c r="AC41" s="27"/>
      <c r="AD41" s="75">
        <v>7.7981651376146793E-2</v>
      </c>
      <c r="AE41" s="45">
        <v>1325</v>
      </c>
      <c r="AF41" s="420"/>
      <c r="AG41" s="75">
        <v>-6.3604240282685506E-2</v>
      </c>
    </row>
    <row r="42" spans="1:33" ht="16.5" thickBot="1" x14ac:dyDescent="0.3">
      <c r="A42" s="3" t="s">
        <v>215</v>
      </c>
      <c r="B42" s="4" t="s">
        <v>1262</v>
      </c>
      <c r="C42" s="4" t="s">
        <v>3985</v>
      </c>
      <c r="D42" s="4" t="s">
        <v>1758</v>
      </c>
      <c r="E42" s="4" t="s">
        <v>620</v>
      </c>
      <c r="F42" s="4" t="s">
        <v>3986</v>
      </c>
      <c r="G42" s="4" t="s">
        <v>3987</v>
      </c>
      <c r="I42" s="653"/>
      <c r="J42" s="446" t="s">
        <v>871</v>
      </c>
      <c r="K42" s="74">
        <v>-8.7556800000000004E-2</v>
      </c>
      <c r="L42" s="75">
        <v>1.285297300882462E-2</v>
      </c>
      <c r="M42" s="74">
        <v>-1.0560682672701252E-2</v>
      </c>
      <c r="N42" s="74">
        <v>-1.5438184632049362E-3</v>
      </c>
      <c r="O42" s="126">
        <f t="shared" si="6"/>
        <v>9.0538128852691994E-4</v>
      </c>
      <c r="Q42" s="599"/>
      <c r="R42" s="140" t="s">
        <v>871</v>
      </c>
      <c r="S42" s="141">
        <v>-8.7556800000000004E-2</v>
      </c>
      <c r="T42" s="141">
        <v>-1.0560682672701252E-2</v>
      </c>
      <c r="U42" s="141">
        <v>7.3089428672634717E-3</v>
      </c>
      <c r="V42" s="141">
        <v>0.52041795323146045</v>
      </c>
      <c r="W42" s="519">
        <f t="shared" si="7"/>
        <v>-8.9369774006009331E-2</v>
      </c>
      <c r="X42" s="206">
        <f t="shared" si="8"/>
        <v>7.9869565058851809E-3</v>
      </c>
      <c r="Z42" s="420">
        <v>6</v>
      </c>
      <c r="AA42" s="29" t="s">
        <v>871</v>
      </c>
      <c r="AB42" s="421">
        <v>1900</v>
      </c>
      <c r="AC42" s="93"/>
      <c r="AD42" s="75">
        <v>-8.851063829787234E-2</v>
      </c>
      <c r="AE42" s="45">
        <v>1200</v>
      </c>
      <c r="AF42" s="28"/>
      <c r="AG42" s="75">
        <v>-9.4339622641509441E-2</v>
      </c>
    </row>
    <row r="43" spans="1:33" ht="16.5" thickBot="1" x14ac:dyDescent="0.3">
      <c r="A43" s="3" t="s">
        <v>220</v>
      </c>
      <c r="B43" s="4" t="s">
        <v>1247</v>
      </c>
      <c r="C43" s="4" t="s">
        <v>1247</v>
      </c>
      <c r="D43" s="4" t="s">
        <v>2137</v>
      </c>
      <c r="E43" s="4" t="s">
        <v>383</v>
      </c>
      <c r="F43" s="4" t="s">
        <v>3988</v>
      </c>
      <c r="G43" s="4" t="s">
        <v>3989</v>
      </c>
      <c r="I43" s="653"/>
      <c r="J43" s="446" t="s">
        <v>872</v>
      </c>
      <c r="K43" s="74">
        <v>4.5454545454545456E-2</v>
      </c>
      <c r="L43" s="75">
        <v>1.285297300882462E-2</v>
      </c>
      <c r="M43" s="74">
        <v>-4.225285001250792E-2</v>
      </c>
      <c r="N43" s="74">
        <v>-1.5438184632049362E-3</v>
      </c>
      <c r="O43" s="126">
        <f t="shared" si="6"/>
        <v>-1.3271784412497364E-3</v>
      </c>
      <c r="Q43" s="599"/>
      <c r="R43" s="140" t="s">
        <v>872</v>
      </c>
      <c r="S43" s="141">
        <v>4.5454545454545456E-2</v>
      </c>
      <c r="T43" s="141">
        <v>-4.225285001250792E-2</v>
      </c>
      <c r="U43" s="141">
        <v>7.3089428672634717E-3</v>
      </c>
      <c r="V43" s="141">
        <v>0.52041795323146045</v>
      </c>
      <c r="W43" s="519">
        <f t="shared" si="7"/>
        <v>6.0134744308987242E-2</v>
      </c>
      <c r="X43" s="206">
        <f t="shared" si="8"/>
        <v>3.6161874731072737E-3</v>
      </c>
      <c r="Z43" s="420">
        <v>7</v>
      </c>
      <c r="AA43" s="29" t="s">
        <v>872</v>
      </c>
      <c r="AB43" s="421">
        <v>1840</v>
      </c>
      <c r="AC43" s="27"/>
      <c r="AD43" s="75">
        <v>4.7619047619047616E-2</v>
      </c>
      <c r="AE43" s="45">
        <v>920</v>
      </c>
      <c r="AF43" s="28"/>
      <c r="AG43" s="75">
        <v>-0.23333333333333334</v>
      </c>
    </row>
    <row r="44" spans="1:33" ht="16.5" thickBot="1" x14ac:dyDescent="0.3">
      <c r="A44" s="3" t="s">
        <v>224</v>
      </c>
      <c r="B44" s="4" t="s">
        <v>3990</v>
      </c>
      <c r="C44" s="4" t="s">
        <v>2854</v>
      </c>
      <c r="D44" s="4" t="s">
        <v>3991</v>
      </c>
      <c r="E44" s="4" t="s">
        <v>3992</v>
      </c>
      <c r="F44" s="4" t="s">
        <v>3993</v>
      </c>
      <c r="G44" s="4" t="s">
        <v>3994</v>
      </c>
      <c r="I44" s="653"/>
      <c r="J44" s="446" t="s">
        <v>873</v>
      </c>
      <c r="K44" s="74">
        <v>2.6086956521739129E-2</v>
      </c>
      <c r="L44" s="75">
        <v>1.285297300882462E-2</v>
      </c>
      <c r="M44" s="74">
        <v>-3.9925373134328389E-2</v>
      </c>
      <c r="N44" s="74">
        <v>-1.5438184632049362E-3</v>
      </c>
      <c r="O44" s="126">
        <f t="shared" si="6"/>
        <v>-5.0794086171767467E-4</v>
      </c>
      <c r="Q44" s="599"/>
      <c r="R44" s="140" t="s">
        <v>873</v>
      </c>
      <c r="S44" s="141">
        <v>2.6086956521739129E-2</v>
      </c>
      <c r="T44" s="141">
        <v>-3.9925373134328389E-2</v>
      </c>
      <c r="U44" s="141">
        <v>7.3089428672634717E-3</v>
      </c>
      <c r="V44" s="141">
        <v>0.52041795323146045</v>
      </c>
      <c r="W44" s="519">
        <f t="shared" si="7"/>
        <v>3.9555894623045179E-2</v>
      </c>
      <c r="X44" s="206">
        <f t="shared" si="8"/>
        <v>1.5646687994294545E-3</v>
      </c>
      <c r="Z44" s="420">
        <v>8</v>
      </c>
      <c r="AA44" s="29" t="s">
        <v>873</v>
      </c>
      <c r="AB44" s="421">
        <v>1800</v>
      </c>
      <c r="AC44" s="27">
        <v>42</v>
      </c>
      <c r="AD44" s="75">
        <v>-2.2727272727272728E-2</v>
      </c>
      <c r="AE44" s="45">
        <v>985</v>
      </c>
      <c r="AF44" s="28" t="s">
        <v>5002</v>
      </c>
      <c r="AG44" s="75">
        <v>8.6956521739130432E-2</v>
      </c>
    </row>
    <row r="45" spans="1:33" ht="16.5" thickBot="1" x14ac:dyDescent="0.3">
      <c r="A45" s="3" t="s">
        <v>228</v>
      </c>
      <c r="B45" s="4" t="s">
        <v>1712</v>
      </c>
      <c r="C45" s="4" t="s">
        <v>1705</v>
      </c>
      <c r="D45" s="4" t="s">
        <v>3995</v>
      </c>
      <c r="E45" s="4" t="s">
        <v>3990</v>
      </c>
      <c r="F45" s="4" t="s">
        <v>3996</v>
      </c>
      <c r="G45" s="4" t="s">
        <v>3997</v>
      </c>
      <c r="I45" s="653"/>
      <c r="J45" s="446" t="s">
        <v>874</v>
      </c>
      <c r="K45" s="74">
        <v>-8.4745762711864403E-2</v>
      </c>
      <c r="L45" s="75">
        <v>1.285297300882462E-2</v>
      </c>
      <c r="M45" s="74">
        <v>-9.1760590750097071E-2</v>
      </c>
      <c r="N45" s="74">
        <v>-1.5438184632049362E-3</v>
      </c>
      <c r="O45" s="126">
        <f t="shared" si="6"/>
        <v>8.8050429160019678E-3</v>
      </c>
      <c r="Q45" s="599"/>
      <c r="R45" s="140" t="s">
        <v>874</v>
      </c>
      <c r="S45" s="141">
        <v>-8.4745762711864403E-2</v>
      </c>
      <c r="T45" s="141">
        <v>-9.1760590750097071E-2</v>
      </c>
      <c r="U45" s="141">
        <v>7.3089428672634717E-3</v>
      </c>
      <c r="V45" s="141">
        <v>0.52041795323146045</v>
      </c>
      <c r="W45" s="519">
        <f t="shared" si="7"/>
        <v>-4.4300846753652673E-2</v>
      </c>
      <c r="X45" s="206">
        <f t="shared" si="8"/>
        <v>1.9625650230906187E-3</v>
      </c>
      <c r="Z45" s="420">
        <v>9</v>
      </c>
      <c r="AA45" s="29" t="s">
        <v>874</v>
      </c>
      <c r="AB45" s="421">
        <v>1490</v>
      </c>
      <c r="AC45" s="27"/>
      <c r="AD45" s="75">
        <v>-0.10697674418604651</v>
      </c>
      <c r="AE45" s="79">
        <v>905</v>
      </c>
      <c r="AF45" s="28"/>
      <c r="AG45" s="75">
        <v>-8.1218274111675121E-2</v>
      </c>
    </row>
    <row r="46" spans="1:33" ht="16.5" thickBot="1" x14ac:dyDescent="0.3">
      <c r="A46" s="3" t="s">
        <v>3998</v>
      </c>
      <c r="B46" s="661" t="s">
        <v>3999</v>
      </c>
      <c r="C46" s="661"/>
      <c r="D46" s="661"/>
      <c r="E46" s="661"/>
      <c r="F46" s="661"/>
      <c r="G46" s="661"/>
      <c r="I46" s="653"/>
      <c r="J46" s="446" t="s">
        <v>875</v>
      </c>
      <c r="K46" s="74">
        <v>-3.7037037037037035E-2</v>
      </c>
      <c r="L46" s="75">
        <v>1.285297300882462E-2</v>
      </c>
      <c r="M46" s="74">
        <v>1.6874206569957247E-2</v>
      </c>
      <c r="N46" s="74">
        <v>-1.5438184632049362E-3</v>
      </c>
      <c r="O46" s="126">
        <f t="shared" si="6"/>
        <v>-9.1887545392939265E-4</v>
      </c>
      <c r="Q46" s="599"/>
      <c r="R46" s="140" t="s">
        <v>875</v>
      </c>
      <c r="S46" s="141">
        <v>-3.7037037037037035E-2</v>
      </c>
      <c r="T46" s="141">
        <v>1.6874206569957247E-2</v>
      </c>
      <c r="U46" s="141">
        <v>7.3089428672634717E-3</v>
      </c>
      <c r="V46" s="141">
        <v>0.52041795323146045</v>
      </c>
      <c r="W46" s="519">
        <f t="shared" si="7"/>
        <v>-5.3127619949842518E-2</v>
      </c>
      <c r="X46" s="206">
        <f t="shared" si="8"/>
        <v>2.8225440015349048E-3</v>
      </c>
      <c r="Z46" s="420">
        <v>10</v>
      </c>
      <c r="AA46" s="29" t="s">
        <v>875</v>
      </c>
      <c r="AB46" s="421">
        <v>1320</v>
      </c>
      <c r="AC46" s="27"/>
      <c r="AD46" s="75">
        <v>5.2083333333333336E-2</v>
      </c>
      <c r="AE46" s="79">
        <v>805</v>
      </c>
      <c r="AF46" s="31"/>
      <c r="AG46" s="75">
        <v>-0.11049723756906077</v>
      </c>
    </row>
    <row r="47" spans="1:33" ht="16.5" thickBot="1" x14ac:dyDescent="0.3">
      <c r="A47" s="3" t="s">
        <v>234</v>
      </c>
      <c r="B47" s="4" t="s">
        <v>1175</v>
      </c>
      <c r="C47" s="4" t="s">
        <v>1645</v>
      </c>
      <c r="D47" s="4" t="s">
        <v>1712</v>
      </c>
      <c r="E47" s="4" t="s">
        <v>1712</v>
      </c>
      <c r="F47" s="4" t="s">
        <v>4000</v>
      </c>
      <c r="G47" s="4" t="s">
        <v>4001</v>
      </c>
      <c r="I47" s="653"/>
      <c r="J47" s="446" t="s">
        <v>876</v>
      </c>
      <c r="K47" s="74">
        <v>-1.9230769230769232E-2</v>
      </c>
      <c r="L47" s="75">
        <v>1.285297300882462E-2</v>
      </c>
      <c r="M47" s="74">
        <v>5.8788048814700476E-2</v>
      </c>
      <c r="N47" s="74">
        <v>-1.5438184632049362E-3</v>
      </c>
      <c r="O47" s="126">
        <f t="shared" si="6"/>
        <v>-1.9356720785777038E-3</v>
      </c>
      <c r="Q47" s="599"/>
      <c r="R47" s="140" t="s">
        <v>876</v>
      </c>
      <c r="S47" s="141">
        <v>-1.9230769230769232E-2</v>
      </c>
      <c r="T47" s="141">
        <v>5.8788048814700476E-2</v>
      </c>
      <c r="U47" s="141">
        <v>7.3089428672634717E-3</v>
      </c>
      <c r="V47" s="141">
        <v>0.52041795323146045</v>
      </c>
      <c r="W47" s="519">
        <f t="shared" si="7"/>
        <v>-5.7134068136650312E-2</v>
      </c>
      <c r="X47" s="206">
        <f t="shared" si="8"/>
        <v>3.2643017418434003E-3</v>
      </c>
      <c r="Z47" s="420">
        <v>11</v>
      </c>
      <c r="AA47" s="29" t="s">
        <v>876</v>
      </c>
      <c r="AB47" s="421">
        <v>1560</v>
      </c>
      <c r="AC47" s="27"/>
      <c r="AD47" s="75">
        <v>3.9603960396039604E-2</v>
      </c>
      <c r="AE47" s="79">
        <v>780</v>
      </c>
      <c r="AF47" s="28"/>
      <c r="AG47" s="75">
        <v>-3.1055900621118012E-2</v>
      </c>
    </row>
    <row r="48" spans="1:33" ht="16.5" thickBot="1" x14ac:dyDescent="0.3">
      <c r="A48" s="3" t="s">
        <v>238</v>
      </c>
      <c r="B48" s="4" t="s">
        <v>1158</v>
      </c>
      <c r="C48" s="4" t="s">
        <v>1032</v>
      </c>
      <c r="D48" s="4" t="s">
        <v>1612</v>
      </c>
      <c r="E48" s="4" t="s">
        <v>1175</v>
      </c>
      <c r="F48" s="4" t="s">
        <v>4002</v>
      </c>
      <c r="G48" s="4" t="s">
        <v>4003</v>
      </c>
      <c r="I48" s="653"/>
      <c r="J48" s="446" t="s">
        <v>877</v>
      </c>
      <c r="K48" s="74">
        <v>-4.9019607843137254E-2</v>
      </c>
      <c r="L48" s="75">
        <v>1.285297300882462E-2</v>
      </c>
      <c r="M48" s="74">
        <v>-6.6135848756640692E-2</v>
      </c>
      <c r="N48" s="74">
        <v>-1.5438184632049362E-3</v>
      </c>
      <c r="O48" s="126">
        <f t="shared" si="6"/>
        <v>3.9964756167229741E-3</v>
      </c>
      <c r="Q48" s="599"/>
      <c r="R48" s="140" t="s">
        <v>877</v>
      </c>
      <c r="S48" s="141">
        <v>-4.9019607843137254E-2</v>
      </c>
      <c r="T48" s="141">
        <v>-6.6135848756640692E-2</v>
      </c>
      <c r="U48" s="141">
        <v>7.3089428672634717E-3</v>
      </c>
      <c r="V48" s="141">
        <v>0.52041795323146045</v>
      </c>
      <c r="W48" s="519">
        <f t="shared" si="7"/>
        <v>-2.191026766524435E-2</v>
      </c>
      <c r="X48" s="206">
        <f t="shared" si="8"/>
        <v>4.8005982916265208E-4</v>
      </c>
      <c r="Z48" s="420">
        <v>12</v>
      </c>
      <c r="AA48" s="29" t="s">
        <v>877</v>
      </c>
      <c r="AB48" s="421">
        <v>1300</v>
      </c>
      <c r="AC48" s="27"/>
      <c r="AD48" s="75">
        <v>-0.1738095238095238</v>
      </c>
      <c r="AE48" s="79">
        <v>790</v>
      </c>
      <c r="AF48" s="28"/>
      <c r="AG48" s="75">
        <v>1.282051282051282E-2</v>
      </c>
    </row>
    <row r="49" spans="1:33" ht="16.5" thickBot="1" x14ac:dyDescent="0.3">
      <c r="A49" s="3" t="s">
        <v>243</v>
      </c>
      <c r="B49" s="4" t="s">
        <v>1010</v>
      </c>
      <c r="C49" s="4" t="s">
        <v>1027</v>
      </c>
      <c r="D49" s="4" t="s">
        <v>1205</v>
      </c>
      <c r="E49" s="4" t="s">
        <v>1158</v>
      </c>
      <c r="F49" s="4" t="s">
        <v>4004</v>
      </c>
      <c r="G49" s="4" t="s">
        <v>4005</v>
      </c>
      <c r="I49" s="654"/>
      <c r="J49" s="446" t="s">
        <v>866</v>
      </c>
      <c r="K49" s="74">
        <v>-7.7319587628865982E-2</v>
      </c>
      <c r="L49" s="75">
        <v>1.285297300882462E-2</v>
      </c>
      <c r="M49" s="74">
        <v>8.8666316730269968E-3</v>
      </c>
      <c r="N49" s="74">
        <v>-1.5438184632049362E-3</v>
      </c>
      <c r="O49" s="126">
        <f t="shared" si="6"/>
        <v>-9.3873694617502843E-4</v>
      </c>
      <c r="Q49" s="599"/>
      <c r="R49" s="140" t="s">
        <v>866</v>
      </c>
      <c r="S49" s="141">
        <v>-7.7319587628865982E-2</v>
      </c>
      <c r="T49" s="141">
        <v>8.8666316730269968E-3</v>
      </c>
      <c r="U49" s="141">
        <v>7.3089428672634717E-3</v>
      </c>
      <c r="V49" s="141">
        <v>0.52041795323146045</v>
      </c>
      <c r="W49" s="519">
        <f t="shared" si="7"/>
        <v>-8.9242884803463401E-2</v>
      </c>
      <c r="X49" s="206">
        <f t="shared" si="8"/>
        <v>7.9642924880442383E-3</v>
      </c>
      <c r="Z49" s="420">
        <v>13</v>
      </c>
      <c r="AA49" s="29" t="s">
        <v>866</v>
      </c>
      <c r="AB49" s="421">
        <v>1285</v>
      </c>
      <c r="AC49" s="27"/>
      <c r="AD49" s="75">
        <v>1.1527377521613832E-2</v>
      </c>
      <c r="AE49" s="79">
        <v>690</v>
      </c>
      <c r="AF49" s="28"/>
      <c r="AG49" s="75">
        <v>-0.12658227848101267</v>
      </c>
    </row>
    <row r="50" spans="1:33" ht="16.5" thickBot="1" x14ac:dyDescent="0.3">
      <c r="A50" s="3" t="s">
        <v>249</v>
      </c>
      <c r="B50" s="4" t="s">
        <v>1091</v>
      </c>
      <c r="C50" s="4" t="s">
        <v>1084</v>
      </c>
      <c r="D50" s="4" t="s">
        <v>1680</v>
      </c>
      <c r="E50" s="4" t="s">
        <v>1205</v>
      </c>
      <c r="F50" s="4" t="s">
        <v>4006</v>
      </c>
      <c r="G50" s="4" t="s">
        <v>4007</v>
      </c>
      <c r="I50" s="646" t="s">
        <v>891</v>
      </c>
      <c r="J50" s="647"/>
      <c r="K50" s="647"/>
      <c r="L50" s="647"/>
      <c r="M50" s="647"/>
      <c r="N50" s="655"/>
      <c r="O50" s="126">
        <f>SUM(O38:O49)</f>
        <v>1.4940557189481543E-2</v>
      </c>
      <c r="Q50" s="599" t="s">
        <v>891</v>
      </c>
      <c r="R50" s="599"/>
      <c r="S50" s="599"/>
      <c r="T50" s="599"/>
      <c r="U50" s="599"/>
      <c r="V50" s="599"/>
      <c r="W50" s="599"/>
      <c r="X50" s="206">
        <f>SUM(X38:X49)</f>
        <v>8.2334889281222637E-2</v>
      </c>
      <c r="Z50" s="630" t="s">
        <v>5160</v>
      </c>
      <c r="AA50" s="631"/>
      <c r="AB50" s="631"/>
      <c r="AC50" s="632"/>
      <c r="AD50" s="75">
        <v>0.21336884602445175</v>
      </c>
      <c r="AE50" s="589" t="s">
        <v>5160</v>
      </c>
      <c r="AF50" s="589"/>
      <c r="AG50" s="75">
        <v>-0.52570194318147934</v>
      </c>
    </row>
    <row r="51" spans="1:33" ht="19.5" thickBot="1" x14ac:dyDescent="0.3">
      <c r="A51" s="3" t="s">
        <v>255</v>
      </c>
      <c r="B51" s="4" t="s">
        <v>1041</v>
      </c>
      <c r="C51" s="4" t="s">
        <v>1140</v>
      </c>
      <c r="D51" s="4" t="s">
        <v>1144</v>
      </c>
      <c r="E51" s="4" t="s">
        <v>1091</v>
      </c>
      <c r="F51" s="4" t="s">
        <v>4008</v>
      </c>
      <c r="G51" s="4" t="s">
        <v>4009</v>
      </c>
      <c r="I51" s="649" t="s">
        <v>5173</v>
      </c>
      <c r="J51" s="650"/>
      <c r="K51" s="650"/>
      <c r="L51" s="650"/>
      <c r="M51" s="650"/>
      <c r="N51" s="656"/>
      <c r="O51" s="126">
        <f>O50/12</f>
        <v>1.2450464324567953E-3</v>
      </c>
      <c r="Q51" s="600" t="s">
        <v>5070</v>
      </c>
      <c r="R51" s="600"/>
      <c r="S51" s="600"/>
      <c r="T51" s="600"/>
      <c r="U51" s="600"/>
      <c r="V51" s="600"/>
      <c r="W51" s="600"/>
      <c r="X51" s="206">
        <f>X50/12</f>
        <v>6.8612407734352197E-3</v>
      </c>
      <c r="Z51" s="630" t="s">
        <v>881</v>
      </c>
      <c r="AA51" s="631"/>
      <c r="AB51" s="631"/>
      <c r="AC51" s="632"/>
      <c r="AD51" s="75">
        <v>1.7780737168704312E-2</v>
      </c>
      <c r="AE51" s="630" t="s">
        <v>881</v>
      </c>
      <c r="AF51" s="632"/>
      <c r="AG51" s="75">
        <v>-4.380849526512328E-2</v>
      </c>
    </row>
    <row r="52" spans="1:33" ht="18" thickBot="1" x14ac:dyDescent="0.3">
      <c r="A52" s="3" t="s">
        <v>258</v>
      </c>
      <c r="B52" s="4" t="s">
        <v>1672</v>
      </c>
      <c r="C52" s="4" t="s">
        <v>1037</v>
      </c>
      <c r="D52" s="4" t="s">
        <v>1204</v>
      </c>
      <c r="E52" s="4" t="s">
        <v>1672</v>
      </c>
      <c r="F52" s="4" t="s">
        <v>4010</v>
      </c>
      <c r="G52" s="4" t="s">
        <v>4011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61" t="s">
        <v>884</v>
      </c>
      <c r="R52" s="161" t="s">
        <v>885</v>
      </c>
      <c r="S52" s="161" t="s">
        <v>886</v>
      </c>
      <c r="T52" s="161" t="s">
        <v>888</v>
      </c>
      <c r="U52" s="161" t="s">
        <v>5071</v>
      </c>
      <c r="V52" s="161" t="s">
        <v>5072</v>
      </c>
      <c r="W52" s="161" t="s">
        <v>5073</v>
      </c>
      <c r="X52" s="161" t="s">
        <v>5074</v>
      </c>
    </row>
    <row r="53" spans="1:33" ht="16.5" thickBot="1" x14ac:dyDescent="0.3">
      <c r="A53" s="3" t="s">
        <v>263</v>
      </c>
      <c r="B53" s="4" t="s">
        <v>1143</v>
      </c>
      <c r="C53" s="4" t="s">
        <v>1140</v>
      </c>
      <c r="D53" s="4" t="s">
        <v>1148</v>
      </c>
      <c r="E53" s="4" t="s">
        <v>1672</v>
      </c>
      <c r="F53" s="4" t="s">
        <v>4010</v>
      </c>
      <c r="G53" s="4" t="s">
        <v>4012</v>
      </c>
      <c r="I53" s="652">
        <v>2014</v>
      </c>
      <c r="J53" s="446" t="s">
        <v>867</v>
      </c>
      <c r="K53" s="74">
        <v>6.5921787709497207E-2</v>
      </c>
      <c r="L53" s="74">
        <v>3.1879520138329322E-2</v>
      </c>
      <c r="M53" s="74">
        <v>4.3057625783952537E-2</v>
      </c>
      <c r="N53" s="74">
        <v>1.9868817943784263E-2</v>
      </c>
      <c r="O53" s="126">
        <f>((K53-L53)*(M53-N53))</f>
        <v>7.8939960115140403E-4</v>
      </c>
      <c r="Q53" s="599">
        <v>2014</v>
      </c>
      <c r="R53" s="140" t="s">
        <v>867</v>
      </c>
      <c r="S53" s="42">
        <v>6.5921787709497207E-2</v>
      </c>
      <c r="T53" s="42">
        <v>4.3057625783952537E-2</v>
      </c>
      <c r="U53" s="141">
        <v>1.4569850328499064E-2</v>
      </c>
      <c r="V53" s="141">
        <v>0.8711977662086029</v>
      </c>
      <c r="W53" s="519">
        <f>S53-U53-(V53*T53)</f>
        <v>1.3840229979772752E-2</v>
      </c>
      <c r="X53" s="206">
        <f>W53^2</f>
        <v>1.9155196589300047E-4</v>
      </c>
    </row>
    <row r="54" spans="1:33" ht="16.5" thickBot="1" x14ac:dyDescent="0.3">
      <c r="A54" s="3" t="s">
        <v>267</v>
      </c>
      <c r="B54" s="4" t="s">
        <v>1204</v>
      </c>
      <c r="C54" s="4" t="s">
        <v>1025</v>
      </c>
      <c r="D54" s="4" t="s">
        <v>1204</v>
      </c>
      <c r="E54" s="4" t="s">
        <v>1091</v>
      </c>
      <c r="F54" s="4" t="s">
        <v>4008</v>
      </c>
      <c r="G54" s="4" t="s">
        <v>4013</v>
      </c>
      <c r="I54" s="653"/>
      <c r="J54" s="446" t="s">
        <v>868</v>
      </c>
      <c r="K54" s="74">
        <v>2.7253668763102725E-2</v>
      </c>
      <c r="L54" s="74">
        <v>3.1879520138329322E-2</v>
      </c>
      <c r="M54" s="74">
        <v>4.7090703192407331E-2</v>
      </c>
      <c r="N54" s="74">
        <v>1.9868817943784263E-2</v>
      </c>
      <c r="O54" s="126">
        <f t="shared" ref="O54:O64" si="9">((K54-L54)*(M54-N54))</f>
        <v>-1.2592439531360362E-4</v>
      </c>
      <c r="Q54" s="599"/>
      <c r="R54" s="140" t="s">
        <v>868</v>
      </c>
      <c r="S54" s="42">
        <v>2.7253668763102725E-2</v>
      </c>
      <c r="T54" s="42">
        <v>4.7090703192407331E-2</v>
      </c>
      <c r="U54" s="141">
        <v>1.4569850328499064E-2</v>
      </c>
      <c r="V54" s="141">
        <v>0.8711977662086029</v>
      </c>
      <c r="W54" s="519">
        <f t="shared" ref="W54:W64" si="10">S54-U54-(V54*T54)</f>
        <v>-2.8341496995813929E-2</v>
      </c>
      <c r="X54" s="206">
        <f t="shared" ref="X54:X64" si="11">W54^2</f>
        <v>8.0324045196372999E-4</v>
      </c>
    </row>
    <row r="55" spans="1:33" ht="16.5" thickBot="1" x14ac:dyDescent="0.3">
      <c r="A55" s="3" t="s">
        <v>271</v>
      </c>
      <c r="B55" s="4" t="s">
        <v>1143</v>
      </c>
      <c r="C55" s="4" t="s">
        <v>1025</v>
      </c>
      <c r="D55" s="4" t="s">
        <v>1399</v>
      </c>
      <c r="E55" s="4" t="s">
        <v>1116</v>
      </c>
      <c r="F55" s="4" t="s">
        <v>4014</v>
      </c>
      <c r="G55" s="4" t="s">
        <v>4015</v>
      </c>
      <c r="I55" s="653"/>
      <c r="J55" s="446" t="s">
        <v>869</v>
      </c>
      <c r="K55" s="74">
        <v>4.5918367346938778E-2</v>
      </c>
      <c r="L55" s="74">
        <v>3.1879520138329322E-2</v>
      </c>
      <c r="M55" s="74">
        <v>2.9381091555189243E-2</v>
      </c>
      <c r="N55" s="74">
        <v>1.9868817943784263E-2</v>
      </c>
      <c r="O55" s="126">
        <f t="shared" si="9"/>
        <v>1.3354135583700221E-4</v>
      </c>
      <c r="Q55" s="599"/>
      <c r="R55" s="140" t="s">
        <v>869</v>
      </c>
      <c r="S55" s="42">
        <v>4.5918367346938778E-2</v>
      </c>
      <c r="T55" s="42">
        <v>2.9381091555189243E-2</v>
      </c>
      <c r="U55" s="141">
        <v>1.4569850328499064E-2</v>
      </c>
      <c r="V55" s="141">
        <v>0.8711977662086029</v>
      </c>
      <c r="W55" s="519">
        <f t="shared" si="10"/>
        <v>5.7517756867883976E-3</v>
      </c>
      <c r="X55" s="206">
        <f t="shared" si="11"/>
        <v>3.3082923551130143E-5</v>
      </c>
    </row>
    <row r="56" spans="1:33" ht="16.5" thickBot="1" x14ac:dyDescent="0.3">
      <c r="A56" s="3" t="s">
        <v>277</v>
      </c>
      <c r="B56" s="4" t="s">
        <v>1027</v>
      </c>
      <c r="C56" s="4" t="s">
        <v>1080</v>
      </c>
      <c r="D56" s="4" t="s">
        <v>1032</v>
      </c>
      <c r="E56" s="4" t="s">
        <v>1143</v>
      </c>
      <c r="F56" s="4" t="s">
        <v>4016</v>
      </c>
      <c r="G56" s="4" t="s">
        <v>4017</v>
      </c>
      <c r="I56" s="653"/>
      <c r="J56" s="446" t="s">
        <v>870</v>
      </c>
      <c r="K56" s="74">
        <v>0.12113170731707316</v>
      </c>
      <c r="L56" s="74">
        <v>3.1879520138329322E-2</v>
      </c>
      <c r="M56" s="74">
        <v>1.9324336155895544E-2</v>
      </c>
      <c r="N56" s="74">
        <v>1.9868817943784263E-2</v>
      </c>
      <c r="O56" s="126">
        <f t="shared" si="9"/>
        <v>-4.8596190448061042E-5</v>
      </c>
      <c r="Q56" s="599"/>
      <c r="R56" s="140" t="s">
        <v>870</v>
      </c>
      <c r="S56" s="42">
        <v>0.12113170731707316</v>
      </c>
      <c r="T56" s="42">
        <v>1.9324336155895544E-2</v>
      </c>
      <c r="U56" s="141">
        <v>1.4569850328499064E-2</v>
      </c>
      <c r="V56" s="141">
        <v>0.8711977662086029</v>
      </c>
      <c r="W56" s="519">
        <f t="shared" si="10"/>
        <v>8.9726538496093758E-2</v>
      </c>
      <c r="X56" s="206">
        <f t="shared" si="11"/>
        <v>8.0508517104909954E-3</v>
      </c>
    </row>
    <row r="57" spans="1:33" ht="16.5" thickBot="1" x14ac:dyDescent="0.3">
      <c r="A57" s="3" t="s">
        <v>281</v>
      </c>
      <c r="B57" s="4" t="s">
        <v>1211</v>
      </c>
      <c r="C57" s="4" t="s">
        <v>1600</v>
      </c>
      <c r="D57" s="4" t="s">
        <v>1158</v>
      </c>
      <c r="E57" s="4" t="s">
        <v>1600</v>
      </c>
      <c r="F57" s="4" t="s">
        <v>4018</v>
      </c>
      <c r="G57" s="4" t="s">
        <v>4019</v>
      </c>
      <c r="I57" s="653"/>
      <c r="J57" s="446" t="s">
        <v>871</v>
      </c>
      <c r="K57" s="74">
        <v>1.8779342723004695E-2</v>
      </c>
      <c r="L57" s="74">
        <v>3.1879520138329322E-2</v>
      </c>
      <c r="M57" s="74">
        <v>1.1767448709138997E-2</v>
      </c>
      <c r="N57" s="74">
        <v>1.9868817943784263E-2</v>
      </c>
      <c r="O57" s="126">
        <f t="shared" si="9"/>
        <v>1.0612937428090567E-4</v>
      </c>
      <c r="Q57" s="599"/>
      <c r="R57" s="140" t="s">
        <v>871</v>
      </c>
      <c r="S57" s="42">
        <v>1.8779342723004695E-2</v>
      </c>
      <c r="T57" s="42">
        <v>1.1767448709138997E-2</v>
      </c>
      <c r="U57" s="141">
        <v>1.4569850328499064E-2</v>
      </c>
      <c r="V57" s="141">
        <v>0.8711977662086029</v>
      </c>
      <c r="W57" s="519">
        <f t="shared" si="10"/>
        <v>-6.0422826348705706E-3</v>
      </c>
      <c r="X57" s="206">
        <f t="shared" si="11"/>
        <v>3.6509179439658443E-5</v>
      </c>
    </row>
    <row r="58" spans="1:33" ht="16.5" thickBot="1" x14ac:dyDescent="0.3">
      <c r="A58" s="3" t="s">
        <v>286</v>
      </c>
      <c r="B58" s="4" t="s">
        <v>1696</v>
      </c>
      <c r="C58" s="4" t="s">
        <v>1116</v>
      </c>
      <c r="D58" s="4" t="s">
        <v>1211</v>
      </c>
      <c r="E58" s="4" t="s">
        <v>2883</v>
      </c>
      <c r="F58" s="4" t="s">
        <v>4020</v>
      </c>
      <c r="G58" s="4" t="s">
        <v>4021</v>
      </c>
      <c r="I58" s="653"/>
      <c r="J58" s="446" t="s">
        <v>872</v>
      </c>
      <c r="K58" s="74">
        <v>2.7649769585253458E-2</v>
      </c>
      <c r="L58" s="74">
        <v>3.1879520138329322E-2</v>
      </c>
      <c r="M58" s="74">
        <v>-2.2800315323509741E-3</v>
      </c>
      <c r="N58" s="74">
        <v>1.9868817943784263E-2</v>
      </c>
      <c r="O58" s="126">
        <f t="shared" si="9"/>
        <v>9.3684108321677074E-5</v>
      </c>
      <c r="Q58" s="599"/>
      <c r="R58" s="140" t="s">
        <v>872</v>
      </c>
      <c r="S58" s="42">
        <v>2.7649769585253458E-2</v>
      </c>
      <c r="T58" s="42">
        <v>-2.2800315323509741E-3</v>
      </c>
      <c r="U58" s="141">
        <v>1.4569850328499064E-2</v>
      </c>
      <c r="V58" s="141">
        <v>0.8711977662086029</v>
      </c>
      <c r="W58" s="519">
        <f t="shared" si="10"/>
        <v>1.5066277634623742E-2</v>
      </c>
      <c r="X58" s="206">
        <f t="shared" si="11"/>
        <v>2.2699272176356357E-4</v>
      </c>
    </row>
    <row r="59" spans="1:33" ht="16.5" thickBot="1" x14ac:dyDescent="0.3">
      <c r="A59" s="3" t="s">
        <v>290</v>
      </c>
      <c r="B59" s="661" t="s">
        <v>4022</v>
      </c>
      <c r="C59" s="661"/>
      <c r="D59" s="661"/>
      <c r="E59" s="661"/>
      <c r="F59" s="661"/>
      <c r="G59" s="661"/>
      <c r="I59" s="653"/>
      <c r="J59" s="446" t="s">
        <v>873</v>
      </c>
      <c r="K59" s="74">
        <v>5.829596412556054E-2</v>
      </c>
      <c r="L59" s="74">
        <v>3.1879520138329322E-2</v>
      </c>
      <c r="M59" s="74">
        <v>5.5465739603972428E-2</v>
      </c>
      <c r="N59" s="74">
        <v>1.9868817943784263E-2</v>
      </c>
      <c r="O59" s="126">
        <f t="shared" si="9"/>
        <v>9.4034408715421838E-4</v>
      </c>
      <c r="Q59" s="599"/>
      <c r="R59" s="140" t="s">
        <v>873</v>
      </c>
      <c r="S59" s="42">
        <v>5.829596412556054E-2</v>
      </c>
      <c r="T59" s="42">
        <v>5.5465739603972428E-2</v>
      </c>
      <c r="U59" s="141">
        <v>1.4569850328499064E-2</v>
      </c>
      <c r="V59" s="141">
        <v>0.8711977662086029</v>
      </c>
      <c r="W59" s="519">
        <f t="shared" si="10"/>
        <v>-4.5955146470273434E-3</v>
      </c>
      <c r="X59" s="206">
        <f t="shared" si="11"/>
        <v>2.1118754871042848E-5</v>
      </c>
    </row>
    <row r="60" spans="1:33" ht="16.5" thickBot="1" x14ac:dyDescent="0.3">
      <c r="A60" s="3" t="s">
        <v>636</v>
      </c>
      <c r="B60" s="661" t="s">
        <v>4022</v>
      </c>
      <c r="C60" s="661"/>
      <c r="D60" s="661"/>
      <c r="E60" s="661"/>
      <c r="F60" s="661"/>
      <c r="G60" s="661"/>
      <c r="I60" s="653"/>
      <c r="J60" s="446" t="s">
        <v>874</v>
      </c>
      <c r="K60" s="74">
        <v>-1.6949152542372881E-2</v>
      </c>
      <c r="L60" s="74">
        <v>3.1879520138329322E-2</v>
      </c>
      <c r="M60" s="74">
        <v>1.0365081193137061E-3</v>
      </c>
      <c r="N60" s="74">
        <v>1.9868817943784263E-2</v>
      </c>
      <c r="O60" s="126">
        <f t="shared" si="9"/>
        <v>9.1955669224064521E-4</v>
      </c>
      <c r="Q60" s="599"/>
      <c r="R60" s="140" t="s">
        <v>874</v>
      </c>
      <c r="S60" s="42">
        <v>-1.6949152542372881E-2</v>
      </c>
      <c r="T60" s="42">
        <v>1.0365081193137061E-3</v>
      </c>
      <c r="U60" s="141">
        <v>1.4569850328499064E-2</v>
      </c>
      <c r="V60" s="141">
        <v>0.8711977662086029</v>
      </c>
      <c r="W60" s="519">
        <f t="shared" si="10"/>
        <v>-3.2422006429075126E-2</v>
      </c>
      <c r="X60" s="206">
        <f t="shared" si="11"/>
        <v>1.0511865008869887E-3</v>
      </c>
    </row>
    <row r="61" spans="1:33" ht="16.5" thickBot="1" x14ac:dyDescent="0.3">
      <c r="A61" s="3" t="s">
        <v>292</v>
      </c>
      <c r="B61" s="4" t="s">
        <v>1273</v>
      </c>
      <c r="C61" s="4" t="s">
        <v>1600</v>
      </c>
      <c r="D61" s="4" t="s">
        <v>1162</v>
      </c>
      <c r="E61" s="4" t="s">
        <v>1696</v>
      </c>
      <c r="F61" s="4" t="s">
        <v>4023</v>
      </c>
      <c r="G61" s="4" t="s">
        <v>4024</v>
      </c>
      <c r="I61" s="653"/>
      <c r="J61" s="446" t="s">
        <v>875</v>
      </c>
      <c r="K61" s="74">
        <v>3.4482758620689655E-2</v>
      </c>
      <c r="L61" s="74">
        <v>3.1879520138329322E-2</v>
      </c>
      <c r="M61" s="74">
        <v>4.4638748274275141E-3</v>
      </c>
      <c r="N61" s="74">
        <v>1.9868817943784263E-2</v>
      </c>
      <c r="O61" s="126">
        <f t="shared" si="9"/>
        <v>-4.0102740739071802E-5</v>
      </c>
      <c r="Q61" s="599"/>
      <c r="R61" s="140" t="s">
        <v>875</v>
      </c>
      <c r="S61" s="42">
        <v>3.4482758620689655E-2</v>
      </c>
      <c r="T61" s="42">
        <v>4.4638748274275141E-3</v>
      </c>
      <c r="U61" s="141">
        <v>1.4569850328499064E-2</v>
      </c>
      <c r="V61" s="141">
        <v>0.8711977662086029</v>
      </c>
      <c r="W61" s="519">
        <f t="shared" si="10"/>
        <v>1.6023990513900927E-2</v>
      </c>
      <c r="X61" s="206">
        <f t="shared" si="11"/>
        <v>2.5676827198958688E-4</v>
      </c>
    </row>
    <row r="62" spans="1:33" ht="16.5" thickBot="1" x14ac:dyDescent="0.3">
      <c r="A62" s="3" t="s">
        <v>296</v>
      </c>
      <c r="B62" s="4" t="s">
        <v>1016</v>
      </c>
      <c r="C62" s="4" t="s">
        <v>1198</v>
      </c>
      <c r="D62" s="4" t="s">
        <v>1193</v>
      </c>
      <c r="E62" s="4" t="s">
        <v>1176</v>
      </c>
      <c r="F62" s="4" t="s">
        <v>4025</v>
      </c>
      <c r="G62" s="4" t="s">
        <v>4026</v>
      </c>
      <c r="I62" s="653"/>
      <c r="J62" s="446" t="s">
        <v>876</v>
      </c>
      <c r="K62" s="74">
        <v>-8.3333333333333332E-3</v>
      </c>
      <c r="L62" s="74">
        <v>3.1879520138329322E-2</v>
      </c>
      <c r="M62" s="74">
        <v>-5.7612131763413272E-3</v>
      </c>
      <c r="N62" s="74">
        <v>1.9868817943784263E-2</v>
      </c>
      <c r="O62" s="126">
        <f t="shared" si="9"/>
        <v>1.0306566859077642E-3</v>
      </c>
      <c r="Q62" s="599"/>
      <c r="R62" s="140" t="s">
        <v>876</v>
      </c>
      <c r="S62" s="42">
        <v>-8.3333333333333332E-3</v>
      </c>
      <c r="T62" s="42">
        <v>-5.7612131763413272E-3</v>
      </c>
      <c r="U62" s="141">
        <v>1.4569850328499064E-2</v>
      </c>
      <c r="V62" s="141">
        <v>0.8711977662086029</v>
      </c>
      <c r="W62" s="519">
        <f t="shared" si="10"/>
        <v>-1.788402761195226E-2</v>
      </c>
      <c r="X62" s="206">
        <f t="shared" si="11"/>
        <v>3.1983844362507084E-4</v>
      </c>
    </row>
    <row r="63" spans="1:33" ht="16.5" thickBot="1" x14ac:dyDescent="0.3">
      <c r="A63" s="3" t="s">
        <v>302</v>
      </c>
      <c r="B63" s="4" t="s">
        <v>4027</v>
      </c>
      <c r="C63" s="4" t="s">
        <v>1010</v>
      </c>
      <c r="D63" s="4" t="s">
        <v>4028</v>
      </c>
      <c r="E63" s="4" t="s">
        <v>1016</v>
      </c>
      <c r="F63" s="4" t="s">
        <v>4029</v>
      </c>
      <c r="G63" s="4" t="s">
        <v>4030</v>
      </c>
      <c r="I63" s="653"/>
      <c r="J63" s="446" t="s">
        <v>877</v>
      </c>
      <c r="K63" s="74">
        <v>0</v>
      </c>
      <c r="L63" s="74">
        <v>3.1879520138329322E-2</v>
      </c>
      <c r="M63" s="74">
        <v>2.1058694775646664E-2</v>
      </c>
      <c r="N63" s="74">
        <v>1.9868817943784263E-2</v>
      </c>
      <c r="O63" s="126">
        <f t="shared" si="9"/>
        <v>-3.7932702423488917E-5</v>
      </c>
      <c r="Q63" s="599"/>
      <c r="R63" s="140" t="s">
        <v>877</v>
      </c>
      <c r="S63" s="42">
        <v>0</v>
      </c>
      <c r="T63" s="42">
        <v>2.1058694775646664E-2</v>
      </c>
      <c r="U63" s="141">
        <v>1.4569850328499064E-2</v>
      </c>
      <c r="V63" s="141">
        <v>0.8711977662086029</v>
      </c>
      <c r="W63" s="519">
        <f t="shared" si="10"/>
        <v>-3.2916138176311213E-2</v>
      </c>
      <c r="X63" s="206">
        <f t="shared" si="11"/>
        <v>1.0834721524420124E-3</v>
      </c>
    </row>
    <row r="64" spans="1:33" ht="16.5" thickBot="1" x14ac:dyDescent="0.3">
      <c r="A64" s="3" t="s">
        <v>308</v>
      </c>
      <c r="B64" s="4" t="s">
        <v>1284</v>
      </c>
      <c r="C64" s="4" t="s">
        <v>1004</v>
      </c>
      <c r="D64" s="4" t="s">
        <v>1183</v>
      </c>
      <c r="E64" s="4" t="s">
        <v>1224</v>
      </c>
      <c r="F64" s="4" t="s">
        <v>4031</v>
      </c>
      <c r="G64" s="4" t="s">
        <v>4032</v>
      </c>
      <c r="I64" s="654"/>
      <c r="J64" s="446" t="s">
        <v>866</v>
      </c>
      <c r="K64" s="74">
        <v>8.4033613445378148E-3</v>
      </c>
      <c r="L64" s="74">
        <v>3.1879520138329322E-2</v>
      </c>
      <c r="M64" s="74">
        <v>1.3821037311159501E-2</v>
      </c>
      <c r="N64" s="74">
        <v>1.9868817943784263E-2</v>
      </c>
      <c r="O64" s="126">
        <f t="shared" si="9"/>
        <v>1.419786584815158E-4</v>
      </c>
      <c r="Q64" s="599"/>
      <c r="R64" s="140" t="s">
        <v>866</v>
      </c>
      <c r="S64" s="42">
        <v>8.4033613445378148E-3</v>
      </c>
      <c r="T64" s="42">
        <v>1.3821037311159501E-2</v>
      </c>
      <c r="U64" s="141">
        <v>1.4569850328499064E-2</v>
      </c>
      <c r="V64" s="141">
        <v>0.8711977662086029</v>
      </c>
      <c r="W64" s="519">
        <f t="shared" si="10"/>
        <v>-1.8207345816129161E-2</v>
      </c>
      <c r="X64" s="206">
        <f t="shared" si="11"/>
        <v>3.3150744166811607E-4</v>
      </c>
    </row>
    <row r="65" spans="1:24" ht="16.5" thickBot="1" x14ac:dyDescent="0.3">
      <c r="A65" s="3" t="s">
        <v>314</v>
      </c>
      <c r="B65" s="4" t="s">
        <v>1711</v>
      </c>
      <c r="C65" s="4" t="s">
        <v>1194</v>
      </c>
      <c r="D65" s="4" t="s">
        <v>1241</v>
      </c>
      <c r="E65" s="4" t="s">
        <v>1284</v>
      </c>
      <c r="F65" s="4" t="s">
        <v>4033</v>
      </c>
      <c r="G65" s="4" t="s">
        <v>4034</v>
      </c>
      <c r="I65" s="646" t="s">
        <v>891</v>
      </c>
      <c r="J65" s="647"/>
      <c r="K65" s="647"/>
      <c r="L65" s="647"/>
      <c r="M65" s="647"/>
      <c r="N65" s="648"/>
      <c r="O65" s="126">
        <f>SUM(O53:O64)</f>
        <v>3.9027345344509073E-3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1.2406120518584895E-2</v>
      </c>
    </row>
    <row r="66" spans="1:24" ht="19.5" thickBot="1" x14ac:dyDescent="0.3">
      <c r="A66" s="3" t="s">
        <v>320</v>
      </c>
      <c r="B66" s="4" t="s">
        <v>1167</v>
      </c>
      <c r="C66" s="4" t="s">
        <v>1162</v>
      </c>
      <c r="D66" s="4" t="s">
        <v>1017</v>
      </c>
      <c r="E66" s="4" t="s">
        <v>1193</v>
      </c>
      <c r="F66" s="4" t="s">
        <v>4035</v>
      </c>
      <c r="G66" s="4" t="s">
        <v>4036</v>
      </c>
      <c r="I66" s="649" t="s">
        <v>5173</v>
      </c>
      <c r="J66" s="650"/>
      <c r="K66" s="650"/>
      <c r="L66" s="650"/>
      <c r="M66" s="650"/>
      <c r="N66" s="651"/>
      <c r="O66" s="126">
        <f>O65/12</f>
        <v>3.2522787787090892E-4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1.0338433765487412E-3</v>
      </c>
    </row>
    <row r="67" spans="1:24" ht="18" thickBot="1" x14ac:dyDescent="0.3">
      <c r="A67" s="3" t="s">
        <v>325</v>
      </c>
      <c r="B67" s="4" t="s">
        <v>1270</v>
      </c>
      <c r="C67" s="4" t="s">
        <v>1027</v>
      </c>
      <c r="D67" s="4" t="s">
        <v>1246</v>
      </c>
      <c r="E67" s="4" t="s">
        <v>1162</v>
      </c>
      <c r="F67" s="4" t="s">
        <v>4037</v>
      </c>
      <c r="G67" s="4" t="s">
        <v>4038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3" t="s">
        <v>330</v>
      </c>
      <c r="B68" s="4" t="s">
        <v>1198</v>
      </c>
      <c r="C68" s="4" t="s">
        <v>1148</v>
      </c>
      <c r="D68" s="4" t="s">
        <v>1246</v>
      </c>
      <c r="E68" s="4" t="s">
        <v>1158</v>
      </c>
      <c r="F68" s="4" t="s">
        <v>4039</v>
      </c>
      <c r="G68" s="4" t="s">
        <v>4040</v>
      </c>
      <c r="I68" s="652">
        <v>2015</v>
      </c>
      <c r="J68" s="446" t="s">
        <v>867</v>
      </c>
      <c r="K68" s="74">
        <v>-0.15833333333333333</v>
      </c>
      <c r="L68" s="74">
        <v>-5.2687865041414872E-2</v>
      </c>
      <c r="M68" s="74">
        <v>1.4990318057379324E-2</v>
      </c>
      <c r="N68" s="74">
        <v>-8.9212734082430127E-3</v>
      </c>
      <c r="O68" s="126">
        <f>((K68-L68)*(M68-N68))</f>
        <v>-2.5261512779907124E-3</v>
      </c>
      <c r="Q68" s="599">
        <v>2015</v>
      </c>
      <c r="R68" s="140" t="s">
        <v>867</v>
      </c>
      <c r="S68" s="42">
        <v>-0.15833333333333333</v>
      </c>
      <c r="T68" s="42">
        <v>1.4990318057379324E-2</v>
      </c>
      <c r="U68" s="141">
        <v>-4.1128533847162987E-2</v>
      </c>
      <c r="V68" s="141">
        <v>1.2957041742013395</v>
      </c>
      <c r="W68" s="142">
        <f>S68-U68-(V68*T68)</f>
        <v>-0.13662781716572245</v>
      </c>
      <c r="X68" s="143">
        <f>W68^2</f>
        <v>1.8667160423470081E-2</v>
      </c>
    </row>
    <row r="69" spans="1:24" ht="16.5" thickBot="1" x14ac:dyDescent="0.3">
      <c r="A69" s="3" t="s">
        <v>335</v>
      </c>
      <c r="B69" s="4" t="s">
        <v>1672</v>
      </c>
      <c r="C69" s="4" t="s">
        <v>1091</v>
      </c>
      <c r="D69" s="4" t="s">
        <v>1228</v>
      </c>
      <c r="E69" s="4" t="s">
        <v>1032</v>
      </c>
      <c r="F69" s="4" t="s">
        <v>4041</v>
      </c>
      <c r="G69" s="4" t="s">
        <v>4042</v>
      </c>
      <c r="I69" s="653"/>
      <c r="J69" s="446" t="s">
        <v>868</v>
      </c>
      <c r="K69" s="74">
        <v>2.9702970297029702E-2</v>
      </c>
      <c r="L69" s="74">
        <v>-5.2687865041414872E-2</v>
      </c>
      <c r="M69" s="74">
        <v>3.8188695795186717E-2</v>
      </c>
      <c r="N69" s="74">
        <v>-8.9212734082430127E-3</v>
      </c>
      <c r="O69" s="126">
        <f t="shared" ref="O69:O79" si="12">((K69-L69)*(M69-N69))</f>
        <v>3.8814297154389742E-3</v>
      </c>
      <c r="Q69" s="599"/>
      <c r="R69" s="140" t="s">
        <v>868</v>
      </c>
      <c r="S69" s="42">
        <v>2.9702970297029702E-2</v>
      </c>
      <c r="T69" s="42">
        <v>3.8188695795186717E-2</v>
      </c>
      <c r="U69" s="141">
        <v>-4.1128533847162987E-2</v>
      </c>
      <c r="V69" s="141">
        <v>1.2957041742013395</v>
      </c>
      <c r="W69" s="142">
        <f t="shared" ref="W69:W79" si="13">S69-U69-(V69*T69)</f>
        <v>2.1350251595064117E-2</v>
      </c>
      <c r="X69" s="143">
        <f t="shared" ref="X69:X79" si="14">W69^2</f>
        <v>4.5583324317253788E-4</v>
      </c>
    </row>
    <row r="70" spans="1:24" ht="16.5" thickBot="1" x14ac:dyDescent="0.3">
      <c r="A70" s="3" t="s">
        <v>340</v>
      </c>
      <c r="B70" s="4" t="s">
        <v>1279</v>
      </c>
      <c r="C70" s="4" t="s">
        <v>1084</v>
      </c>
      <c r="D70" s="4" t="s">
        <v>1198</v>
      </c>
      <c r="E70" s="4" t="s">
        <v>1143</v>
      </c>
      <c r="F70" s="4" t="s">
        <v>4043</v>
      </c>
      <c r="G70" s="4" t="s">
        <v>4044</v>
      </c>
      <c r="I70" s="653"/>
      <c r="J70" s="446" t="s">
        <v>869</v>
      </c>
      <c r="K70" s="74">
        <v>-7.6923076923076927E-2</v>
      </c>
      <c r="L70" s="74">
        <v>-5.2687865041414872E-2</v>
      </c>
      <c r="M70" s="74">
        <v>1.5904866508955791E-2</v>
      </c>
      <c r="N70" s="74">
        <v>-8.9212734082430127E-3</v>
      </c>
      <c r="O70" s="126">
        <f t="shared" si="12"/>
        <v>-6.0166676109710108E-4</v>
      </c>
      <c r="Q70" s="599"/>
      <c r="R70" s="140" t="s">
        <v>869</v>
      </c>
      <c r="S70" s="42">
        <v>-7.6923076923076927E-2</v>
      </c>
      <c r="T70" s="42">
        <v>1.5904866508955791E-2</v>
      </c>
      <c r="U70" s="141">
        <v>-4.1128533847162987E-2</v>
      </c>
      <c r="V70" s="141">
        <v>1.2957041742013395</v>
      </c>
      <c r="W70" s="142">
        <f t="shared" si="13"/>
        <v>-5.6402545001683041E-2</v>
      </c>
      <c r="X70" s="143">
        <f t="shared" si="14"/>
        <v>3.1812470826668806E-3</v>
      </c>
    </row>
    <row r="71" spans="1:24" ht="16.5" thickBot="1" x14ac:dyDescent="0.3">
      <c r="A71" s="3" t="s">
        <v>343</v>
      </c>
      <c r="B71" s="4" t="s">
        <v>1279</v>
      </c>
      <c r="C71" s="4" t="s">
        <v>1116</v>
      </c>
      <c r="D71" s="4" t="s">
        <v>1612</v>
      </c>
      <c r="E71" s="4" t="s">
        <v>1154</v>
      </c>
      <c r="F71" s="4" t="s">
        <v>4045</v>
      </c>
      <c r="G71" s="4" t="s">
        <v>4046</v>
      </c>
      <c r="I71" s="653"/>
      <c r="J71" s="446" t="s">
        <v>870</v>
      </c>
      <c r="K71" s="74">
        <v>-0.11565833333333332</v>
      </c>
      <c r="L71" s="74">
        <v>-5.2687865041414872E-2</v>
      </c>
      <c r="M71" s="74">
        <v>-9.6159843649292046E-2</v>
      </c>
      <c r="N71" s="74">
        <v>-8.9212734082430127E-3</v>
      </c>
      <c r="O71" s="126">
        <f t="shared" si="12"/>
        <v>5.4934536211962781E-3</v>
      </c>
      <c r="Q71" s="599"/>
      <c r="R71" s="140" t="s">
        <v>870</v>
      </c>
      <c r="S71" s="42">
        <v>-0.11565833333333332</v>
      </c>
      <c r="T71" s="42">
        <v>-9.6159843649292046E-2</v>
      </c>
      <c r="U71" s="141">
        <v>-4.1128533847162987E-2</v>
      </c>
      <c r="V71" s="141">
        <v>1.2957041742013395</v>
      </c>
      <c r="W71" s="142">
        <f t="shared" si="13"/>
        <v>5.0064911320765543E-2</v>
      </c>
      <c r="X71" s="143">
        <f t="shared" si="14"/>
        <v>2.5064953455561177E-3</v>
      </c>
    </row>
    <row r="72" spans="1:24" ht="16.5" thickBot="1" x14ac:dyDescent="0.3">
      <c r="A72" s="3" t="s">
        <v>4047</v>
      </c>
      <c r="B72" s="661" t="s">
        <v>4048</v>
      </c>
      <c r="C72" s="661"/>
      <c r="D72" s="661"/>
      <c r="E72" s="661"/>
      <c r="F72" s="661"/>
      <c r="G72" s="661"/>
      <c r="I72" s="653"/>
      <c r="J72" s="446" t="s">
        <v>871</v>
      </c>
      <c r="K72" s="74">
        <v>4.7560975609756098E-2</v>
      </c>
      <c r="L72" s="74">
        <v>-5.2687865041414872E-2</v>
      </c>
      <c r="M72" s="74">
        <v>3.9899245491350682E-2</v>
      </c>
      <c r="N72" s="74">
        <v>-8.9212734082430127E-3</v>
      </c>
      <c r="O72" s="126">
        <f t="shared" si="12"/>
        <v>4.894200419672849E-3</v>
      </c>
      <c r="Q72" s="599"/>
      <c r="R72" s="140" t="s">
        <v>871</v>
      </c>
      <c r="S72" s="42">
        <v>4.7560975609756098E-2</v>
      </c>
      <c r="T72" s="42">
        <v>3.9899245491350682E-2</v>
      </c>
      <c r="U72" s="141">
        <v>-4.1128533847162987E-2</v>
      </c>
      <c r="V72" s="141">
        <v>1.2957041742013395</v>
      </c>
      <c r="W72" s="142">
        <f t="shared" si="13"/>
        <v>3.699189052629203E-2</v>
      </c>
      <c r="X72" s="143">
        <f t="shared" si="14"/>
        <v>1.3683999647091741E-3</v>
      </c>
    </row>
    <row r="73" spans="1:24" ht="16.5" thickBot="1" x14ac:dyDescent="0.3">
      <c r="A73" s="3" t="s">
        <v>348</v>
      </c>
      <c r="B73" s="4" t="s">
        <v>1030</v>
      </c>
      <c r="C73" s="4" t="s">
        <v>1104</v>
      </c>
      <c r="D73" s="4" t="s">
        <v>1027</v>
      </c>
      <c r="E73" s="4" t="s">
        <v>1027</v>
      </c>
      <c r="F73" s="4" t="s">
        <v>4049</v>
      </c>
      <c r="G73" s="4" t="s">
        <v>4050</v>
      </c>
      <c r="I73" s="653"/>
      <c r="J73" s="446" t="s">
        <v>872</v>
      </c>
      <c r="K73" s="74">
        <v>4.6565774155995342E-3</v>
      </c>
      <c r="L73" s="74">
        <v>-5.2687865041414872E-2</v>
      </c>
      <c r="M73" s="74">
        <v>-7.1881256014068778E-2</v>
      </c>
      <c r="N73" s="74">
        <v>-8.9212734082430127E-3</v>
      </c>
      <c r="O73" s="126">
        <f t="shared" si="12"/>
        <v>-3.6104050996344033E-3</v>
      </c>
      <c r="Q73" s="599"/>
      <c r="R73" s="140" t="s">
        <v>872</v>
      </c>
      <c r="S73" s="42">
        <v>4.6565774155995342E-3</v>
      </c>
      <c r="T73" s="42">
        <v>-7.1881256014068778E-2</v>
      </c>
      <c r="U73" s="141">
        <v>-4.1128533847162987E-2</v>
      </c>
      <c r="V73" s="141">
        <v>1.2957041742013395</v>
      </c>
      <c r="W73" s="142">
        <f t="shared" si="13"/>
        <v>0.13892195472702656</v>
      </c>
      <c r="X73" s="143">
        <f t="shared" si="14"/>
        <v>1.9299309505178018E-2</v>
      </c>
    </row>
    <row r="74" spans="1:24" ht="16.5" thickBot="1" x14ac:dyDescent="0.3">
      <c r="A74" s="3" t="s">
        <v>350</v>
      </c>
      <c r="B74" s="4" t="s">
        <v>1143</v>
      </c>
      <c r="C74" s="4" t="s">
        <v>1035</v>
      </c>
      <c r="D74" s="4" t="s">
        <v>1279</v>
      </c>
      <c r="E74" s="4" t="s">
        <v>1030</v>
      </c>
      <c r="F74" s="4" t="s">
        <v>4051</v>
      </c>
      <c r="G74" s="4" t="s">
        <v>4052</v>
      </c>
      <c r="I74" s="653"/>
      <c r="J74" s="446" t="s">
        <v>873</v>
      </c>
      <c r="K74" s="74">
        <v>-7.3001158748551565E-2</v>
      </c>
      <c r="L74" s="74">
        <v>-5.2687865041414872E-2</v>
      </c>
      <c r="M74" s="74">
        <v>-3.1031770622303743E-2</v>
      </c>
      <c r="N74" s="74">
        <v>-8.9212734082430127E-3</v>
      </c>
      <c r="O74" s="126">
        <f t="shared" si="12"/>
        <v>4.491370239200432E-4</v>
      </c>
      <c r="Q74" s="599"/>
      <c r="R74" s="140" t="s">
        <v>873</v>
      </c>
      <c r="S74" s="42">
        <v>-7.3001158748551565E-2</v>
      </c>
      <c r="T74" s="42">
        <v>-3.1031770622303743E-2</v>
      </c>
      <c r="U74" s="141">
        <v>-4.1128533847162987E-2</v>
      </c>
      <c r="V74" s="141">
        <v>1.2957041742013395</v>
      </c>
      <c r="W74" s="142">
        <f t="shared" si="13"/>
        <v>8.3353698267888826E-3</v>
      </c>
      <c r="X74" s="143">
        <f t="shared" si="14"/>
        <v>6.9478390149342522E-5</v>
      </c>
    </row>
    <row r="75" spans="1:24" ht="16.5" thickBot="1" x14ac:dyDescent="0.3">
      <c r="A75" s="3" t="s">
        <v>353</v>
      </c>
      <c r="B75" s="4" t="s">
        <v>1167</v>
      </c>
      <c r="C75" s="4" t="s">
        <v>1025</v>
      </c>
      <c r="D75" s="4" t="s">
        <v>1193</v>
      </c>
      <c r="E75" s="4" t="s">
        <v>1672</v>
      </c>
      <c r="F75" s="4" t="s">
        <v>4053</v>
      </c>
      <c r="G75" s="4" t="s">
        <v>4054</v>
      </c>
      <c r="I75" s="653"/>
      <c r="J75" s="446" t="s">
        <v>874</v>
      </c>
      <c r="K75" s="74">
        <v>-0.30499999999999999</v>
      </c>
      <c r="L75" s="74">
        <v>-5.2687865041414872E-2</v>
      </c>
      <c r="M75" s="74">
        <v>-5.2010822777026289E-2</v>
      </c>
      <c r="N75" s="74">
        <v>-8.9212734082430127E-3</v>
      </c>
      <c r="O75" s="126">
        <f t="shared" si="12"/>
        <v>1.0872016195641061E-2</v>
      </c>
      <c r="Q75" s="599"/>
      <c r="R75" s="140" t="s">
        <v>874</v>
      </c>
      <c r="S75" s="42">
        <v>-0.30499999999999999</v>
      </c>
      <c r="T75" s="42">
        <v>-5.2010822777026289E-2</v>
      </c>
      <c r="U75" s="141">
        <v>-4.1128533847162987E-2</v>
      </c>
      <c r="V75" s="141">
        <v>1.2957041742013395</v>
      </c>
      <c r="W75" s="142">
        <f t="shared" si="13"/>
        <v>-0.19648082597699795</v>
      </c>
      <c r="X75" s="143">
        <f t="shared" si="14"/>
        <v>3.8604714976603352E-2</v>
      </c>
    </row>
    <row r="76" spans="1:24" ht="16.5" thickBot="1" x14ac:dyDescent="0.3">
      <c r="A76" s="3" t="s">
        <v>356</v>
      </c>
      <c r="B76" s="4" t="s">
        <v>1199</v>
      </c>
      <c r="C76" s="4" t="s">
        <v>1228</v>
      </c>
      <c r="D76" s="4" t="s">
        <v>4055</v>
      </c>
      <c r="E76" s="4" t="s">
        <v>1175</v>
      </c>
      <c r="F76" s="4" t="s">
        <v>4056</v>
      </c>
      <c r="G76" s="4" t="s">
        <v>4057</v>
      </c>
      <c r="I76" s="653"/>
      <c r="J76" s="446" t="s">
        <v>875</v>
      </c>
      <c r="K76" s="74">
        <v>-8.9928057553956831E-2</v>
      </c>
      <c r="L76" s="74">
        <v>-5.2687865041414872E-2</v>
      </c>
      <c r="M76" s="74">
        <v>-8.5403666273141152E-2</v>
      </c>
      <c r="N76" s="74">
        <v>-8.9212734082430127E-3</v>
      </c>
      <c r="O76" s="126">
        <f t="shared" si="12"/>
        <v>2.848219034108672E-3</v>
      </c>
      <c r="Q76" s="599"/>
      <c r="R76" s="140" t="s">
        <v>875</v>
      </c>
      <c r="S76" s="42">
        <v>-8.9928057553956831E-2</v>
      </c>
      <c r="T76" s="42">
        <v>-8.5403666273141152E-2</v>
      </c>
      <c r="U76" s="141">
        <v>-4.1128533847162987E-2</v>
      </c>
      <c r="V76" s="141">
        <v>1.2957041742013395</v>
      </c>
      <c r="W76" s="142">
        <f t="shared" si="13"/>
        <v>6.1858363175413308E-2</v>
      </c>
      <c r="X76" s="143">
        <f t="shared" si="14"/>
        <v>3.8264570947413291E-3</v>
      </c>
    </row>
    <row r="77" spans="1:24" ht="16.5" thickBot="1" x14ac:dyDescent="0.3">
      <c r="A77" s="3" t="s">
        <v>358</v>
      </c>
      <c r="B77" s="4" t="s">
        <v>1284</v>
      </c>
      <c r="C77" s="4" t="s">
        <v>1245</v>
      </c>
      <c r="D77" s="4" t="s">
        <v>1017</v>
      </c>
      <c r="E77" s="4" t="s">
        <v>1251</v>
      </c>
      <c r="F77" s="4" t="s">
        <v>4058</v>
      </c>
      <c r="G77" s="4" t="s">
        <v>4059</v>
      </c>
      <c r="I77" s="653"/>
      <c r="J77" s="446" t="s">
        <v>876</v>
      </c>
      <c r="K77" s="74">
        <v>0.1857707509881423</v>
      </c>
      <c r="L77" s="74">
        <v>-5.2687865041414872E-2</v>
      </c>
      <c r="M77" s="74">
        <v>7.7661777639081955E-2</v>
      </c>
      <c r="N77" s="74">
        <v>-8.9212734082430127E-3</v>
      </c>
      <c r="O77" s="126">
        <f t="shared" si="12"/>
        <v>2.0646474524361615E-2</v>
      </c>
      <c r="Q77" s="599"/>
      <c r="R77" s="140" t="s">
        <v>876</v>
      </c>
      <c r="S77" s="42">
        <v>0.1857707509881423</v>
      </c>
      <c r="T77" s="42">
        <v>7.7661777639081955E-2</v>
      </c>
      <c r="U77" s="141">
        <v>-4.1128533847162987E-2</v>
      </c>
      <c r="V77" s="141">
        <v>1.2957041742013395</v>
      </c>
      <c r="W77" s="142">
        <f t="shared" si="13"/>
        <v>0.12627259537245056</v>
      </c>
      <c r="X77" s="143">
        <f t="shared" si="14"/>
        <v>1.5944768342094622E-2</v>
      </c>
    </row>
    <row r="78" spans="1:24" ht="16.5" thickBot="1" x14ac:dyDescent="0.3">
      <c r="A78" s="3" t="s">
        <v>364</v>
      </c>
      <c r="B78" s="4" t="s">
        <v>1232</v>
      </c>
      <c r="C78" s="4" t="s">
        <v>1189</v>
      </c>
      <c r="D78" s="4" t="s">
        <v>1241</v>
      </c>
      <c r="E78" s="4" t="s">
        <v>1284</v>
      </c>
      <c r="F78" s="4" t="s">
        <v>4060</v>
      </c>
      <c r="G78" s="4" t="s">
        <v>4061</v>
      </c>
      <c r="I78" s="653"/>
      <c r="J78" s="446" t="s">
        <v>877</v>
      </c>
      <c r="K78" s="74">
        <v>-0.115</v>
      </c>
      <c r="L78" s="74">
        <v>-5.2687865041414872E-2</v>
      </c>
      <c r="M78" s="74">
        <v>-5.6204177800007653E-3</v>
      </c>
      <c r="N78" s="74">
        <v>-8.9212734082430127E-3</v>
      </c>
      <c r="O78" s="126">
        <f t="shared" si="12"/>
        <v>-2.0568336138583623E-4</v>
      </c>
      <c r="Q78" s="599"/>
      <c r="R78" s="140" t="s">
        <v>877</v>
      </c>
      <c r="S78" s="42">
        <v>-0.115</v>
      </c>
      <c r="T78" s="42">
        <v>-5.6204177800007653E-3</v>
      </c>
      <c r="U78" s="141">
        <v>-4.1128533847162987E-2</v>
      </c>
      <c r="V78" s="141">
        <v>1.2957041742013395</v>
      </c>
      <c r="W78" s="142">
        <f t="shared" si="13"/>
        <v>-6.65890673745346E-2</v>
      </c>
      <c r="X78" s="143">
        <f t="shared" si="14"/>
        <v>4.4341038938103079E-3</v>
      </c>
    </row>
    <row r="79" spans="1:24" ht="16.5" thickBot="1" x14ac:dyDescent="0.3">
      <c r="A79" s="3" t="s">
        <v>368</v>
      </c>
      <c r="B79" s="4" t="s">
        <v>990</v>
      </c>
      <c r="C79" s="4" t="s">
        <v>990</v>
      </c>
      <c r="D79" s="4" t="s">
        <v>990</v>
      </c>
      <c r="E79" s="4" t="s">
        <v>990</v>
      </c>
      <c r="F79" s="4" t="s">
        <v>990</v>
      </c>
      <c r="G79" s="4" t="s">
        <v>990</v>
      </c>
      <c r="I79" s="654"/>
      <c r="J79" s="446" t="s">
        <v>866</v>
      </c>
      <c r="K79" s="74">
        <v>3.3898305084745763E-2</v>
      </c>
      <c r="L79" s="74">
        <v>-5.2687865041414872E-2</v>
      </c>
      <c r="M79" s="74">
        <v>4.8407592724962187E-2</v>
      </c>
      <c r="N79" s="74">
        <v>-8.9212734082430127E-3</v>
      </c>
      <c r="O79" s="126">
        <f t="shared" si="12"/>
        <v>4.9638869561495942E-3</v>
      </c>
      <c r="Q79" s="599"/>
      <c r="R79" s="140" t="s">
        <v>866</v>
      </c>
      <c r="S79" s="42">
        <v>3.3898305084745763E-2</v>
      </c>
      <c r="T79" s="42">
        <v>4.8407592724962187E-2</v>
      </c>
      <c r="U79" s="141">
        <v>-4.1128533847162987E-2</v>
      </c>
      <c r="V79" s="141">
        <v>1.2957041742013395</v>
      </c>
      <c r="W79" s="142">
        <f t="shared" si="13"/>
        <v>1.2304918975136858E-2</v>
      </c>
      <c r="X79" s="143">
        <f t="shared" si="14"/>
        <v>1.5141103098468311E-4</v>
      </c>
    </row>
    <row r="80" spans="1:24" ht="16.5" thickBot="1" x14ac:dyDescent="0.3">
      <c r="A80" s="660" t="s">
        <v>373</v>
      </c>
      <c r="B80" s="660"/>
      <c r="C80" s="660"/>
      <c r="D80" s="660"/>
      <c r="E80" s="660"/>
      <c r="F80" s="660"/>
      <c r="G80" s="660"/>
      <c r="I80" s="646" t="s">
        <v>891</v>
      </c>
      <c r="J80" s="647"/>
      <c r="K80" s="647"/>
      <c r="L80" s="647"/>
      <c r="M80" s="647"/>
      <c r="N80" s="648"/>
      <c r="O80" s="126">
        <f>SUM(O68:O79)</f>
        <v>4.7104910990381027E-2</v>
      </c>
      <c r="Q80" s="599" t="s">
        <v>891</v>
      </c>
      <c r="R80" s="599"/>
      <c r="S80" s="599"/>
      <c r="T80" s="599"/>
      <c r="U80" s="599"/>
      <c r="V80" s="599"/>
      <c r="W80" s="599"/>
      <c r="X80" s="143">
        <f>SUM(X68:X79)</f>
        <v>0.10850937929313643</v>
      </c>
    </row>
    <row r="81" spans="9:24" ht="19.5" thickBot="1" x14ac:dyDescent="0.3">
      <c r="I81" s="649" t="s">
        <v>5173</v>
      </c>
      <c r="J81" s="650"/>
      <c r="K81" s="650"/>
      <c r="L81" s="650"/>
      <c r="M81" s="650"/>
      <c r="N81" s="651"/>
      <c r="O81" s="126">
        <f>O80/12</f>
        <v>3.9254092491984192E-3</v>
      </c>
      <c r="Q81" s="600" t="s">
        <v>5070</v>
      </c>
      <c r="R81" s="600"/>
      <c r="S81" s="600"/>
      <c r="T81" s="600"/>
      <c r="U81" s="600"/>
      <c r="V81" s="600"/>
      <c r="W81" s="600"/>
      <c r="X81" s="143">
        <f>X80/12</f>
        <v>9.0424482744280357E-3</v>
      </c>
    </row>
    <row r="82" spans="9:24" ht="18" thickBot="1" x14ac:dyDescent="0.3"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161" t="s">
        <v>5074</v>
      </c>
    </row>
    <row r="83" spans="9:24" ht="16.5" thickBot="1" x14ac:dyDescent="0.3">
      <c r="I83" s="652">
        <v>2016</v>
      </c>
      <c r="J83" s="446" t="s">
        <v>867</v>
      </c>
      <c r="K83" s="74">
        <v>-0.12386156648451731</v>
      </c>
      <c r="L83" s="75">
        <v>1.3684742446498782E-2</v>
      </c>
      <c r="M83" s="74">
        <v>1.0050124363976159E-2</v>
      </c>
      <c r="N83" s="74">
        <v>9.8098034712319256E-3</v>
      </c>
      <c r="O83" s="126">
        <f>((K83-L83)*(M83-N83))</f>
        <v>-3.3055251755975883E-5</v>
      </c>
      <c r="Q83" s="599">
        <v>2016</v>
      </c>
      <c r="R83" s="140" t="s">
        <v>867</v>
      </c>
      <c r="S83" s="42">
        <v>-0.12386156648451731</v>
      </c>
      <c r="T83" s="42">
        <v>1.0050124363976159E-2</v>
      </c>
      <c r="U83" s="141">
        <v>5.9449961540110176E-3</v>
      </c>
      <c r="V83" s="141">
        <v>0.78898076961329777</v>
      </c>
      <c r="W83" s="519">
        <f>S83-U83-(V83*T83)</f>
        <v>-0.13773591749392761</v>
      </c>
      <c r="X83" s="206">
        <f>W83^2</f>
        <v>1.8971182967894032E-2</v>
      </c>
    </row>
    <row r="84" spans="9:24" ht="16.5" thickBot="1" x14ac:dyDescent="0.3">
      <c r="I84" s="653"/>
      <c r="J84" s="446" t="s">
        <v>868</v>
      </c>
      <c r="K84" s="74">
        <v>9.5634095634095639E-2</v>
      </c>
      <c r="L84" s="75">
        <v>1.3684742446498782E-2</v>
      </c>
      <c r="M84" s="74">
        <v>4.3438042975537196E-2</v>
      </c>
      <c r="N84" s="74">
        <v>9.8098034712319256E-3</v>
      </c>
      <c r="O84" s="126">
        <f t="shared" ref="O84:O94" si="15">((K84-L84)*(M84-N84))</f>
        <v>2.7558124762154094E-3</v>
      </c>
      <c r="Q84" s="599"/>
      <c r="R84" s="140" t="s">
        <v>868</v>
      </c>
      <c r="S84" s="42">
        <v>9.5634095634095639E-2</v>
      </c>
      <c r="T84" s="42">
        <v>4.3438042975537196E-2</v>
      </c>
      <c r="U84" s="141">
        <v>5.9449961540110176E-3</v>
      </c>
      <c r="V84" s="141">
        <v>0.78898076961329777</v>
      </c>
      <c r="W84" s="519">
        <f t="shared" ref="W84:W94" si="16">S84-U84-(V84*T84)</f>
        <v>5.5417318902749778E-2</v>
      </c>
      <c r="X84" s="206">
        <f t="shared" ref="X84:X94" si="17">W84^2</f>
        <v>3.071079234369068E-3</v>
      </c>
    </row>
    <row r="85" spans="9:24" ht="16.5" thickBot="1" x14ac:dyDescent="0.3">
      <c r="I85" s="653"/>
      <c r="J85" s="446" t="s">
        <v>869</v>
      </c>
      <c r="K85" s="74">
        <v>-7.5901328273244783E-3</v>
      </c>
      <c r="L85" s="75">
        <v>1.3684742446498782E-2</v>
      </c>
      <c r="M85" s="74">
        <v>6.7206555334595368E-3</v>
      </c>
      <c r="N85" s="74">
        <v>9.8098034712319256E-3</v>
      </c>
      <c r="O85" s="126">
        <f t="shared" si="15"/>
        <v>6.5721237078495917E-5</v>
      </c>
      <c r="Q85" s="599"/>
      <c r="R85" s="140" t="s">
        <v>869</v>
      </c>
      <c r="S85" s="42">
        <v>-7.5901328273244783E-3</v>
      </c>
      <c r="T85" s="42">
        <v>6.7206555334595368E-3</v>
      </c>
      <c r="U85" s="141">
        <v>5.9449961540110176E-3</v>
      </c>
      <c r="V85" s="141">
        <v>0.78898076961329777</v>
      </c>
      <c r="W85" s="519">
        <f t="shared" si="16"/>
        <v>-1.883759695643027E-2</v>
      </c>
      <c r="X85" s="206">
        <f t="shared" si="17"/>
        <v>3.5485505909291096E-4</v>
      </c>
    </row>
    <row r="86" spans="9:24" ht="16.5" thickBot="1" x14ac:dyDescent="0.3">
      <c r="I86" s="653"/>
      <c r="J86" s="446" t="s">
        <v>870</v>
      </c>
      <c r="K86" s="74">
        <v>3.6833652007648182E-2</v>
      </c>
      <c r="L86" s="75">
        <v>1.3684742446498782E-2</v>
      </c>
      <c r="M86" s="74">
        <v>-9.3294460641399797E-3</v>
      </c>
      <c r="N86" s="74">
        <v>9.8098034712319256E-3</v>
      </c>
      <c r="O86" s="126">
        <f t="shared" si="15"/>
        <v>-4.4305275656259489E-4</v>
      </c>
      <c r="Q86" s="599"/>
      <c r="R86" s="140" t="s">
        <v>870</v>
      </c>
      <c r="S86" s="42">
        <v>3.6833652007648182E-2</v>
      </c>
      <c r="T86" s="42">
        <v>-9.3294460641399797E-3</v>
      </c>
      <c r="U86" s="141">
        <v>5.9449961540110176E-3</v>
      </c>
      <c r="V86" s="141">
        <v>0.78898076961329777</v>
      </c>
      <c r="W86" s="519">
        <f t="shared" si="16"/>
        <v>3.8249409389388075E-2</v>
      </c>
      <c r="X86" s="206">
        <f t="shared" si="17"/>
        <v>1.4630173186370088E-3</v>
      </c>
    </row>
    <row r="87" spans="9:24" ht="16.5" thickBot="1" x14ac:dyDescent="0.3">
      <c r="I87" s="653"/>
      <c r="J87" s="446" t="s">
        <v>871</v>
      </c>
      <c r="K87" s="74">
        <v>-5.3435114503816793E-2</v>
      </c>
      <c r="L87" s="75">
        <v>1.3684742446498782E-2</v>
      </c>
      <c r="M87" s="74">
        <v>-1.5014834656640762E-2</v>
      </c>
      <c r="N87" s="74">
        <v>9.8098034712319256E-3</v>
      </c>
      <c r="O87" s="126">
        <f t="shared" si="15"/>
        <v>1.6662261599861648E-3</v>
      </c>
      <c r="Q87" s="599"/>
      <c r="R87" s="140" t="s">
        <v>871</v>
      </c>
      <c r="S87" s="42">
        <v>-5.3435114503816793E-2</v>
      </c>
      <c r="T87" s="42">
        <v>-1.5014834656640762E-2</v>
      </c>
      <c r="U87" s="141">
        <v>5.9449961540110176E-3</v>
      </c>
      <c r="V87" s="141">
        <v>0.78898076961329777</v>
      </c>
      <c r="W87" s="519">
        <f t="shared" si="16"/>
        <v>-4.753369485481497E-2</v>
      </c>
      <c r="X87" s="206">
        <f t="shared" si="17"/>
        <v>2.259452146550663E-3</v>
      </c>
    </row>
    <row r="88" spans="9:24" ht="16.5" thickBot="1" x14ac:dyDescent="0.3">
      <c r="I88" s="653"/>
      <c r="J88" s="446" t="s">
        <v>872</v>
      </c>
      <c r="K88" s="74">
        <v>-5.6451612903225805E-2</v>
      </c>
      <c r="L88" s="75">
        <v>1.3684742446498782E-2</v>
      </c>
      <c r="M88" s="74">
        <v>4.9645736027609466E-2</v>
      </c>
      <c r="N88" s="74">
        <v>9.8098034712319256E-3</v>
      </c>
      <c r="O88" s="126">
        <f t="shared" si="15"/>
        <v>-2.7939471214617579E-3</v>
      </c>
      <c r="Q88" s="599"/>
      <c r="R88" s="140" t="s">
        <v>872</v>
      </c>
      <c r="S88" s="42">
        <v>-5.6451612903225805E-2</v>
      </c>
      <c r="T88" s="42">
        <v>4.9645736027609466E-2</v>
      </c>
      <c r="U88" s="141">
        <v>5.9449961540110176E-3</v>
      </c>
      <c r="V88" s="141">
        <v>0.78898076961329777</v>
      </c>
      <c r="W88" s="519">
        <f t="shared" si="16"/>
        <v>-0.10156614007631876</v>
      </c>
      <c r="X88" s="206">
        <f t="shared" si="17"/>
        <v>1.0315680810002403E-2</v>
      </c>
    </row>
    <row r="89" spans="9:24" ht="16.5" thickBot="1" x14ac:dyDescent="0.3">
      <c r="I89" s="653"/>
      <c r="J89" s="446" t="s">
        <v>873</v>
      </c>
      <c r="K89" s="74">
        <v>0.40598290598290598</v>
      </c>
      <c r="L89" s="75">
        <v>1.3684742446498782E-2</v>
      </c>
      <c r="M89" s="74">
        <v>3.7317594571986246E-2</v>
      </c>
      <c r="N89" s="74">
        <v>9.8098034712319256E-3</v>
      </c>
      <c r="O89" s="126">
        <f t="shared" si="15"/>
        <v>1.0791255931769045E-2</v>
      </c>
      <c r="Q89" s="599"/>
      <c r="R89" s="140" t="s">
        <v>873</v>
      </c>
      <c r="S89" s="42">
        <v>0.40598290598290598</v>
      </c>
      <c r="T89" s="42">
        <v>3.7317594571986246E-2</v>
      </c>
      <c r="U89" s="141">
        <v>5.9449961540110176E-3</v>
      </c>
      <c r="V89" s="141">
        <v>0.78898076961329777</v>
      </c>
      <c r="W89" s="519">
        <f t="shared" si="16"/>
        <v>0.37059504534337223</v>
      </c>
      <c r="X89" s="206">
        <f t="shared" si="17"/>
        <v>0.13734068763305612</v>
      </c>
    </row>
    <row r="90" spans="9:24" ht="16.5" thickBot="1" x14ac:dyDescent="0.3">
      <c r="I90" s="653"/>
      <c r="J90" s="446" t="s">
        <v>874</v>
      </c>
      <c r="K90" s="74">
        <v>-8.2066869300911852E-2</v>
      </c>
      <c r="L90" s="75">
        <v>1.3684742446498782E-2</v>
      </c>
      <c r="M90" s="74">
        <v>3.5975090721741862E-2</v>
      </c>
      <c r="N90" s="74">
        <v>9.8098034712319256E-3</v>
      </c>
      <c r="O90" s="126">
        <f t="shared" si="15"/>
        <v>-2.5053684260703006E-3</v>
      </c>
      <c r="Q90" s="599"/>
      <c r="R90" s="140" t="s">
        <v>874</v>
      </c>
      <c r="S90" s="42">
        <v>-8.2066869300911852E-2</v>
      </c>
      <c r="T90" s="42">
        <v>3.5975090721741862E-2</v>
      </c>
      <c r="U90" s="141">
        <v>5.9449961540110176E-3</v>
      </c>
      <c r="V90" s="141">
        <v>0.78898076961329777</v>
      </c>
      <c r="W90" s="519">
        <f t="shared" si="16"/>
        <v>-0.11639552021947097</v>
      </c>
      <c r="X90" s="206">
        <f t="shared" si="17"/>
        <v>1.3547917127161276E-2</v>
      </c>
    </row>
    <row r="91" spans="9:24" ht="16.5" thickBot="1" x14ac:dyDescent="0.3">
      <c r="I91" s="653"/>
      <c r="J91" s="446" t="s">
        <v>875</v>
      </c>
      <c r="K91" s="74">
        <v>-4.9668874172185427E-2</v>
      </c>
      <c r="L91" s="75">
        <v>1.3684742446498782E-2</v>
      </c>
      <c r="M91" s="74">
        <v>-2.9839128178515729E-3</v>
      </c>
      <c r="N91" s="74">
        <v>9.8098034712319256E-3</v>
      </c>
      <c r="O91" s="126">
        <f t="shared" si="15"/>
        <v>8.1052819690681131E-4</v>
      </c>
      <c r="Q91" s="599"/>
      <c r="R91" s="140" t="s">
        <v>875</v>
      </c>
      <c r="S91" s="42">
        <v>-4.9668874172185427E-2</v>
      </c>
      <c r="T91" s="42">
        <v>-2.9839128178515729E-3</v>
      </c>
      <c r="U91" s="141">
        <v>5.9449961540110176E-3</v>
      </c>
      <c r="V91" s="141">
        <v>0.78898076961329777</v>
      </c>
      <c r="W91" s="519">
        <f t="shared" si="16"/>
        <v>-5.3259620494708927E-2</v>
      </c>
      <c r="X91" s="206">
        <f t="shared" si="17"/>
        <v>2.8365871752404192E-3</v>
      </c>
    </row>
    <row r="92" spans="9:24" ht="16.5" thickBot="1" x14ac:dyDescent="0.3">
      <c r="I92" s="653"/>
      <c r="J92" s="446" t="s">
        <v>876</v>
      </c>
      <c r="K92" s="74">
        <v>-0.10801393728222997</v>
      </c>
      <c r="L92" s="75">
        <v>1.3684742446498782E-2</v>
      </c>
      <c r="M92" s="74">
        <v>5.3133810453263684E-3</v>
      </c>
      <c r="N92" s="74">
        <v>9.8098034712319256E-3</v>
      </c>
      <c r="O92" s="126">
        <f t="shared" si="15"/>
        <v>5.4720867273535395E-4</v>
      </c>
      <c r="Q92" s="599"/>
      <c r="R92" s="140" t="s">
        <v>876</v>
      </c>
      <c r="S92" s="42">
        <v>-0.10801393728222997</v>
      </c>
      <c r="T92" s="42">
        <v>5.3133810453263684E-3</v>
      </c>
      <c r="U92" s="141">
        <v>5.9449961540110176E-3</v>
      </c>
      <c r="V92" s="141">
        <v>0.78898076961329777</v>
      </c>
      <c r="W92" s="519">
        <f t="shared" si="16"/>
        <v>-0.11815108890263129</v>
      </c>
      <c r="X92" s="206">
        <f t="shared" si="17"/>
        <v>1.3959679808877483E-2</v>
      </c>
    </row>
    <row r="93" spans="9:24" ht="16.5" thickBot="1" x14ac:dyDescent="0.3">
      <c r="I93" s="653"/>
      <c r="J93" s="446" t="s">
        <v>877</v>
      </c>
      <c r="K93" s="74">
        <v>3.515625E-2</v>
      </c>
      <c r="L93" s="75">
        <v>1.3684742446498782E-2</v>
      </c>
      <c r="M93" s="74">
        <v>-7.5342465753424681E-2</v>
      </c>
      <c r="N93" s="74">
        <v>9.8098034712319256E-3</v>
      </c>
      <c r="O93" s="126">
        <f t="shared" si="15"/>
        <v>-1.8283475918549836E-3</v>
      </c>
      <c r="Q93" s="599"/>
      <c r="R93" s="140" t="s">
        <v>877</v>
      </c>
      <c r="S93" s="42">
        <v>3.515625E-2</v>
      </c>
      <c r="T93" s="42">
        <v>-7.5342465753424681E-2</v>
      </c>
      <c r="U93" s="141">
        <v>5.9449961540110176E-3</v>
      </c>
      <c r="V93" s="141">
        <v>0.78898076961329777</v>
      </c>
      <c r="W93" s="519">
        <f t="shared" si="16"/>
        <v>8.8655010460689521E-2</v>
      </c>
      <c r="X93" s="206">
        <f t="shared" si="17"/>
        <v>7.8597108797849678E-3</v>
      </c>
    </row>
    <row r="94" spans="9:24" ht="16.5" thickBot="1" x14ac:dyDescent="0.3">
      <c r="I94" s="654"/>
      <c r="J94" s="446" t="s">
        <v>866</v>
      </c>
      <c r="K94" s="74">
        <v>7.1698113207547168E-2</v>
      </c>
      <c r="L94" s="75">
        <v>1.3684742446498782E-2</v>
      </c>
      <c r="M94" s="74">
        <v>3.1927675707203271E-2</v>
      </c>
      <c r="N94" s="74">
        <v>9.8098034712319256E-3</v>
      </c>
      <c r="O94" s="126">
        <f t="shared" si="15"/>
        <v>1.2831323224709039E-3</v>
      </c>
      <c r="Q94" s="599"/>
      <c r="R94" s="140" t="s">
        <v>866</v>
      </c>
      <c r="S94" s="42">
        <v>7.1698113207547168E-2</v>
      </c>
      <c r="T94" s="42">
        <v>3.1927675707203271E-2</v>
      </c>
      <c r="U94" s="141">
        <v>5.9449961540110176E-3</v>
      </c>
      <c r="V94" s="141">
        <v>0.78898076961329777</v>
      </c>
      <c r="W94" s="519">
        <f t="shared" si="16"/>
        <v>4.0562794902103121E-2</v>
      </c>
      <c r="X94" s="206">
        <f t="shared" si="17"/>
        <v>1.6453403302700829E-3</v>
      </c>
    </row>
    <row r="95" spans="9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1.0316113849456573E-2</v>
      </c>
      <c r="Q95" s="599" t="s">
        <v>891</v>
      </c>
      <c r="R95" s="599"/>
      <c r="S95" s="599"/>
      <c r="T95" s="599"/>
      <c r="U95" s="599"/>
      <c r="V95" s="599"/>
      <c r="W95" s="599"/>
      <c r="X95" s="206">
        <f>SUM(X83:X94)</f>
        <v>0.21362519049093642</v>
      </c>
    </row>
    <row r="96" spans="9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8.596761541213811E-4</v>
      </c>
      <c r="Q96" s="600" t="s">
        <v>5070</v>
      </c>
      <c r="R96" s="600"/>
      <c r="S96" s="600"/>
      <c r="T96" s="600"/>
      <c r="U96" s="600"/>
      <c r="V96" s="600"/>
      <c r="W96" s="600"/>
      <c r="X96" s="206">
        <f>X95/12</f>
        <v>1.7802099207578036E-2</v>
      </c>
    </row>
    <row r="97" spans="9:24" ht="18" thickBot="1" x14ac:dyDescent="0.3"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161" t="s">
        <v>884</v>
      </c>
      <c r="R97" s="161" t="s">
        <v>885</v>
      </c>
      <c r="S97" s="161" t="s">
        <v>886</v>
      </c>
      <c r="T97" s="161" t="s">
        <v>888</v>
      </c>
      <c r="U97" s="161" t="s">
        <v>5071</v>
      </c>
      <c r="V97" s="161" t="s">
        <v>5072</v>
      </c>
      <c r="W97" s="161" t="s">
        <v>5073</v>
      </c>
      <c r="X97" s="161" t="s">
        <v>5074</v>
      </c>
    </row>
    <row r="98" spans="9:24" ht="16.5" thickBot="1" x14ac:dyDescent="0.3">
      <c r="I98" s="652">
        <v>2017</v>
      </c>
      <c r="J98" s="446" t="s">
        <v>867</v>
      </c>
      <c r="K98" s="74">
        <v>1.4084507042253521E-2</v>
      </c>
      <c r="L98" s="74">
        <v>-3.2165936945954869E-2</v>
      </c>
      <c r="M98" s="74">
        <v>-8.2182179919061092E-3</v>
      </c>
      <c r="N98" s="74">
        <v>1.7002369229728018E-2</v>
      </c>
      <c r="O98" s="126">
        <f>((K98-L98)*(M98-N98))</f>
        <v>-1.1664633566439136E-3</v>
      </c>
      <c r="Q98" s="599">
        <v>2017</v>
      </c>
      <c r="R98" s="140" t="s">
        <v>867</v>
      </c>
      <c r="S98" s="42">
        <v>1.4084507042253521E-2</v>
      </c>
      <c r="T98" s="42">
        <v>-8.2182179919061092E-3</v>
      </c>
      <c r="U98" s="141">
        <v>-4.4114668832586856E-2</v>
      </c>
      <c r="V98" s="141">
        <v>0.70276863919294685</v>
      </c>
      <c r="W98" s="142">
        <f>S98-U98-(V98*T98)</f>
        <v>6.3974681749603232E-2</v>
      </c>
      <c r="X98" s="143">
        <f>W98^2</f>
        <v>4.0927599049630165E-3</v>
      </c>
    </row>
    <row r="99" spans="9:24" ht="16.5" thickBot="1" x14ac:dyDescent="0.3">
      <c r="I99" s="653"/>
      <c r="J99" s="446" t="s">
        <v>868</v>
      </c>
      <c r="K99" s="74">
        <v>-1.7361111111111112E-2</v>
      </c>
      <c r="L99" s="74">
        <v>-3.2165936945954869E-2</v>
      </c>
      <c r="M99" s="74">
        <v>1.7495868239585141E-2</v>
      </c>
      <c r="N99" s="74">
        <v>1.7002369229728018E-2</v>
      </c>
      <c r="O99" s="126">
        <f t="shared" ref="O99:O109" si="18">((K99-L99)*(M99-N99))</f>
        <v>7.3061668906025559E-6</v>
      </c>
      <c r="Q99" s="599"/>
      <c r="R99" s="140" t="s">
        <v>868</v>
      </c>
      <c r="S99" s="42">
        <v>-1.7361111111111112E-2</v>
      </c>
      <c r="T99" s="42">
        <v>1.7495868239585141E-2</v>
      </c>
      <c r="U99" s="141">
        <v>-4.4114668832586856E-2</v>
      </c>
      <c r="V99" s="141">
        <v>0.70276863919294685</v>
      </c>
      <c r="W99" s="142">
        <f t="shared" ref="W99:W109" si="19">S99-U99-(V99*T99)</f>
        <v>1.4458010207243396E-2</v>
      </c>
      <c r="X99" s="143">
        <f t="shared" ref="X99:X109" si="20">W99^2</f>
        <v>2.0903405915275423E-4</v>
      </c>
    </row>
    <row r="100" spans="9:24" ht="16.5" thickBot="1" x14ac:dyDescent="0.3">
      <c r="I100" s="653"/>
      <c r="J100" s="446" t="s">
        <v>869</v>
      </c>
      <c r="K100" s="74">
        <v>-0.10600706713780919</v>
      </c>
      <c r="L100" s="74">
        <v>-3.2165936945954869E-2</v>
      </c>
      <c r="M100" s="74">
        <v>3.2295283969978633E-2</v>
      </c>
      <c r="N100" s="74">
        <v>1.7002369229728018E-2</v>
      </c>
      <c r="O100" s="126">
        <f t="shared" si="18"/>
        <v>-1.1292461083477737E-3</v>
      </c>
      <c r="Q100" s="599"/>
      <c r="R100" s="140" t="s">
        <v>869</v>
      </c>
      <c r="S100" s="42">
        <v>-0.10600706713780919</v>
      </c>
      <c r="T100" s="42">
        <v>3.2295283969978633E-2</v>
      </c>
      <c r="U100" s="141">
        <v>-4.4114668832586856E-2</v>
      </c>
      <c r="V100" s="141">
        <v>0.70276863919294685</v>
      </c>
      <c r="W100" s="142">
        <f t="shared" si="19"/>
        <v>-8.4588511073154016E-2</v>
      </c>
      <c r="X100" s="143">
        <f t="shared" si="20"/>
        <v>7.1552162055730992E-3</v>
      </c>
    </row>
    <row r="101" spans="9:24" ht="16.5" thickBot="1" x14ac:dyDescent="0.3">
      <c r="I101" s="653"/>
      <c r="J101" s="446" t="s">
        <v>870</v>
      </c>
      <c r="K101" s="74">
        <v>-3.9525691699604744E-2</v>
      </c>
      <c r="L101" s="74">
        <v>-3.2165936945954869E-2</v>
      </c>
      <c r="M101" s="74">
        <v>2.0867470402482848E-2</v>
      </c>
      <c r="N101" s="74">
        <v>1.7002369229728018E-2</v>
      </c>
      <c r="O101" s="126">
        <f t="shared" si="18"/>
        <v>-2.844619672952007E-5</v>
      </c>
      <c r="Q101" s="599"/>
      <c r="R101" s="140" t="s">
        <v>870</v>
      </c>
      <c r="S101" s="42">
        <v>-3.9525691699604744E-2</v>
      </c>
      <c r="T101" s="42">
        <v>2.0867470402482848E-2</v>
      </c>
      <c r="U101" s="141">
        <v>-4.4114668832586856E-2</v>
      </c>
      <c r="V101" s="141">
        <v>0.70276863919294685</v>
      </c>
      <c r="W101" s="142">
        <f t="shared" si="19"/>
        <v>-1.0076026645169853E-2</v>
      </c>
      <c r="X101" s="143">
        <f t="shared" si="20"/>
        <v>1.0152631295417285E-4</v>
      </c>
    </row>
    <row r="102" spans="9:24" ht="16.5" thickBot="1" x14ac:dyDescent="0.3">
      <c r="I102" s="653"/>
      <c r="J102" s="446" t="s">
        <v>871</v>
      </c>
      <c r="K102" s="74">
        <v>1.8592592592592595E-2</v>
      </c>
      <c r="L102" s="74">
        <v>-3.2165936945954869E-2</v>
      </c>
      <c r="M102" s="74">
        <v>1.8006717972702979E-2</v>
      </c>
      <c r="N102" s="74">
        <v>1.7002369229728018E-2</v>
      </c>
      <c r="O102" s="126">
        <f t="shared" si="18"/>
        <v>5.0979265337297599E-5</v>
      </c>
      <c r="Q102" s="599"/>
      <c r="R102" s="140" t="s">
        <v>871</v>
      </c>
      <c r="S102" s="42">
        <v>1.8592592592592595E-2</v>
      </c>
      <c r="T102" s="42">
        <v>1.8006717972702979E-2</v>
      </c>
      <c r="U102" s="141">
        <v>-4.4114668832586856E-2</v>
      </c>
      <c r="V102" s="141">
        <v>0.70276863919294685</v>
      </c>
      <c r="W102" s="142">
        <f t="shared" si="19"/>
        <v>5.0052704739171797E-2</v>
      </c>
      <c r="X102" s="143">
        <f t="shared" si="20"/>
        <v>2.5052732517067107E-3</v>
      </c>
    </row>
    <row r="103" spans="9:24" ht="16.5" thickBot="1" x14ac:dyDescent="0.3">
      <c r="I103" s="653"/>
      <c r="J103" s="446" t="s">
        <v>872</v>
      </c>
      <c r="K103" s="74">
        <v>-6.25E-2</v>
      </c>
      <c r="L103" s="74">
        <v>-3.2165936945954869E-2</v>
      </c>
      <c r="M103" s="74">
        <v>2.0799832933068765E-2</v>
      </c>
      <c r="N103" s="74">
        <v>1.7002369229728018E-2</v>
      </c>
      <c r="O103" s="126">
        <f t="shared" si="18"/>
        <v>-1.1519250342258597E-4</v>
      </c>
      <c r="Q103" s="599"/>
      <c r="R103" s="140" t="s">
        <v>872</v>
      </c>
      <c r="S103" s="42">
        <v>-6.25E-2</v>
      </c>
      <c r="T103" s="42">
        <v>2.0799832933068765E-2</v>
      </c>
      <c r="U103" s="141">
        <v>-4.4114668832586856E-2</v>
      </c>
      <c r="V103" s="141">
        <v>0.70276863919294685</v>
      </c>
      <c r="W103" s="142">
        <f t="shared" si="19"/>
        <v>-3.3002801453226524E-2</v>
      </c>
      <c r="X103" s="143">
        <f t="shared" si="20"/>
        <v>1.0891849037610907E-3</v>
      </c>
    </row>
    <row r="104" spans="9:24" ht="16.5" thickBot="1" x14ac:dyDescent="0.3">
      <c r="I104" s="653"/>
      <c r="J104" s="446" t="s">
        <v>873</v>
      </c>
      <c r="K104" s="74">
        <v>0</v>
      </c>
      <c r="L104" s="74">
        <v>-3.2165936945954869E-2</v>
      </c>
      <c r="M104" s="74">
        <v>-3.6210388494506696E-3</v>
      </c>
      <c r="N104" s="74">
        <v>1.7002369229728018E-2</v>
      </c>
      <c r="O104" s="126">
        <f t="shared" si="18"/>
        <v>-6.6337124388555786E-4</v>
      </c>
      <c r="Q104" s="599"/>
      <c r="R104" s="140" t="s">
        <v>873</v>
      </c>
      <c r="S104" s="42">
        <v>0</v>
      </c>
      <c r="T104" s="42">
        <v>-3.6210388494506696E-3</v>
      </c>
      <c r="U104" s="141">
        <v>-4.4114668832586856E-2</v>
      </c>
      <c r="V104" s="141">
        <v>0.70276863919294685</v>
      </c>
      <c r="W104" s="142">
        <f t="shared" si="19"/>
        <v>4.6659421377280096E-2</v>
      </c>
      <c r="X104" s="143">
        <f t="shared" si="20"/>
        <v>2.177101603262583E-3</v>
      </c>
    </row>
    <row r="105" spans="9:24" ht="16.5" thickBot="1" x14ac:dyDescent="0.3">
      <c r="I105" s="653"/>
      <c r="J105" s="446" t="s">
        <v>874</v>
      </c>
      <c r="K105" s="74">
        <v>-5.7777777777777775E-2</v>
      </c>
      <c r="L105" s="74">
        <v>-3.2165936945954869E-2</v>
      </c>
      <c r="M105" s="74">
        <v>3.3364816031537449E-3</v>
      </c>
      <c r="N105" s="74">
        <v>1.7002369229728018E-2</v>
      </c>
      <c r="O105" s="126">
        <f t="shared" si="18"/>
        <v>3.500085387173984E-4</v>
      </c>
      <c r="Q105" s="599"/>
      <c r="R105" s="140" t="s">
        <v>874</v>
      </c>
      <c r="S105" s="42">
        <v>-5.7777777777777775E-2</v>
      </c>
      <c r="T105" s="42">
        <v>3.3364816031537449E-3</v>
      </c>
      <c r="U105" s="141">
        <v>-4.4114668832586856E-2</v>
      </c>
      <c r="V105" s="141">
        <v>0.70276863919294685</v>
      </c>
      <c r="W105" s="142">
        <f t="shared" si="19"/>
        <v>-1.6007883581131577E-2</v>
      </c>
      <c r="X105" s="143">
        <f t="shared" si="20"/>
        <v>2.5625233674706193E-4</v>
      </c>
    </row>
    <row r="106" spans="9:24" ht="16.5" thickBot="1" x14ac:dyDescent="0.3">
      <c r="I106" s="653"/>
      <c r="J106" s="446" t="s">
        <v>875</v>
      </c>
      <c r="K106" s="74">
        <v>-0.25707547169811323</v>
      </c>
      <c r="L106" s="74">
        <v>-3.2165936945954869E-2</v>
      </c>
      <c r="M106" s="74">
        <v>2.158943243326219E-3</v>
      </c>
      <c r="N106" s="74">
        <v>1.7002369229728018E-2</v>
      </c>
      <c r="O106" s="126">
        <f t="shared" si="18"/>
        <v>3.3384280327297261E-3</v>
      </c>
      <c r="Q106" s="599"/>
      <c r="R106" s="140" t="s">
        <v>875</v>
      </c>
      <c r="S106" s="42">
        <v>-0.25707547169811323</v>
      </c>
      <c r="T106" s="42">
        <v>2.158943243326219E-3</v>
      </c>
      <c r="U106" s="141">
        <v>-4.4114668832586856E-2</v>
      </c>
      <c r="V106" s="141">
        <v>0.70276863919294685</v>
      </c>
      <c r="W106" s="142">
        <f t="shared" si="19"/>
        <v>-0.21447804047073354</v>
      </c>
      <c r="X106" s="143">
        <f t="shared" si="20"/>
        <v>4.6000829844165619E-2</v>
      </c>
    </row>
    <row r="107" spans="9:24" ht="16.5" thickBot="1" x14ac:dyDescent="0.3">
      <c r="I107" s="653"/>
      <c r="J107" s="446" t="s">
        <v>876</v>
      </c>
      <c r="K107" s="74">
        <v>0.16825396825396827</v>
      </c>
      <c r="L107" s="74">
        <v>-3.2165936945954869E-2</v>
      </c>
      <c r="M107" s="74">
        <v>1.3048272482234717E-2</v>
      </c>
      <c r="N107" s="74">
        <v>1.7002369229728018E-2</v>
      </c>
      <c r="O107" s="126">
        <f t="shared" si="18"/>
        <v>-7.9247969528393179E-4</v>
      </c>
      <c r="Q107" s="599"/>
      <c r="R107" s="140" t="s">
        <v>876</v>
      </c>
      <c r="S107" s="42">
        <v>0.16825396825396827</v>
      </c>
      <c r="T107" s="42">
        <v>1.3048272482234717E-2</v>
      </c>
      <c r="U107" s="141">
        <v>-4.4114668832586856E-2</v>
      </c>
      <c r="V107" s="141">
        <v>0.70276863919294685</v>
      </c>
      <c r="W107" s="142">
        <f t="shared" si="19"/>
        <v>0.20319872039039627</v>
      </c>
      <c r="X107" s="143">
        <f t="shared" si="20"/>
        <v>4.1289719968294447E-2</v>
      </c>
    </row>
    <row r="108" spans="9:24" ht="16.5" thickBot="1" x14ac:dyDescent="0.3">
      <c r="I108" s="653"/>
      <c r="J108" s="446" t="s">
        <v>877</v>
      </c>
      <c r="K108" s="74">
        <v>-7.6086956521739135E-2</v>
      </c>
      <c r="L108" s="74">
        <v>-3.2165936945954869E-2</v>
      </c>
      <c r="M108" s="74">
        <v>-6.0470460180261547E-5</v>
      </c>
      <c r="N108" s="74">
        <v>1.7002369229728018E-2</v>
      </c>
      <c r="O108" s="126">
        <f t="shared" si="18"/>
        <v>7.4941731603893032E-4</v>
      </c>
      <c r="Q108" s="599"/>
      <c r="R108" s="140" t="s">
        <v>877</v>
      </c>
      <c r="S108" s="42">
        <v>-7.6086956521739135E-2</v>
      </c>
      <c r="T108" s="42">
        <v>-6.0470460180261547E-5</v>
      </c>
      <c r="U108" s="141">
        <v>-4.4114668832586856E-2</v>
      </c>
      <c r="V108" s="141">
        <v>0.70276863919294685</v>
      </c>
      <c r="W108" s="142">
        <f t="shared" si="19"/>
        <v>-3.1929790946140027E-2</v>
      </c>
      <c r="X108" s="143">
        <f t="shared" si="20"/>
        <v>1.0195115498642057E-3</v>
      </c>
    </row>
    <row r="109" spans="9:24" ht="16.5" thickBot="1" x14ac:dyDescent="0.3">
      <c r="I109" s="654"/>
      <c r="J109" s="446" t="s">
        <v>866</v>
      </c>
      <c r="K109" s="74">
        <v>2.9411764705882353E-2</v>
      </c>
      <c r="L109" s="74">
        <v>-3.2165936945954869E-2</v>
      </c>
      <c r="M109" s="74">
        <v>8.791928721174018E-2</v>
      </c>
      <c r="N109" s="74">
        <v>1.7002369229728018E-2</v>
      </c>
      <c r="O109" s="126">
        <f t="shared" si="18"/>
        <v>4.3669008175641552E-3</v>
      </c>
      <c r="Q109" s="599"/>
      <c r="R109" s="140" t="s">
        <v>866</v>
      </c>
      <c r="S109" s="42">
        <v>2.9411764705882353E-2</v>
      </c>
      <c r="T109" s="42">
        <v>8.791928721174018E-2</v>
      </c>
      <c r="U109" s="141">
        <v>-4.4114668832586856E-2</v>
      </c>
      <c r="V109" s="141">
        <v>0.70276863919294685</v>
      </c>
      <c r="W109" s="142">
        <f t="shared" si="19"/>
        <v>1.1739515705860716E-2</v>
      </c>
      <c r="X109" s="143">
        <f t="shared" si="20"/>
        <v>1.3781622900815044E-4</v>
      </c>
    </row>
    <row r="110" spans="9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4.9678410329648277E-3</v>
      </c>
      <c r="Q110" s="599" t="s">
        <v>891</v>
      </c>
      <c r="R110" s="599"/>
      <c r="S110" s="599"/>
      <c r="T110" s="599"/>
      <c r="U110" s="599"/>
      <c r="V110" s="599"/>
      <c r="W110" s="599"/>
      <c r="X110" s="143">
        <f>SUM(X98:X109)</f>
        <v>0.10603422616945292</v>
      </c>
    </row>
    <row r="111" spans="9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4.1398675274706897E-4</v>
      </c>
      <c r="Q111" s="600" t="s">
        <v>5070</v>
      </c>
      <c r="R111" s="600"/>
      <c r="S111" s="600"/>
      <c r="T111" s="600"/>
      <c r="U111" s="600"/>
      <c r="V111" s="600"/>
      <c r="W111" s="600"/>
      <c r="X111" s="143">
        <f>X110/12</f>
        <v>8.8361855141210772E-3</v>
      </c>
    </row>
    <row r="112" spans="9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  <c r="Q112" s="234" t="s">
        <v>884</v>
      </c>
      <c r="R112" s="234" t="s">
        <v>885</v>
      </c>
      <c r="S112" s="234" t="s">
        <v>886</v>
      </c>
      <c r="T112" s="234" t="s">
        <v>888</v>
      </c>
      <c r="U112" s="234" t="s">
        <v>5071</v>
      </c>
      <c r="V112" s="234" t="s">
        <v>5072</v>
      </c>
      <c r="W112" s="234" t="s">
        <v>5073</v>
      </c>
      <c r="X112" s="234" t="s">
        <v>5074</v>
      </c>
    </row>
    <row r="113" spans="9:24" ht="16.5" thickBot="1" x14ac:dyDescent="0.3">
      <c r="I113" s="671">
        <v>2018</v>
      </c>
      <c r="J113" s="448" t="s">
        <v>867</v>
      </c>
      <c r="K113" s="449">
        <v>0.49142857142857144</v>
      </c>
      <c r="L113" s="141">
        <v>5.3635640422357127E-2</v>
      </c>
      <c r="M113" s="141">
        <v>2.443046535543213E-2</v>
      </c>
      <c r="N113" s="141">
        <v>-7.0994468597337171E-3</v>
      </c>
      <c r="O113" s="126">
        <f>((K113-L113)*(M113-N113))</f>
        <v>1.3803572683046097E-2</v>
      </c>
      <c r="Q113" s="599">
        <v>2018</v>
      </c>
      <c r="R113" s="140" t="s">
        <v>867</v>
      </c>
      <c r="S113" s="235">
        <v>0.49142857142857144</v>
      </c>
      <c r="T113" s="237">
        <v>2.443046535543213E-2</v>
      </c>
      <c r="U113" s="141">
        <v>7.2312851510408949E-2</v>
      </c>
      <c r="V113" s="141">
        <v>2.6307980687881862</v>
      </c>
      <c r="W113" s="519">
        <f>S113-U113-(V113*T113)</f>
        <v>0.35484409884149493</v>
      </c>
      <c r="X113" s="206">
        <f>W113^2</f>
        <v>0.12591433448263262</v>
      </c>
    </row>
    <row r="114" spans="9:24" ht="16.5" thickBot="1" x14ac:dyDescent="0.3">
      <c r="I114" s="672"/>
      <c r="J114" s="448" t="s">
        <v>868</v>
      </c>
      <c r="K114" s="141">
        <v>2.2988505747126436E-2</v>
      </c>
      <c r="L114" s="141">
        <v>5.3635640422357127E-2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-6.5694566621907649E-5</v>
      </c>
      <c r="Q114" s="599"/>
      <c r="R114" s="140" t="s">
        <v>868</v>
      </c>
      <c r="S114" s="237">
        <v>2.2988505747126436E-2</v>
      </c>
      <c r="T114" s="237">
        <v>-4.9558674576761852E-3</v>
      </c>
      <c r="U114" s="141">
        <v>7.2312851510408949E-2</v>
      </c>
      <c r="V114" s="141">
        <v>2.6307980687881862</v>
      </c>
      <c r="W114" s="519">
        <f t="shared" ref="W114:W124" si="22">S114-U114-(V114*T114)</f>
        <v>-3.628645922645779E-2</v>
      </c>
      <c r="X114" s="206">
        <f t="shared" ref="X114:X124" si="23">W114^2</f>
        <v>1.3167071231933837E-3</v>
      </c>
    </row>
    <row r="115" spans="9:24" ht="16.5" thickBot="1" x14ac:dyDescent="0.3">
      <c r="I115" s="672"/>
      <c r="J115" s="448" t="s">
        <v>869</v>
      </c>
      <c r="K115" s="141">
        <v>-0.13857677902621723</v>
      </c>
      <c r="L115" s="141">
        <v>5.3635640422357127E-2</v>
      </c>
      <c r="M115" s="141">
        <v>-8.5978114661722491E-2</v>
      </c>
      <c r="N115" s="141">
        <v>-7.0994468597337171E-3</v>
      </c>
      <c r="O115" s="126">
        <f t="shared" si="21"/>
        <v>1.5161459581100623E-2</v>
      </c>
      <c r="Q115" s="599"/>
      <c r="R115" s="140" t="s">
        <v>869</v>
      </c>
      <c r="S115" s="237">
        <v>-0.13857677902621723</v>
      </c>
      <c r="T115" s="237">
        <v>-8.5978114661722491E-2</v>
      </c>
      <c r="U115" s="141">
        <v>7.2312851510408949E-2</v>
      </c>
      <c r="V115" s="141">
        <v>2.6307980687881862</v>
      </c>
      <c r="W115" s="519">
        <f t="shared" si="22"/>
        <v>1.5301427473482593E-2</v>
      </c>
      <c r="X115" s="206">
        <f t="shared" si="23"/>
        <v>2.3413368272624788E-4</v>
      </c>
    </row>
    <row r="116" spans="9:24" ht="16.5" thickBot="1" x14ac:dyDescent="0.3">
      <c r="I116" s="672"/>
      <c r="J116" s="448" t="s">
        <v>870</v>
      </c>
      <c r="K116" s="141">
        <v>-0.13695652173913042</v>
      </c>
      <c r="L116" s="141">
        <v>5.3635640422357127E-2</v>
      </c>
      <c r="M116" s="141">
        <v>-4.7003022830323746E-2</v>
      </c>
      <c r="N116" s="141">
        <v>-7.0994468597337171E-3</v>
      </c>
      <c r="O116" s="126">
        <f t="shared" si="21"/>
        <v>7.6053088222099328E-3</v>
      </c>
      <c r="Q116" s="599"/>
      <c r="R116" s="140" t="s">
        <v>870</v>
      </c>
      <c r="S116" s="237">
        <v>-0.13695652173913042</v>
      </c>
      <c r="T116" s="237">
        <v>-4.7003022830323746E-2</v>
      </c>
      <c r="U116" s="141">
        <v>7.2312851510408949E-2</v>
      </c>
      <c r="V116" s="141">
        <v>2.6307980687881862</v>
      </c>
      <c r="W116" s="519">
        <f t="shared" si="22"/>
        <v>-8.5613911560316627E-2</v>
      </c>
      <c r="X116" s="206">
        <f t="shared" si="23"/>
        <v>7.3297418526577169E-3</v>
      </c>
    </row>
    <row r="117" spans="9:24" ht="16.5" thickBot="1" x14ac:dyDescent="0.3">
      <c r="I117" s="672"/>
      <c r="J117" s="448" t="s">
        <v>871</v>
      </c>
      <c r="K117" s="141">
        <v>5.87455919395466E-2</v>
      </c>
      <c r="L117" s="141">
        <v>5.3635640422357127E-2</v>
      </c>
      <c r="M117" s="141">
        <v>-5.0291628843604896E-3</v>
      </c>
      <c r="N117" s="141">
        <v>-7.0994468597337171E-3</v>
      </c>
      <c r="O117" s="126">
        <f t="shared" si="21"/>
        <v>1.0579050740971478E-5</v>
      </c>
      <c r="Q117" s="599"/>
      <c r="R117" s="140" t="s">
        <v>871</v>
      </c>
      <c r="S117" s="237">
        <v>5.87455919395466E-2</v>
      </c>
      <c r="T117" s="237">
        <v>-5.0291628843604896E-3</v>
      </c>
      <c r="U117" s="141">
        <v>7.2312851510408949E-2</v>
      </c>
      <c r="V117" s="141">
        <v>2.6307980687881862</v>
      </c>
      <c r="W117" s="519">
        <f t="shared" si="22"/>
        <v>-3.3654756706554857E-4</v>
      </c>
      <c r="X117" s="206">
        <f t="shared" si="23"/>
        <v>1.1326426489773992E-7</v>
      </c>
    </row>
    <row r="118" spans="9:24" ht="16.5" thickBot="1" x14ac:dyDescent="0.3">
      <c r="I118" s="672"/>
      <c r="J118" s="448" t="s">
        <v>872</v>
      </c>
      <c r="K118" s="141">
        <v>-3.6231884057971016E-2</v>
      </c>
      <c r="L118" s="141">
        <v>5.3635640422357127E-2</v>
      </c>
      <c r="M118" s="141">
        <v>-4.6791598066254894E-2</v>
      </c>
      <c r="N118" s="141">
        <v>-7.0994468597337171E-3</v>
      </c>
      <c r="O118" s="126">
        <f t="shared" si="21"/>
        <v>3.5670353702289279E-3</v>
      </c>
      <c r="Q118" s="599"/>
      <c r="R118" s="140" t="s">
        <v>872</v>
      </c>
      <c r="S118" s="237">
        <v>-3.6231884057971016E-2</v>
      </c>
      <c r="T118" s="237">
        <v>-4.6791598066254894E-2</v>
      </c>
      <c r="U118" s="141">
        <v>7.2312851510408949E-2</v>
      </c>
      <c r="V118" s="141">
        <v>2.6307980687881862</v>
      </c>
      <c r="W118" s="519">
        <f t="shared" si="22"/>
        <v>1.4554510259836451E-2</v>
      </c>
      <c r="X118" s="206">
        <f t="shared" si="23"/>
        <v>2.1183376890368451E-4</v>
      </c>
    </row>
    <row r="119" spans="9:24" ht="16.5" thickBot="1" x14ac:dyDescent="0.3">
      <c r="I119" s="672"/>
      <c r="J119" s="448" t="s">
        <v>873</v>
      </c>
      <c r="K119" s="141">
        <v>-0.14786967418546365</v>
      </c>
      <c r="L119" s="141">
        <v>5.3635640422357127E-2</v>
      </c>
      <c r="M119" s="141">
        <v>2.741564628095532E-2</v>
      </c>
      <c r="N119" s="141">
        <v>-7.0994468597337171E-3</v>
      </c>
      <c r="O119" s="126">
        <f t="shared" si="21"/>
        <v>-6.9549747020327827E-3</v>
      </c>
      <c r="Q119" s="599"/>
      <c r="R119" s="140" t="s">
        <v>873</v>
      </c>
      <c r="S119" s="237">
        <v>-0.14786967418546365</v>
      </c>
      <c r="T119" s="237">
        <v>2.741564628095532E-2</v>
      </c>
      <c r="U119" s="141">
        <v>7.2312851510408949E-2</v>
      </c>
      <c r="V119" s="141">
        <v>2.6307980687881862</v>
      </c>
      <c r="W119" s="519">
        <f t="shared" si="22"/>
        <v>-0.29230755498638988</v>
      </c>
      <c r="X119" s="206">
        <f t="shared" si="23"/>
        <v>8.5443706702121341E-2</v>
      </c>
    </row>
    <row r="120" spans="9:24" ht="16.5" thickBot="1" x14ac:dyDescent="0.3">
      <c r="I120" s="672"/>
      <c r="J120" s="448" t="s">
        <v>874</v>
      </c>
      <c r="K120" s="141">
        <v>0.25882352941176473</v>
      </c>
      <c r="L120" s="141">
        <v>5.3635640422357127E-2</v>
      </c>
      <c r="M120" s="141">
        <v>1.926351069183738E-2</v>
      </c>
      <c r="N120" s="141">
        <v>-7.0994468597337171E-3</v>
      </c>
      <c r="O120" s="126">
        <f t="shared" si="21"/>
        <v>5.4093596075242348E-3</v>
      </c>
      <c r="Q120" s="599"/>
      <c r="R120" s="140" t="s">
        <v>874</v>
      </c>
      <c r="S120" s="237">
        <v>0.25882352941176473</v>
      </c>
      <c r="T120" s="237">
        <v>1.926351069183738E-2</v>
      </c>
      <c r="U120" s="141">
        <v>7.2312851510408949E-2</v>
      </c>
      <c r="V120" s="141">
        <v>2.6307980687881862</v>
      </c>
      <c r="W120" s="519">
        <f t="shared" si="22"/>
        <v>0.13583227117518942</v>
      </c>
      <c r="X120" s="206">
        <f t="shared" si="23"/>
        <v>1.8450405892610194E-2</v>
      </c>
    </row>
    <row r="121" spans="9:24" ht="16.5" thickBot="1" x14ac:dyDescent="0.3">
      <c r="I121" s="672"/>
      <c r="J121" s="448" t="s">
        <v>875</v>
      </c>
      <c r="K121" s="141">
        <v>5.1401869158878503E-2</v>
      </c>
      <c r="L121" s="141">
        <v>5.3635640422357127E-2</v>
      </c>
      <c r="M121" s="141">
        <v>-6.0196663444972249E-3</v>
      </c>
      <c r="N121" s="141">
        <v>-7.0994468597337171E-3</v>
      </c>
      <c r="O121" s="126">
        <f t="shared" si="21"/>
        <v>-2.411982685799418E-6</v>
      </c>
      <c r="Q121" s="599"/>
      <c r="R121" s="140" t="s">
        <v>875</v>
      </c>
      <c r="S121" s="237">
        <v>5.1401869158878503E-2</v>
      </c>
      <c r="T121" s="237">
        <v>-6.0196663444972249E-3</v>
      </c>
      <c r="U121" s="141">
        <v>7.2312851510408949E-2</v>
      </c>
      <c r="V121" s="141">
        <v>2.6307980687881862</v>
      </c>
      <c r="W121" s="519">
        <f t="shared" si="22"/>
        <v>-5.0744557576779051E-3</v>
      </c>
      <c r="X121" s="206">
        <f t="shared" si="23"/>
        <v>2.5750101236630443E-5</v>
      </c>
    </row>
    <row r="122" spans="9:24" ht="16.5" thickBot="1" x14ac:dyDescent="0.3">
      <c r="I122" s="672"/>
      <c r="J122" s="448" t="s">
        <v>876</v>
      </c>
      <c r="K122" s="141">
        <v>-1.3333333333333334E-2</v>
      </c>
      <c r="L122" s="141">
        <v>5.3635640422357127E-2</v>
      </c>
      <c r="M122" s="141">
        <v>-2.4763515298842628E-2</v>
      </c>
      <c r="N122" s="141">
        <v>-7.0994468597337171E-3</v>
      </c>
      <c r="O122" s="126">
        <f t="shared" si="21"/>
        <v>1.1829445357174047E-3</v>
      </c>
      <c r="Q122" s="599"/>
      <c r="R122" s="140" t="s">
        <v>876</v>
      </c>
      <c r="S122" s="237">
        <v>-1.3333333333333334E-2</v>
      </c>
      <c r="T122" s="237">
        <v>-2.4763515298842628E-2</v>
      </c>
      <c r="U122" s="141">
        <v>7.2312851510408949E-2</v>
      </c>
      <c r="V122" s="141">
        <v>2.6307980687881862</v>
      </c>
      <c r="W122" s="519">
        <f t="shared" si="22"/>
        <v>-2.049837661914039E-2</v>
      </c>
      <c r="X122" s="206">
        <f t="shared" si="23"/>
        <v>4.2018344402012142E-4</v>
      </c>
    </row>
    <row r="123" spans="9:24" ht="16.5" thickBot="1" x14ac:dyDescent="0.3">
      <c r="I123" s="672"/>
      <c r="J123" s="448" t="s">
        <v>877</v>
      </c>
      <c r="K123" s="141">
        <v>-0.11936936936936937</v>
      </c>
      <c r="L123" s="141">
        <v>5.3635640422357127E-2</v>
      </c>
      <c r="M123" s="141">
        <v>4.7403329287324443E-2</v>
      </c>
      <c r="N123" s="141">
        <v>-7.0994468597337171E-3</v>
      </c>
      <c r="O123" s="126">
        <f t="shared" si="21"/>
        <v>-9.4292533209980756E-3</v>
      </c>
      <c r="Q123" s="599"/>
      <c r="R123" s="140" t="s">
        <v>877</v>
      </c>
      <c r="S123" s="237">
        <v>-0.11936936936936937</v>
      </c>
      <c r="T123" s="237">
        <v>4.7403329287324443E-2</v>
      </c>
      <c r="U123" s="141">
        <v>7.2312851510408949E-2</v>
      </c>
      <c r="V123" s="141">
        <v>2.6307980687881862</v>
      </c>
      <c r="W123" s="519">
        <f t="shared" si="22"/>
        <v>-0.3163908080230019</v>
      </c>
      <c r="X123" s="206">
        <f t="shared" si="23"/>
        <v>0.10010314340144805</v>
      </c>
    </row>
    <row r="124" spans="9:24" ht="16.5" thickBot="1" x14ac:dyDescent="0.3">
      <c r="I124" s="673"/>
      <c r="J124" s="448" t="s">
        <v>866</v>
      </c>
      <c r="K124" s="141">
        <v>8.4398976982097182E-2</v>
      </c>
      <c r="L124" s="141">
        <v>5.3635640422357127E-2</v>
      </c>
      <c r="M124" s="141">
        <v>1.6834633611323781E-2</v>
      </c>
      <c r="N124" s="141">
        <v>-7.0994468597337171E-3</v>
      </c>
      <c r="O124" s="126">
        <f t="shared" si="21"/>
        <v>7.3629217277904361E-4</v>
      </c>
      <c r="Q124" s="599"/>
      <c r="R124" s="140" t="s">
        <v>866</v>
      </c>
      <c r="S124" s="237">
        <v>8.4398976982097182E-2</v>
      </c>
      <c r="T124" s="237">
        <v>1.6834633611323781E-2</v>
      </c>
      <c r="U124" s="141">
        <v>7.2312851510408949E-2</v>
      </c>
      <c r="V124" s="141">
        <v>2.6307980687881862</v>
      </c>
      <c r="W124" s="519">
        <f t="shared" si="22"/>
        <v>-3.2202396121739058E-2</v>
      </c>
      <c r="X124" s="206">
        <f t="shared" si="23"/>
        <v>1.0369943159813948E-3</v>
      </c>
    </row>
    <row r="125" spans="9:24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3.3127286238671859E-2</v>
      </c>
      <c r="Q125" s="599" t="s">
        <v>891</v>
      </c>
      <c r="R125" s="599"/>
      <c r="S125" s="599"/>
      <c r="T125" s="599"/>
      <c r="U125" s="599"/>
      <c r="V125" s="599"/>
      <c r="W125" s="599"/>
      <c r="X125" s="206">
        <f>SUM(X113:X124)</f>
        <v>0.34048704803179625</v>
      </c>
    </row>
    <row r="126" spans="9:24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2.7606071865559881E-3</v>
      </c>
      <c r="Q126" s="600" t="s">
        <v>5070</v>
      </c>
      <c r="R126" s="600"/>
      <c r="S126" s="600"/>
      <c r="T126" s="600"/>
      <c r="U126" s="600"/>
      <c r="V126" s="600"/>
      <c r="W126" s="600"/>
      <c r="X126" s="206">
        <f>X125/12</f>
        <v>2.8373920669316353E-2</v>
      </c>
    </row>
  </sheetData>
  <mergeCells count="68"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  <mergeCell ref="Z17:AC17"/>
    <mergeCell ref="AE17:AF17"/>
    <mergeCell ref="Z18:Z19"/>
    <mergeCell ref="AA18:AD18"/>
    <mergeCell ref="AE18:AG18"/>
    <mergeCell ref="Z1:Z2"/>
    <mergeCell ref="AA1:AD1"/>
    <mergeCell ref="AE1:AG1"/>
    <mergeCell ref="Z16:AC16"/>
    <mergeCell ref="AE16:AF16"/>
    <mergeCell ref="Q110:W110"/>
    <mergeCell ref="Q111:W111"/>
    <mergeCell ref="Q81:W81"/>
    <mergeCell ref="Q83:Q94"/>
    <mergeCell ref="Q95:W95"/>
    <mergeCell ref="Q96:W96"/>
    <mergeCell ref="Q98:Q109"/>
    <mergeCell ref="I96:N96"/>
    <mergeCell ref="I98:I109"/>
    <mergeCell ref="I110:N110"/>
    <mergeCell ref="I111:N111"/>
    <mergeCell ref="I113:I124"/>
    <mergeCell ref="I81:N81"/>
    <mergeCell ref="I83:I94"/>
    <mergeCell ref="I95:N95"/>
    <mergeCell ref="Q36:X36"/>
    <mergeCell ref="Q38:Q49"/>
    <mergeCell ref="Q50:W50"/>
    <mergeCell ref="Q51:W51"/>
    <mergeCell ref="I53:I64"/>
    <mergeCell ref="I65:N65"/>
    <mergeCell ref="I66:N66"/>
    <mergeCell ref="I68:I79"/>
    <mergeCell ref="I36:O36"/>
    <mergeCell ref="I38:I49"/>
    <mergeCell ref="I50:N50"/>
    <mergeCell ref="I51:N51"/>
    <mergeCell ref="Q53:Q64"/>
    <mergeCell ref="I17:U17"/>
    <mergeCell ref="I80:N80"/>
    <mergeCell ref="A80:G80"/>
    <mergeCell ref="B6:G6"/>
    <mergeCell ref="B19:G19"/>
    <mergeCell ref="B33:G33"/>
    <mergeCell ref="B46:G46"/>
    <mergeCell ref="B59:G59"/>
    <mergeCell ref="B60:G60"/>
    <mergeCell ref="B72:G72"/>
    <mergeCell ref="Q65:W65"/>
    <mergeCell ref="Q66:W66"/>
    <mergeCell ref="Q68:Q79"/>
    <mergeCell ref="Q80:W80"/>
    <mergeCell ref="I125:N125"/>
    <mergeCell ref="I126:N126"/>
    <mergeCell ref="Q113:Q124"/>
    <mergeCell ref="Q125:W125"/>
    <mergeCell ref="Q126:W12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M14" zoomScale="90" zoomScaleNormal="90" workbookViewId="0">
      <selection activeCell="U34" sqref="U34"/>
    </sheetView>
  </sheetViews>
  <sheetFormatPr defaultRowHeight="15" x14ac:dyDescent="0.25"/>
  <cols>
    <col min="1" max="1" width="13.140625" customWidth="1"/>
    <col min="9" max="9" width="13.7109375" customWidth="1"/>
    <col min="11" max="14" width="9.28515625" bestFit="1" customWidth="1"/>
    <col min="15" max="15" width="10.42578125" bestFit="1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5015</v>
      </c>
      <c r="B2" s="4" t="s">
        <v>4273</v>
      </c>
      <c r="C2" s="4" t="s">
        <v>381</v>
      </c>
      <c r="D2" s="4" t="s">
        <v>1775</v>
      </c>
      <c r="E2" s="4" t="s">
        <v>4273</v>
      </c>
      <c r="F2" s="4" t="s">
        <v>4273</v>
      </c>
      <c r="G2" s="4" t="s">
        <v>5019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19" t="s">
        <v>885</v>
      </c>
      <c r="AB2" s="419" t="s">
        <v>5161</v>
      </c>
      <c r="AC2" s="419" t="s">
        <v>5162</v>
      </c>
      <c r="AD2" s="418" t="s">
        <v>878</v>
      </c>
      <c r="AE2" s="419" t="s">
        <v>5161</v>
      </c>
      <c r="AF2" s="419" t="s">
        <v>5162</v>
      </c>
      <c r="AG2" s="418" t="s">
        <v>878</v>
      </c>
    </row>
    <row r="3" spans="1:33" ht="16.5" thickBot="1" x14ac:dyDescent="0.3">
      <c r="A3" s="3" t="s">
        <v>5020</v>
      </c>
      <c r="B3" s="4" t="s">
        <v>4269</v>
      </c>
      <c r="C3" s="4" t="s">
        <v>1712</v>
      </c>
      <c r="D3" s="4" t="s">
        <v>393</v>
      </c>
      <c r="E3" s="4" t="s">
        <v>1005</v>
      </c>
      <c r="F3" s="4" t="s">
        <v>1005</v>
      </c>
      <c r="G3" s="4" t="s">
        <v>5021</v>
      </c>
      <c r="I3" s="27" t="s">
        <v>866</v>
      </c>
      <c r="J3" s="45">
        <v>3000</v>
      </c>
      <c r="K3" s="27"/>
      <c r="L3" s="45">
        <v>2040</v>
      </c>
      <c r="M3" s="27"/>
      <c r="N3" s="80">
        <v>2500</v>
      </c>
      <c r="O3" s="27"/>
      <c r="P3" s="80">
        <v>905</v>
      </c>
      <c r="Q3" s="27"/>
      <c r="R3" s="80">
        <v>2500</v>
      </c>
      <c r="S3" s="27"/>
      <c r="T3" s="80">
        <v>2460</v>
      </c>
      <c r="U3" s="28"/>
      <c r="Z3" s="420">
        <v>1</v>
      </c>
      <c r="AA3" s="27" t="s">
        <v>866</v>
      </c>
      <c r="AB3" s="45">
        <v>3000</v>
      </c>
      <c r="AC3" s="27"/>
      <c r="AD3" s="420"/>
      <c r="AE3" s="45">
        <v>2040</v>
      </c>
      <c r="AF3" s="27"/>
      <c r="AG3" s="420"/>
    </row>
    <row r="4" spans="1:33" ht="16.5" thickBot="1" x14ac:dyDescent="0.3">
      <c r="A4" s="3" t="s">
        <v>5016</v>
      </c>
      <c r="B4" s="4" t="s">
        <v>1735</v>
      </c>
      <c r="C4" s="4" t="s">
        <v>2055</v>
      </c>
      <c r="D4" s="4" t="s">
        <v>1720</v>
      </c>
      <c r="E4" s="4" t="s">
        <v>3985</v>
      </c>
      <c r="F4" s="4" t="s">
        <v>3985</v>
      </c>
      <c r="G4" s="4" t="s">
        <v>5022</v>
      </c>
      <c r="I4" s="29" t="s">
        <v>867</v>
      </c>
      <c r="J4" s="45">
        <v>3100</v>
      </c>
      <c r="K4" s="27"/>
      <c r="L4" s="45">
        <v>1850</v>
      </c>
      <c r="M4" s="27"/>
      <c r="N4" s="80">
        <v>2275</v>
      </c>
      <c r="O4" s="27"/>
      <c r="P4" s="80">
        <v>890</v>
      </c>
      <c r="Q4" s="27"/>
      <c r="R4" s="80">
        <v>2320</v>
      </c>
      <c r="S4" s="27"/>
      <c r="T4" s="94">
        <v>3400</v>
      </c>
      <c r="U4" s="8"/>
      <c r="Z4" s="420">
        <v>2</v>
      </c>
      <c r="AA4" s="29" t="s">
        <v>867</v>
      </c>
      <c r="AB4" s="45">
        <v>3100</v>
      </c>
      <c r="AC4" s="27"/>
      <c r="AD4" s="75">
        <v>3.3333333333333333E-2</v>
      </c>
      <c r="AE4" s="45">
        <v>1850</v>
      </c>
      <c r="AF4" s="27"/>
      <c r="AG4" s="75">
        <v>-9.3137254901960786E-2</v>
      </c>
    </row>
    <row r="5" spans="1:33" ht="16.5" thickBot="1" x14ac:dyDescent="0.3">
      <c r="A5" s="3" t="s">
        <v>5017</v>
      </c>
      <c r="B5" s="4" t="s">
        <v>1221</v>
      </c>
      <c r="C5" s="4" t="s">
        <v>4287</v>
      </c>
      <c r="D5" s="4" t="s">
        <v>5023</v>
      </c>
      <c r="E5" s="4" t="s">
        <v>1735</v>
      </c>
      <c r="F5" s="4" t="s">
        <v>1735</v>
      </c>
      <c r="G5" s="4" t="s">
        <v>5024</v>
      </c>
      <c r="I5" s="29" t="s">
        <v>868</v>
      </c>
      <c r="J5" s="45">
        <v>3020</v>
      </c>
      <c r="K5" s="27"/>
      <c r="L5" s="45">
        <v>1915</v>
      </c>
      <c r="M5" s="27"/>
      <c r="N5" s="80">
        <v>2135</v>
      </c>
      <c r="O5" s="27"/>
      <c r="P5" s="80">
        <v>1015</v>
      </c>
      <c r="Q5" s="27"/>
      <c r="R5" s="80">
        <v>2235</v>
      </c>
      <c r="S5" s="27"/>
      <c r="T5" s="94">
        <v>3170</v>
      </c>
      <c r="U5" s="8"/>
      <c r="Z5" s="420">
        <v>3</v>
      </c>
      <c r="AA5" s="29" t="s">
        <v>868</v>
      </c>
      <c r="AB5" s="45">
        <v>3020</v>
      </c>
      <c r="AC5" s="27"/>
      <c r="AD5" s="75">
        <v>-2.5806451612903226E-2</v>
      </c>
      <c r="AE5" s="45">
        <v>1915</v>
      </c>
      <c r="AF5" s="27"/>
      <c r="AG5" s="75">
        <v>3.5135135135135137E-2</v>
      </c>
    </row>
    <row r="6" spans="1:33" ht="16.5" thickBot="1" x14ac:dyDescent="0.3">
      <c r="A6" s="3" t="s">
        <v>7</v>
      </c>
      <c r="B6" s="4" t="s">
        <v>374</v>
      </c>
      <c r="C6" s="4" t="s">
        <v>1247</v>
      </c>
      <c r="D6" s="4" t="s">
        <v>376</v>
      </c>
      <c r="E6" s="4" t="s">
        <v>1702</v>
      </c>
      <c r="F6" s="4" t="s">
        <v>1702</v>
      </c>
      <c r="G6" s="4" t="s">
        <v>5025</v>
      </c>
      <c r="I6" s="29" t="s">
        <v>869</v>
      </c>
      <c r="J6" s="45">
        <v>2880</v>
      </c>
      <c r="K6" s="30"/>
      <c r="L6" s="45">
        <v>1865</v>
      </c>
      <c r="M6" s="30"/>
      <c r="N6" s="80">
        <v>2150</v>
      </c>
      <c r="O6" s="27"/>
      <c r="P6" s="80">
        <v>1255</v>
      </c>
      <c r="Q6" s="27"/>
      <c r="R6" s="80">
        <v>2640</v>
      </c>
      <c r="S6" s="27"/>
      <c r="T6" s="94">
        <v>2940</v>
      </c>
      <c r="U6" s="8"/>
      <c r="Z6" s="420">
        <v>4</v>
      </c>
      <c r="AA6" s="29" t="s">
        <v>869</v>
      </c>
      <c r="AB6" s="45">
        <v>2880</v>
      </c>
      <c r="AC6" s="30"/>
      <c r="AD6" s="75">
        <v>-4.6357615894039736E-2</v>
      </c>
      <c r="AE6" s="45">
        <v>1865</v>
      </c>
      <c r="AF6" s="30"/>
      <c r="AG6" s="75">
        <v>-2.6109660574412531E-2</v>
      </c>
    </row>
    <row r="7" spans="1:33" ht="16.5" thickBot="1" x14ac:dyDescent="0.3">
      <c r="A7" s="3" t="s">
        <v>12</v>
      </c>
      <c r="B7" s="4" t="s">
        <v>378</v>
      </c>
      <c r="C7" s="4" t="s">
        <v>379</v>
      </c>
      <c r="D7" s="4" t="s">
        <v>380</v>
      </c>
      <c r="E7" s="4" t="s">
        <v>381</v>
      </c>
      <c r="F7" s="4" t="s">
        <v>381</v>
      </c>
      <c r="G7" s="4" t="s">
        <v>382</v>
      </c>
      <c r="I7" s="29" t="s">
        <v>870</v>
      </c>
      <c r="J7" s="45">
        <v>3050</v>
      </c>
      <c r="K7" s="30"/>
      <c r="L7" s="45">
        <v>1975</v>
      </c>
      <c r="M7" s="27">
        <v>461.97</v>
      </c>
      <c r="N7" s="80">
        <v>1870</v>
      </c>
      <c r="O7" s="27">
        <v>324.57</v>
      </c>
      <c r="P7" s="80">
        <v>1410</v>
      </c>
      <c r="Q7" s="27">
        <v>289.73</v>
      </c>
      <c r="R7" s="80">
        <v>2535</v>
      </c>
      <c r="S7" s="27"/>
      <c r="T7" s="94">
        <v>3240</v>
      </c>
      <c r="U7" s="8">
        <v>318.52100000000002</v>
      </c>
      <c r="Z7" s="420">
        <v>5</v>
      </c>
      <c r="AA7" s="29" t="s">
        <v>870</v>
      </c>
      <c r="AB7" s="45">
        <v>3050</v>
      </c>
      <c r="AC7" s="30"/>
      <c r="AD7" s="75">
        <v>5.9027777777777776E-2</v>
      </c>
      <c r="AE7" s="45">
        <v>1975</v>
      </c>
      <c r="AF7" s="27">
        <v>461.97</v>
      </c>
      <c r="AG7" s="75">
        <v>0.30668632707774801</v>
      </c>
    </row>
    <row r="8" spans="1:33" ht="16.5" thickBot="1" x14ac:dyDescent="0.3">
      <c r="A8" s="3" t="s">
        <v>18</v>
      </c>
      <c r="B8" s="4" t="s">
        <v>383</v>
      </c>
      <c r="C8" s="4" t="s">
        <v>384</v>
      </c>
      <c r="D8" s="4" t="s">
        <v>385</v>
      </c>
      <c r="E8" s="4" t="s">
        <v>386</v>
      </c>
      <c r="F8" s="4" t="s">
        <v>386</v>
      </c>
      <c r="G8" s="4" t="s">
        <v>387</v>
      </c>
      <c r="I8" s="29" t="s">
        <v>871</v>
      </c>
      <c r="J8" s="45">
        <v>2440</v>
      </c>
      <c r="K8" s="30">
        <v>720.75</v>
      </c>
      <c r="L8" s="45">
        <v>2140</v>
      </c>
      <c r="M8" s="27"/>
      <c r="N8" s="80">
        <v>1965</v>
      </c>
      <c r="O8" s="27"/>
      <c r="P8" s="80">
        <v>1275</v>
      </c>
      <c r="Q8" s="29"/>
      <c r="R8" s="80">
        <v>2180</v>
      </c>
      <c r="S8" s="29">
        <v>285.5</v>
      </c>
      <c r="T8" s="94">
        <v>3800</v>
      </c>
      <c r="U8" s="28"/>
      <c r="Z8" s="420">
        <v>6</v>
      </c>
      <c r="AA8" s="29" t="s">
        <v>871</v>
      </c>
      <c r="AB8" s="45">
        <v>2440</v>
      </c>
      <c r="AC8" s="30">
        <v>720.75</v>
      </c>
      <c r="AD8" s="75">
        <v>3.6311475409836064E-2</v>
      </c>
      <c r="AE8" s="45">
        <v>2140</v>
      </c>
      <c r="AF8" s="27"/>
      <c r="AG8" s="75">
        <v>8.3544303797468356E-2</v>
      </c>
    </row>
    <row r="9" spans="1:33" ht="16.5" thickBot="1" x14ac:dyDescent="0.3">
      <c r="A9" s="3" t="s">
        <v>24</v>
      </c>
      <c r="B9" s="4" t="s">
        <v>388</v>
      </c>
      <c r="C9" s="4" t="s">
        <v>389</v>
      </c>
      <c r="D9" s="4" t="s">
        <v>390</v>
      </c>
      <c r="E9" s="4" t="s">
        <v>377</v>
      </c>
      <c r="F9" s="4" t="s">
        <v>377</v>
      </c>
      <c r="G9" s="4" t="s">
        <v>391</v>
      </c>
      <c r="I9" s="29" t="s">
        <v>872</v>
      </c>
      <c r="J9" s="45">
        <v>2660</v>
      </c>
      <c r="K9" s="27"/>
      <c r="L9" s="45">
        <v>2145</v>
      </c>
      <c r="M9" s="27"/>
      <c r="N9" s="80">
        <v>1680</v>
      </c>
      <c r="O9" s="27"/>
      <c r="P9" s="80">
        <v>1540</v>
      </c>
      <c r="Q9" s="27"/>
      <c r="R9" s="80">
        <v>2390</v>
      </c>
      <c r="S9" s="27"/>
      <c r="T9" s="94">
        <v>3970</v>
      </c>
      <c r="U9" s="28"/>
      <c r="Z9" s="420">
        <v>7</v>
      </c>
      <c r="AA9" s="29" t="s">
        <v>872</v>
      </c>
      <c r="AB9" s="45">
        <v>2660</v>
      </c>
      <c r="AC9" s="27"/>
      <c r="AD9" s="75">
        <v>9.0163934426229511E-2</v>
      </c>
      <c r="AE9" s="45">
        <v>2145</v>
      </c>
      <c r="AF9" s="27"/>
      <c r="AG9" s="75">
        <v>2.3364485981308409E-3</v>
      </c>
    </row>
    <row r="10" spans="1:33" ht="16.5" thickBot="1" x14ac:dyDescent="0.3">
      <c r="A10" s="3" t="s">
        <v>30</v>
      </c>
      <c r="B10" s="4" t="s">
        <v>392</v>
      </c>
      <c r="C10" s="4" t="s">
        <v>393</v>
      </c>
      <c r="D10" s="4" t="s">
        <v>394</v>
      </c>
      <c r="E10" s="4" t="s">
        <v>388</v>
      </c>
      <c r="F10" s="4" t="s">
        <v>388</v>
      </c>
      <c r="G10" s="4" t="s">
        <v>5026</v>
      </c>
      <c r="I10" s="29" t="s">
        <v>873</v>
      </c>
      <c r="J10" s="45">
        <v>1990</v>
      </c>
      <c r="K10" s="27"/>
      <c r="L10" s="45">
        <v>2330</v>
      </c>
      <c r="M10" s="27"/>
      <c r="N10" s="80">
        <v>1200</v>
      </c>
      <c r="O10" s="27"/>
      <c r="P10" s="80">
        <v>1970</v>
      </c>
      <c r="Q10" s="27"/>
      <c r="R10" s="80">
        <v>2620</v>
      </c>
      <c r="S10" s="27"/>
      <c r="T10" s="94">
        <v>4480</v>
      </c>
      <c r="U10" s="28"/>
      <c r="Z10" s="420">
        <v>8</v>
      </c>
      <c r="AA10" s="29" t="s">
        <v>873</v>
      </c>
      <c r="AB10" s="45">
        <v>1990</v>
      </c>
      <c r="AC10" s="27"/>
      <c r="AD10" s="75">
        <v>-0.25187969924812031</v>
      </c>
      <c r="AE10" s="45">
        <v>2330</v>
      </c>
      <c r="AF10" s="27"/>
      <c r="AG10" s="75">
        <v>8.6247086247086241E-2</v>
      </c>
    </row>
    <row r="11" spans="1:33" ht="16.5" thickBot="1" x14ac:dyDescent="0.3">
      <c r="A11" s="3" t="s">
        <v>395</v>
      </c>
      <c r="B11" s="661" t="s">
        <v>396</v>
      </c>
      <c r="C11" s="661"/>
      <c r="D11" s="661"/>
      <c r="E11" s="661"/>
      <c r="F11" s="661"/>
      <c r="G11" s="661"/>
      <c r="I11" s="29" t="s">
        <v>874</v>
      </c>
      <c r="J11" s="45">
        <v>2420</v>
      </c>
      <c r="K11" s="27"/>
      <c r="L11" s="45">
        <v>2670</v>
      </c>
      <c r="M11" s="27"/>
      <c r="N11" s="80">
        <v>1170</v>
      </c>
      <c r="O11" s="27"/>
      <c r="P11" s="80">
        <v>1985</v>
      </c>
      <c r="Q11" s="27"/>
      <c r="R11" s="80">
        <v>2475</v>
      </c>
      <c r="S11" s="27"/>
      <c r="T11" s="79">
        <v>4050</v>
      </c>
      <c r="U11" s="28"/>
      <c r="Z11" s="420">
        <v>9</v>
      </c>
      <c r="AA11" s="29" t="s">
        <v>874</v>
      </c>
      <c r="AB11" s="45">
        <v>2420</v>
      </c>
      <c r="AC11" s="27"/>
      <c r="AD11" s="75">
        <v>0.21608040201005024</v>
      </c>
      <c r="AE11" s="45">
        <v>2670</v>
      </c>
      <c r="AF11" s="27"/>
      <c r="AG11" s="75">
        <v>0.14592274678111589</v>
      </c>
    </row>
    <row r="12" spans="1:33" ht="16.5" thickBot="1" x14ac:dyDescent="0.3">
      <c r="A12" s="3" t="s">
        <v>36</v>
      </c>
      <c r="B12" s="4" t="s">
        <v>397</v>
      </c>
      <c r="C12" s="4" t="s">
        <v>398</v>
      </c>
      <c r="D12" s="4" t="s">
        <v>397</v>
      </c>
      <c r="E12" s="4" t="s">
        <v>392</v>
      </c>
      <c r="F12" s="4" t="s">
        <v>399</v>
      </c>
      <c r="G12" s="4" t="s">
        <v>400</v>
      </c>
      <c r="I12" s="29" t="s">
        <v>875</v>
      </c>
      <c r="J12" s="45">
        <v>2550</v>
      </c>
      <c r="K12" s="27"/>
      <c r="L12" s="45">
        <v>2640</v>
      </c>
      <c r="M12" s="27"/>
      <c r="N12" s="80">
        <v>1125</v>
      </c>
      <c r="O12" s="27"/>
      <c r="P12" s="80">
        <v>1925</v>
      </c>
      <c r="Q12" s="27"/>
      <c r="R12" s="80">
        <v>2090</v>
      </c>
      <c r="S12" s="27"/>
      <c r="T12" s="79">
        <v>4320</v>
      </c>
      <c r="U12" s="31"/>
      <c r="Z12" s="420">
        <v>10</v>
      </c>
      <c r="AA12" s="29" t="s">
        <v>875</v>
      </c>
      <c r="AB12" s="45">
        <v>2550</v>
      </c>
      <c r="AC12" s="27"/>
      <c r="AD12" s="75">
        <v>5.3719008264462811E-2</v>
      </c>
      <c r="AE12" s="45">
        <v>2640</v>
      </c>
      <c r="AF12" s="27"/>
      <c r="AG12" s="75">
        <v>-1.1235955056179775E-2</v>
      </c>
    </row>
    <row r="13" spans="1:33" ht="16.5" thickBot="1" x14ac:dyDescent="0.3">
      <c r="A13" s="3" t="s">
        <v>42</v>
      </c>
      <c r="B13" s="4" t="s">
        <v>394</v>
      </c>
      <c r="C13" s="4" t="s">
        <v>392</v>
      </c>
      <c r="D13" s="4" t="s">
        <v>401</v>
      </c>
      <c r="E13" s="4" t="s">
        <v>402</v>
      </c>
      <c r="F13" s="4" t="s">
        <v>403</v>
      </c>
      <c r="G13" s="4" t="s">
        <v>404</v>
      </c>
      <c r="I13" s="29" t="s">
        <v>876</v>
      </c>
      <c r="J13" s="45">
        <v>2430</v>
      </c>
      <c r="K13" s="27"/>
      <c r="L13" s="45">
        <v>2590</v>
      </c>
      <c r="M13" s="27"/>
      <c r="N13" s="80">
        <v>1460</v>
      </c>
      <c r="O13" s="27"/>
      <c r="P13" s="80">
        <v>2380</v>
      </c>
      <c r="Q13" s="27"/>
      <c r="R13" s="80">
        <v>2295</v>
      </c>
      <c r="S13" s="27"/>
      <c r="T13" s="79">
        <v>4250</v>
      </c>
      <c r="U13" s="28"/>
      <c r="Z13" s="420">
        <v>11</v>
      </c>
      <c r="AA13" s="29" t="s">
        <v>876</v>
      </c>
      <c r="AB13" s="45">
        <v>2430</v>
      </c>
      <c r="AC13" s="27"/>
      <c r="AD13" s="75">
        <v>-4.7058823529411764E-2</v>
      </c>
      <c r="AE13" s="45">
        <v>2590</v>
      </c>
      <c r="AF13" s="27"/>
      <c r="AG13" s="75">
        <v>-1.893939393939394E-2</v>
      </c>
    </row>
    <row r="14" spans="1:33" ht="16.5" thickBot="1" x14ac:dyDescent="0.3">
      <c r="A14" s="3" t="s">
        <v>49</v>
      </c>
      <c r="B14" s="4" t="s">
        <v>405</v>
      </c>
      <c r="C14" s="4" t="s">
        <v>406</v>
      </c>
      <c r="D14" s="4" t="s">
        <v>407</v>
      </c>
      <c r="E14" s="4" t="s">
        <v>394</v>
      </c>
      <c r="F14" s="4" t="s">
        <v>408</v>
      </c>
      <c r="G14" s="4" t="s">
        <v>409</v>
      </c>
      <c r="I14" s="29" t="s">
        <v>877</v>
      </c>
      <c r="J14" s="45">
        <v>2400</v>
      </c>
      <c r="K14" s="27"/>
      <c r="L14" s="45">
        <v>2630</v>
      </c>
      <c r="M14" s="27"/>
      <c r="N14" s="80">
        <v>1120</v>
      </c>
      <c r="O14" s="27"/>
      <c r="P14" s="80">
        <v>2360</v>
      </c>
      <c r="Q14" s="27"/>
      <c r="R14" s="80">
        <v>1225</v>
      </c>
      <c r="S14" s="27"/>
      <c r="T14" s="79">
        <v>4020</v>
      </c>
      <c r="U14" s="28"/>
      <c r="Z14" s="420">
        <v>12</v>
      </c>
      <c r="AA14" s="29" t="s">
        <v>877</v>
      </c>
      <c r="AB14" s="45">
        <v>2400</v>
      </c>
      <c r="AC14" s="27"/>
      <c r="AD14" s="75">
        <v>-1.2345679012345678E-2</v>
      </c>
      <c r="AE14" s="45">
        <v>2630</v>
      </c>
      <c r="AF14" s="27"/>
      <c r="AG14" s="75">
        <v>1.5444015444015444E-2</v>
      </c>
    </row>
    <row r="15" spans="1:33" ht="16.5" thickBot="1" x14ac:dyDescent="0.3">
      <c r="A15" s="3" t="s">
        <v>55</v>
      </c>
      <c r="B15" s="4" t="s">
        <v>410</v>
      </c>
      <c r="C15" s="4" t="s">
        <v>411</v>
      </c>
      <c r="D15" s="4" t="s">
        <v>412</v>
      </c>
      <c r="E15" s="4" t="s">
        <v>413</v>
      </c>
      <c r="F15" s="4" t="s">
        <v>414</v>
      </c>
      <c r="G15" s="4" t="s">
        <v>415</v>
      </c>
      <c r="I15" s="29" t="s">
        <v>866</v>
      </c>
      <c r="J15" s="45">
        <v>2040</v>
      </c>
      <c r="K15" s="27"/>
      <c r="L15" s="80">
        <v>2500</v>
      </c>
      <c r="M15" s="27"/>
      <c r="N15" s="80">
        <v>905</v>
      </c>
      <c r="O15" s="27"/>
      <c r="P15" s="80">
        <v>2500</v>
      </c>
      <c r="Q15" s="27"/>
      <c r="R15" s="80">
        <v>2460</v>
      </c>
      <c r="S15" s="27"/>
      <c r="T15" s="79">
        <v>4300</v>
      </c>
      <c r="U15" s="28"/>
      <c r="Z15" s="420">
        <v>13</v>
      </c>
      <c r="AA15" s="29" t="s">
        <v>866</v>
      </c>
      <c r="AB15" s="45">
        <v>2040</v>
      </c>
      <c r="AC15" s="27"/>
      <c r="AD15" s="75">
        <v>-0.15</v>
      </c>
      <c r="AE15" s="80">
        <v>2500</v>
      </c>
      <c r="AF15" s="27"/>
      <c r="AG15" s="75">
        <v>-4.9429657794676805E-2</v>
      </c>
    </row>
    <row r="16" spans="1:33" ht="16.5" thickBot="1" x14ac:dyDescent="0.3">
      <c r="A16" s="3" t="s">
        <v>416</v>
      </c>
      <c r="B16" s="661" t="s">
        <v>5027</v>
      </c>
      <c r="C16" s="661"/>
      <c r="D16" s="661"/>
      <c r="E16" s="661"/>
      <c r="F16" s="661"/>
      <c r="G16" s="661"/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75">
        <v>-4.4812338075130992E-2</v>
      </c>
      <c r="AE16" s="589" t="s">
        <v>5160</v>
      </c>
      <c r="AF16" s="589"/>
      <c r="AG16" s="75">
        <v>0.47646414081407595</v>
      </c>
    </row>
    <row r="17" spans="1:33" ht="16.5" thickBot="1" x14ac:dyDescent="0.3">
      <c r="A17" s="3" t="s">
        <v>61</v>
      </c>
      <c r="B17" s="4" t="s">
        <v>418</v>
      </c>
      <c r="C17" s="4" t="s">
        <v>419</v>
      </c>
      <c r="D17" s="4" t="s">
        <v>420</v>
      </c>
      <c r="E17" s="4" t="s">
        <v>410</v>
      </c>
      <c r="F17" s="4" t="s">
        <v>421</v>
      </c>
      <c r="G17" s="4" t="s">
        <v>422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30" t="s">
        <v>881</v>
      </c>
      <c r="AA17" s="631"/>
      <c r="AB17" s="631"/>
      <c r="AC17" s="632"/>
      <c r="AD17" s="75">
        <v>-3.7343615062609158E-3</v>
      </c>
      <c r="AE17" s="630" t="s">
        <v>881</v>
      </c>
      <c r="AF17" s="632"/>
      <c r="AG17" s="75">
        <v>3.9705345067839661E-2</v>
      </c>
    </row>
    <row r="18" spans="1:33" ht="16.5" thickBot="1" x14ac:dyDescent="0.3">
      <c r="A18" s="3" t="s">
        <v>68</v>
      </c>
      <c r="B18" s="4" t="s">
        <v>423</v>
      </c>
      <c r="C18" s="4" t="s">
        <v>4062</v>
      </c>
      <c r="D18" s="4" t="s">
        <v>425</v>
      </c>
      <c r="E18" s="4" t="s">
        <v>4063</v>
      </c>
      <c r="F18" s="4" t="s">
        <v>4064</v>
      </c>
      <c r="G18" s="4" t="s">
        <v>4065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27" t="s">
        <v>716</v>
      </c>
      <c r="AA18" s="587" t="s">
        <v>5142</v>
      </c>
      <c r="AB18" s="587"/>
      <c r="AC18" s="587"/>
      <c r="AD18" s="587"/>
      <c r="AE18" s="587" t="s">
        <v>5143</v>
      </c>
      <c r="AF18" s="587"/>
      <c r="AG18" s="587"/>
    </row>
    <row r="19" spans="1:33" ht="16.5" thickBot="1" x14ac:dyDescent="0.3">
      <c r="A19" s="3" t="s">
        <v>73</v>
      </c>
      <c r="B19" s="4" t="s">
        <v>426</v>
      </c>
      <c r="C19" s="4" t="s">
        <v>427</v>
      </c>
      <c r="D19" s="4" t="s">
        <v>428</v>
      </c>
      <c r="E19" s="4" t="s">
        <v>429</v>
      </c>
      <c r="F19" s="4" t="s">
        <v>430</v>
      </c>
      <c r="G19" s="4" t="s">
        <v>431</v>
      </c>
      <c r="I19" s="33" t="s">
        <v>867</v>
      </c>
      <c r="J19" s="34">
        <f>(J4-J3+K4)/J3</f>
        <v>3.3333333333333333E-2</v>
      </c>
      <c r="K19" s="34">
        <f>(J19-J32)^2</f>
        <v>1.374014000721282E-3</v>
      </c>
      <c r="L19" s="34">
        <f>(L4-L3+M4)/L3</f>
        <v>-9.3137254901960786E-2</v>
      </c>
      <c r="M19" s="34">
        <f>(L19-L32)^2</f>
        <v>1.7647156366736423E-2</v>
      </c>
      <c r="N19" s="34">
        <f>(N4-N3+O4)/N3</f>
        <v>-0.09</v>
      </c>
      <c r="O19" s="35">
        <f>(N19-N32)^2</f>
        <v>1.0333141980694259E-3</v>
      </c>
      <c r="P19" s="34">
        <f>(P4-P3+Q4)/P3</f>
        <v>-1.6574585635359115E-2</v>
      </c>
      <c r="Q19" s="35">
        <f>(P19-P32)^2</f>
        <v>1.7108175085769863E-2</v>
      </c>
      <c r="R19" s="34">
        <f>(R4-R3+S4)/R3</f>
        <v>-7.1999999999999995E-2</v>
      </c>
      <c r="S19" s="35">
        <f>(R19-R32)^2</f>
        <v>1.5439412558565671E-2</v>
      </c>
      <c r="T19" s="34">
        <f t="shared" ref="T19:T30" si="0">(T4-T3+U4)/T3</f>
        <v>0.38211382113821141</v>
      </c>
      <c r="U19" s="35">
        <f>(T19-T32)^2</f>
        <v>7.4174457096636406E-2</v>
      </c>
      <c r="Z19" s="628"/>
      <c r="AA19" s="419" t="s">
        <v>885</v>
      </c>
      <c r="AB19" s="419" t="s">
        <v>5161</v>
      </c>
      <c r="AC19" s="419" t="s">
        <v>5162</v>
      </c>
      <c r="AD19" s="418" t="s">
        <v>878</v>
      </c>
      <c r="AE19" s="419" t="s">
        <v>5161</v>
      </c>
      <c r="AF19" s="419" t="s">
        <v>5162</v>
      </c>
      <c r="AG19" s="418" t="s">
        <v>878</v>
      </c>
    </row>
    <row r="20" spans="1:33" ht="16.5" thickBot="1" x14ac:dyDescent="0.3">
      <c r="A20" s="3" t="s">
        <v>80</v>
      </c>
      <c r="B20" s="4" t="s">
        <v>432</v>
      </c>
      <c r="C20" s="4" t="s">
        <v>433</v>
      </c>
      <c r="D20" s="4" t="s">
        <v>434</v>
      </c>
      <c r="E20" s="4" t="s">
        <v>435</v>
      </c>
      <c r="F20" s="4" t="s">
        <v>436</v>
      </c>
      <c r="G20" s="4" t="s">
        <v>437</v>
      </c>
      <c r="I20" s="33" t="s">
        <v>868</v>
      </c>
      <c r="J20" s="34">
        <f t="shared" ref="J20:J30" si="1">(J5-J4+K5)/J4</f>
        <v>-2.5806451612903226E-2</v>
      </c>
      <c r="K20" s="34">
        <f>(J20-J32)^2</f>
        <v>4.8717716167573729E-4</v>
      </c>
      <c r="L20" s="34">
        <f t="shared" ref="L20:L30" si="2">(L5-L4+M5)/L4</f>
        <v>3.5135135135135137E-2</v>
      </c>
      <c r="M20" s="34">
        <f>(L20-L32)^2</f>
        <v>2.0886818828991085E-5</v>
      </c>
      <c r="N20" s="34">
        <f t="shared" ref="N20:N30" si="3">(N5-N4+O5)/N4</f>
        <v>-6.1538461538461542E-2</v>
      </c>
      <c r="O20" s="35">
        <f>(N20-N32)^2</f>
        <v>1.3569398430586167E-5</v>
      </c>
      <c r="P20" s="34">
        <f t="shared" ref="P20:P30" si="4">(P5-P4+Q5)/P4</f>
        <v>0.1404494382022472</v>
      </c>
      <c r="Q20" s="35">
        <f>(P20-P32)^2</f>
        <v>6.8779264043877396E-4</v>
      </c>
      <c r="R20" s="34">
        <f t="shared" ref="R20:R30" si="5">(R5-R4+S5)/R4</f>
        <v>-3.6637931034482756E-2</v>
      </c>
      <c r="S20" s="35">
        <f>(R20-R32)^2</f>
        <v>7.90203011824985E-3</v>
      </c>
      <c r="T20" s="34">
        <f t="shared" si="0"/>
        <v>-6.7647058823529407E-2</v>
      </c>
      <c r="U20" s="35">
        <f>(T20-T32)^2</f>
        <v>3.147466293307595E-2</v>
      </c>
      <c r="Z20" s="420">
        <v>1</v>
      </c>
      <c r="AA20" s="27" t="s">
        <v>866</v>
      </c>
      <c r="AB20" s="80">
        <v>2500</v>
      </c>
      <c r="AC20" s="27"/>
      <c r="AD20" s="420"/>
      <c r="AE20" s="80">
        <v>905</v>
      </c>
      <c r="AF20" s="27"/>
      <c r="AG20" s="420"/>
    </row>
    <row r="21" spans="1:33" ht="16.5" thickBot="1" x14ac:dyDescent="0.3">
      <c r="A21" s="3" t="s">
        <v>87</v>
      </c>
      <c r="B21" s="4" t="s">
        <v>438</v>
      </c>
      <c r="C21" s="4" t="s">
        <v>439</v>
      </c>
      <c r="D21" s="4" t="s">
        <v>440</v>
      </c>
      <c r="E21" s="4" t="s">
        <v>432</v>
      </c>
      <c r="F21" s="4" t="s">
        <v>441</v>
      </c>
      <c r="G21" s="4" t="s">
        <v>442</v>
      </c>
      <c r="I21" s="33" t="s">
        <v>869</v>
      </c>
      <c r="J21" s="34">
        <f t="shared" si="1"/>
        <v>-4.6357615894039736E-2</v>
      </c>
      <c r="K21" s="34">
        <f>(J21-J32)^2</f>
        <v>1.8167418146053066E-3</v>
      </c>
      <c r="L21" s="34">
        <f t="shared" si="2"/>
        <v>-2.6109660574412531E-2</v>
      </c>
      <c r="M21" s="34">
        <f>(L21-L32)^2</f>
        <v>4.3316149676896881E-3</v>
      </c>
      <c r="N21" s="34">
        <f t="shared" si="3"/>
        <v>7.0257611241217799E-3</v>
      </c>
      <c r="O21" s="35">
        <f>(N21-N32)^2</f>
        <v>4.2094865759384238E-3</v>
      </c>
      <c r="P21" s="34">
        <f t="shared" si="4"/>
        <v>0.23645320197044334</v>
      </c>
      <c r="Q21" s="35">
        <f>(P21-P32)^2</f>
        <v>1.4940066514362032E-2</v>
      </c>
      <c r="R21" s="34">
        <f t="shared" si="5"/>
        <v>0.18120805369127516</v>
      </c>
      <c r="S21" s="35">
        <f>(R21-R32)^2</f>
        <v>1.6628778457300777E-2</v>
      </c>
      <c r="T21" s="34">
        <f t="shared" si="0"/>
        <v>-7.2555205047318619E-2</v>
      </c>
      <c r="U21" s="35">
        <f>(T21-T32)^2</f>
        <v>3.3240271092181466E-2</v>
      </c>
      <c r="Z21" s="420">
        <v>2</v>
      </c>
      <c r="AA21" s="29" t="s">
        <v>867</v>
      </c>
      <c r="AB21" s="80">
        <v>2275</v>
      </c>
      <c r="AC21" s="27"/>
      <c r="AD21" s="75">
        <v>-0.09</v>
      </c>
      <c r="AE21" s="80">
        <v>890</v>
      </c>
      <c r="AF21" s="27"/>
      <c r="AG21" s="75">
        <v>-1.6574585635359115E-2</v>
      </c>
    </row>
    <row r="22" spans="1:33" ht="16.5" thickBot="1" x14ac:dyDescent="0.3">
      <c r="A22" s="3" t="s">
        <v>93</v>
      </c>
      <c r="B22" s="4" t="s">
        <v>443</v>
      </c>
      <c r="C22" s="4" t="s">
        <v>444</v>
      </c>
      <c r="D22" s="4" t="s">
        <v>445</v>
      </c>
      <c r="E22" s="4" t="s">
        <v>446</v>
      </c>
      <c r="F22" s="4" t="s">
        <v>447</v>
      </c>
      <c r="G22" s="4" t="s">
        <v>448</v>
      </c>
      <c r="I22" s="33" t="s">
        <v>870</v>
      </c>
      <c r="J22" s="34">
        <f t="shared" si="1"/>
        <v>5.9027777777777776E-2</v>
      </c>
      <c r="K22" s="46">
        <f>(J22-J32)^2</f>
        <v>3.9390861275090724E-3</v>
      </c>
      <c r="L22" s="34">
        <f t="shared" si="2"/>
        <v>0.30668632707774801</v>
      </c>
      <c r="M22" s="34">
        <f>(L22-L32)^2</f>
        <v>7.1278844754974993E-2</v>
      </c>
      <c r="N22" s="34">
        <f t="shared" si="3"/>
        <v>2.0730232558139532E-2</v>
      </c>
      <c r="O22" s="47">
        <f>(N22-N32)^2</f>
        <v>6.1756065720148072E-3</v>
      </c>
      <c r="P22" s="34">
        <f t="shared" si="4"/>
        <v>0.35436653386454187</v>
      </c>
      <c r="Q22" s="47">
        <f>(P22-P32)^2</f>
        <v>5.7668610838849992E-2</v>
      </c>
      <c r="R22" s="34">
        <f t="shared" si="5"/>
        <v>-3.9772727272727272E-2</v>
      </c>
      <c r="S22" s="35">
        <f>(R22-R32)^2</f>
        <v>8.4691822302629238E-3</v>
      </c>
      <c r="T22" s="34">
        <f t="shared" si="0"/>
        <v>0.2103812925170068</v>
      </c>
      <c r="U22" s="47">
        <f>(T22-T32)^2</f>
        <v>1.012385138393612E-2</v>
      </c>
      <c r="Z22" s="420">
        <v>3</v>
      </c>
      <c r="AA22" s="29" t="s">
        <v>868</v>
      </c>
      <c r="AB22" s="80">
        <v>2135</v>
      </c>
      <c r="AC22" s="27"/>
      <c r="AD22" s="75">
        <v>-6.1538461538461542E-2</v>
      </c>
      <c r="AE22" s="80">
        <v>1015</v>
      </c>
      <c r="AF22" s="27"/>
      <c r="AG22" s="75">
        <v>0.1404494382022472</v>
      </c>
    </row>
    <row r="23" spans="1:33" ht="16.5" thickBot="1" x14ac:dyDescent="0.3">
      <c r="A23" s="3" t="s">
        <v>100</v>
      </c>
      <c r="B23" s="4" t="s">
        <v>449</v>
      </c>
      <c r="C23" s="4" t="s">
        <v>450</v>
      </c>
      <c r="D23" s="4" t="s">
        <v>451</v>
      </c>
      <c r="E23" s="4" t="s">
        <v>452</v>
      </c>
      <c r="F23" s="4" t="s">
        <v>453</v>
      </c>
      <c r="G23" s="4" t="s">
        <v>454</v>
      </c>
      <c r="I23" s="33" t="s">
        <v>871</v>
      </c>
      <c r="J23" s="34">
        <f t="shared" si="1"/>
        <v>3.6311475409836064E-2</v>
      </c>
      <c r="K23" s="34">
        <f>(J23-J32)^2</f>
        <v>1.6036690543106355E-3</v>
      </c>
      <c r="L23" s="34">
        <f t="shared" si="2"/>
        <v>8.3544303797468356E-2</v>
      </c>
      <c r="M23" s="34">
        <f>(L23-L32)^2</f>
        <v>1.921854302498088E-3</v>
      </c>
      <c r="N23" s="34">
        <f t="shared" si="3"/>
        <v>5.0802139037433157E-2</v>
      </c>
      <c r="O23" s="47">
        <f>(N23-N32)^2</f>
        <v>1.1806329336124712E-2</v>
      </c>
      <c r="P23" s="34">
        <f t="shared" si="4"/>
        <v>-9.5744680851063829E-2</v>
      </c>
      <c r="Q23" s="47">
        <f>(P23-P32)^2</f>
        <v>4.4086694567344507E-2</v>
      </c>
      <c r="R23" s="34">
        <f t="shared" si="5"/>
        <v>-2.7416173570019724E-2</v>
      </c>
      <c r="S23" s="35">
        <f>(R23-R32)^2</f>
        <v>6.3475648476336646E-3</v>
      </c>
      <c r="T23" s="34">
        <f t="shared" si="0"/>
        <v>0.1728395061728395</v>
      </c>
      <c r="U23" s="47">
        <f>(T23-T32)^2</f>
        <v>3.9785268953177553E-3</v>
      </c>
      <c r="Z23" s="420">
        <v>4</v>
      </c>
      <c r="AA23" s="29" t="s">
        <v>869</v>
      </c>
      <c r="AB23" s="80">
        <v>2150</v>
      </c>
      <c r="AC23" s="27"/>
      <c r="AD23" s="75">
        <v>7.0257611241217799E-3</v>
      </c>
      <c r="AE23" s="80">
        <v>1255</v>
      </c>
      <c r="AF23" s="27"/>
      <c r="AG23" s="75">
        <v>0.23645320197044334</v>
      </c>
    </row>
    <row r="24" spans="1:33" ht="16.5" thickBot="1" x14ac:dyDescent="0.3">
      <c r="A24" s="3" t="s">
        <v>455</v>
      </c>
      <c r="B24" s="661" t="s">
        <v>456</v>
      </c>
      <c r="C24" s="661"/>
      <c r="D24" s="661"/>
      <c r="E24" s="661"/>
      <c r="F24" s="661"/>
      <c r="G24" s="661"/>
      <c r="I24" s="33" t="s">
        <v>872</v>
      </c>
      <c r="J24" s="34">
        <f t="shared" si="1"/>
        <v>9.0163934426229511E-2</v>
      </c>
      <c r="K24" s="34">
        <f>(J24-J32)^2</f>
        <v>8.8168899790255478E-3</v>
      </c>
      <c r="L24" s="34">
        <f t="shared" si="2"/>
        <v>2.3364485981308409E-3</v>
      </c>
      <c r="M24" s="34">
        <f>(L24-L32)^2</f>
        <v>1.3964344233638162E-3</v>
      </c>
      <c r="N24" s="34">
        <f t="shared" si="3"/>
        <v>-0.14503816793893129</v>
      </c>
      <c r="O24" s="47">
        <f>(N24-N32)^2</f>
        <v>7.6009404995895742E-3</v>
      </c>
      <c r="P24" s="34">
        <f t="shared" si="4"/>
        <v>0.20784313725490197</v>
      </c>
      <c r="Q24" s="47">
        <f>(P24-P32)^2</f>
        <v>8.7646107984878426E-3</v>
      </c>
      <c r="R24" s="34">
        <f t="shared" si="5"/>
        <v>9.6330275229357804E-2</v>
      </c>
      <c r="S24" s="35">
        <f>(R24-R32)^2</f>
        <v>1.9425917428875705E-3</v>
      </c>
      <c r="T24" s="34">
        <f t="shared" si="0"/>
        <v>4.4736842105263158E-2</v>
      </c>
      <c r="U24" s="47">
        <f>(T24-T32)^2</f>
        <v>4.2285236180428657E-3</v>
      </c>
      <c r="Z24" s="420">
        <v>5</v>
      </c>
      <c r="AA24" s="29" t="s">
        <v>870</v>
      </c>
      <c r="AB24" s="80">
        <v>1870</v>
      </c>
      <c r="AC24" s="27">
        <v>324.57</v>
      </c>
      <c r="AD24" s="75">
        <v>2.0730232558139532E-2</v>
      </c>
      <c r="AE24" s="80">
        <v>1410</v>
      </c>
      <c r="AF24" s="27">
        <v>289.73</v>
      </c>
      <c r="AG24" s="75">
        <v>0.35436653386454187</v>
      </c>
    </row>
    <row r="25" spans="1:33" ht="16.5" thickBot="1" x14ac:dyDescent="0.3">
      <c r="A25" s="3" t="s">
        <v>106</v>
      </c>
      <c r="B25" s="4" t="s">
        <v>457</v>
      </c>
      <c r="C25" s="4" t="s">
        <v>457</v>
      </c>
      <c r="D25" s="4" t="s">
        <v>458</v>
      </c>
      <c r="E25" s="4" t="s">
        <v>449</v>
      </c>
      <c r="F25" s="4" t="s">
        <v>459</v>
      </c>
      <c r="G25" s="4" t="s">
        <v>460</v>
      </c>
      <c r="I25" s="33" t="s">
        <v>873</v>
      </c>
      <c r="J25" s="34">
        <f t="shared" si="1"/>
        <v>-0.25187969924812031</v>
      </c>
      <c r="K25" s="34">
        <f>(J25-J32)^2</f>
        <v>6.1576108643021474E-2</v>
      </c>
      <c r="L25" s="34">
        <f t="shared" si="2"/>
        <v>8.6247086247086241E-2</v>
      </c>
      <c r="M25" s="34">
        <f>(L25-L32)^2</f>
        <v>2.1661336719959769E-3</v>
      </c>
      <c r="N25" s="34">
        <f t="shared" si="3"/>
        <v>-0.2857142857142857</v>
      </c>
      <c r="O25" s="47">
        <f>(N25-N32)^2</f>
        <v>5.1919947463047414E-2</v>
      </c>
      <c r="P25" s="34">
        <f t="shared" si="4"/>
        <v>0.2792207792207792</v>
      </c>
      <c r="Q25" s="47">
        <f>(P25-P32)^2</f>
        <v>2.7224056889050635E-2</v>
      </c>
      <c r="R25" s="34">
        <f t="shared" si="5"/>
        <v>9.6234309623430964E-2</v>
      </c>
      <c r="S25" s="35">
        <f>(R25-R32)^2</f>
        <v>1.9341416143485669E-3</v>
      </c>
      <c r="T25" s="34">
        <f t="shared" si="0"/>
        <v>0.12846347607052896</v>
      </c>
      <c r="U25" s="47">
        <f>(T25-T32)^2</f>
        <v>3.496726039812741E-4</v>
      </c>
      <c r="Z25" s="420">
        <v>6</v>
      </c>
      <c r="AA25" s="29" t="s">
        <v>871</v>
      </c>
      <c r="AB25" s="80">
        <v>1965</v>
      </c>
      <c r="AC25" s="27"/>
      <c r="AD25" s="75">
        <v>5.0802139037433157E-2</v>
      </c>
      <c r="AE25" s="80">
        <v>1275</v>
      </c>
      <c r="AF25" s="29"/>
      <c r="AG25" s="75">
        <v>-9.5744680851063829E-2</v>
      </c>
    </row>
    <row r="26" spans="1:33" ht="16.5" thickBot="1" x14ac:dyDescent="0.3">
      <c r="A26" s="3" t="s">
        <v>114</v>
      </c>
      <c r="B26" s="4" t="s">
        <v>401</v>
      </c>
      <c r="C26" s="4" t="s">
        <v>461</v>
      </c>
      <c r="D26" s="4" t="s">
        <v>450</v>
      </c>
      <c r="E26" s="4" t="s">
        <v>457</v>
      </c>
      <c r="F26" s="4" t="s">
        <v>462</v>
      </c>
      <c r="G26" s="4" t="s">
        <v>463</v>
      </c>
      <c r="I26" s="33" t="s">
        <v>874</v>
      </c>
      <c r="J26" s="34">
        <f t="shared" si="1"/>
        <v>0.21608040201005024</v>
      </c>
      <c r="K26" s="34">
        <f>(J26-J32)^2</f>
        <v>4.8318530259731797E-2</v>
      </c>
      <c r="L26" s="34">
        <f t="shared" si="2"/>
        <v>0.14592274678111589</v>
      </c>
      <c r="M26" s="34">
        <f>(L26-L32)^2</f>
        <v>1.1282136426719496E-2</v>
      </c>
      <c r="N26" s="34">
        <f t="shared" si="3"/>
        <v>-2.5000000000000001E-2</v>
      </c>
      <c r="O26" s="47">
        <f>(N26-N32)^2</f>
        <v>1.0794375610563996E-3</v>
      </c>
      <c r="P26" s="34">
        <f t="shared" si="4"/>
        <v>7.6142131979695434E-3</v>
      </c>
      <c r="Q26" s="47">
        <f>(P26-P32)^2</f>
        <v>1.1365569276982459E-2</v>
      </c>
      <c r="R26" s="34">
        <f t="shared" si="5"/>
        <v>-5.5343511450381681E-2</v>
      </c>
      <c r="S26" s="35">
        <f>(R26-R32)^2</f>
        <v>1.1577532784962647E-2</v>
      </c>
      <c r="T26" s="34">
        <f t="shared" si="0"/>
        <v>-9.5982142857142863E-2</v>
      </c>
      <c r="U26" s="47">
        <f>(T26-T32)^2</f>
        <v>4.2331451109171379E-2</v>
      </c>
      <c r="Z26" s="420">
        <v>7</v>
      </c>
      <c r="AA26" s="29" t="s">
        <v>872</v>
      </c>
      <c r="AB26" s="80">
        <v>1680</v>
      </c>
      <c r="AC26" s="27"/>
      <c r="AD26" s="75">
        <v>-0.14503816793893129</v>
      </c>
      <c r="AE26" s="80">
        <v>1540</v>
      </c>
      <c r="AF26" s="27"/>
      <c r="AG26" s="75">
        <v>0.20784313725490197</v>
      </c>
    </row>
    <row r="27" spans="1:33" ht="16.5" thickBot="1" x14ac:dyDescent="0.3">
      <c r="A27" s="3" t="s">
        <v>118</v>
      </c>
      <c r="B27" s="4" t="s">
        <v>464</v>
      </c>
      <c r="C27" s="4" t="s">
        <v>465</v>
      </c>
      <c r="D27" s="4" t="s">
        <v>466</v>
      </c>
      <c r="E27" s="4" t="s">
        <v>467</v>
      </c>
      <c r="F27" s="4" t="s">
        <v>468</v>
      </c>
      <c r="G27" s="4" t="s">
        <v>469</v>
      </c>
      <c r="I27" s="33" t="s">
        <v>875</v>
      </c>
      <c r="J27" s="34">
        <f t="shared" si="1"/>
        <v>5.3719008264462811E-2</v>
      </c>
      <c r="K27" s="34">
        <f>(J27-J32)^2</f>
        <v>3.3008896980115106E-3</v>
      </c>
      <c r="L27" s="34">
        <f t="shared" si="2"/>
        <v>-1.1235955056179775E-2</v>
      </c>
      <c r="M27" s="46">
        <f>(L27-L32)^2</f>
        <v>2.5950160583254225E-3</v>
      </c>
      <c r="N27" s="34">
        <f t="shared" si="3"/>
        <v>-3.8461538461538464E-2</v>
      </c>
      <c r="O27" s="47">
        <f>(N27-N32)^2</f>
        <v>3.7609840304134596E-4</v>
      </c>
      <c r="P27" s="34">
        <f t="shared" si="4"/>
        <v>-3.0226700251889168E-2</v>
      </c>
      <c r="Q27" s="47">
        <f>(P27-P32)^2</f>
        <v>2.0865899977685769E-2</v>
      </c>
      <c r="R27" s="34">
        <f t="shared" si="5"/>
        <v>-0.15555555555555556</v>
      </c>
      <c r="S27" s="35">
        <f>(R27-R32)^2</f>
        <v>4.318540684493765E-2</v>
      </c>
      <c r="T27" s="34">
        <f t="shared" si="0"/>
        <v>6.6666666666666666E-2</v>
      </c>
      <c r="U27" s="47">
        <f>(T27-T32)^2</f>
        <v>1.8573750731069236E-3</v>
      </c>
      <c r="Z27" s="420">
        <v>8</v>
      </c>
      <c r="AA27" s="29" t="s">
        <v>873</v>
      </c>
      <c r="AB27" s="80">
        <v>1200</v>
      </c>
      <c r="AC27" s="27"/>
      <c r="AD27" s="75">
        <v>-0.2857142857142857</v>
      </c>
      <c r="AE27" s="80">
        <v>1970</v>
      </c>
      <c r="AF27" s="27"/>
      <c r="AG27" s="75">
        <v>0.2792207792207792</v>
      </c>
    </row>
    <row r="28" spans="1:33" ht="16.5" thickBot="1" x14ac:dyDescent="0.3">
      <c r="A28" s="3" t="s">
        <v>124</v>
      </c>
      <c r="B28" s="4" t="s">
        <v>470</v>
      </c>
      <c r="C28" s="4" t="s">
        <v>471</v>
      </c>
      <c r="D28" s="4" t="s">
        <v>472</v>
      </c>
      <c r="E28" s="4" t="s">
        <v>473</v>
      </c>
      <c r="F28" s="4" t="s">
        <v>474</v>
      </c>
      <c r="G28" s="4" t="s">
        <v>475</v>
      </c>
      <c r="I28" s="33" t="s">
        <v>876</v>
      </c>
      <c r="J28" s="34">
        <f t="shared" si="1"/>
        <v>-4.7058823529411764E-2</v>
      </c>
      <c r="K28" s="34">
        <f>(J28-J32)^2</f>
        <v>1.8770090095954403E-3</v>
      </c>
      <c r="L28" s="34">
        <f t="shared" si="2"/>
        <v>-1.893939393939394E-2</v>
      </c>
      <c r="M28" s="34">
        <f>(L28-L32)^2</f>
        <v>3.4392054132265466E-3</v>
      </c>
      <c r="N28" s="34">
        <f t="shared" si="3"/>
        <v>0.29777777777777775</v>
      </c>
      <c r="O28" s="47">
        <f>(N28-N32)^2</f>
        <v>0.12647452689159666</v>
      </c>
      <c r="P28" s="34">
        <f t="shared" si="4"/>
        <v>0.23636363636363636</v>
      </c>
      <c r="Q28" s="47">
        <f>(P28-P32)^2</f>
        <v>1.4918179406075505E-2</v>
      </c>
      <c r="R28" s="34">
        <f t="shared" si="5"/>
        <v>9.8086124401913874E-2</v>
      </c>
      <c r="S28" s="35">
        <f>(R28-R32)^2</f>
        <v>2.1004523007319338E-3</v>
      </c>
      <c r="T28" s="34">
        <f t="shared" si="0"/>
        <v>-1.6203703703703703E-2</v>
      </c>
      <c r="U28" s="47">
        <f>(T28-T32)^2</f>
        <v>1.5867847565232015E-2</v>
      </c>
      <c r="Z28" s="420">
        <v>9</v>
      </c>
      <c r="AA28" s="29" t="s">
        <v>874</v>
      </c>
      <c r="AB28" s="80">
        <v>1170</v>
      </c>
      <c r="AC28" s="27"/>
      <c r="AD28" s="75">
        <v>-2.5000000000000001E-2</v>
      </c>
      <c r="AE28" s="80">
        <v>1985</v>
      </c>
      <c r="AF28" s="27"/>
      <c r="AG28" s="75">
        <v>7.6142131979695434E-3</v>
      </c>
    </row>
    <row r="29" spans="1:33" ht="16.5" thickBot="1" x14ac:dyDescent="0.3">
      <c r="A29" s="3" t="s">
        <v>130</v>
      </c>
      <c r="B29" s="4" t="s">
        <v>476</v>
      </c>
      <c r="C29" s="4" t="s">
        <v>477</v>
      </c>
      <c r="D29" s="4" t="s">
        <v>425</v>
      </c>
      <c r="E29" s="4" t="s">
        <v>478</v>
      </c>
      <c r="F29" s="4" t="s">
        <v>479</v>
      </c>
      <c r="G29" s="4" t="s">
        <v>480</v>
      </c>
      <c r="I29" s="33" t="s">
        <v>877</v>
      </c>
      <c r="J29" s="34">
        <f t="shared" si="1"/>
        <v>-1.2345679012345678E-2</v>
      </c>
      <c r="K29" s="34">
        <f>(J29-J32)^2</f>
        <v>7.4154789190601902E-5</v>
      </c>
      <c r="L29" s="34">
        <f t="shared" si="2"/>
        <v>1.5444015444015444E-2</v>
      </c>
      <c r="M29" s="34">
        <f>(L29-L32)^2</f>
        <v>5.8861211511585052E-4</v>
      </c>
      <c r="N29" s="34">
        <f t="shared" si="3"/>
        <v>-0.23287671232876711</v>
      </c>
      <c r="O29" s="47">
        <f>(N29-N32)^2</f>
        <v>3.063267151046848E-2</v>
      </c>
      <c r="P29" s="34">
        <f t="shared" si="4"/>
        <v>-8.4033613445378148E-3</v>
      </c>
      <c r="Q29" s="47">
        <f>(P29-P32)^2</f>
        <v>1.5037380761618268E-2</v>
      </c>
      <c r="R29" s="34">
        <f t="shared" si="5"/>
        <v>-0.4662309368191721</v>
      </c>
      <c r="S29" s="35">
        <f>(R29-R32)^2</f>
        <v>0.26882811539011298</v>
      </c>
      <c r="T29" s="34">
        <f t="shared" si="0"/>
        <v>-5.4117647058823527E-2</v>
      </c>
      <c r="U29" s="47">
        <f>(T29-T32)^2</f>
        <v>2.6857174973677518E-2</v>
      </c>
      <c r="Z29" s="420">
        <v>10</v>
      </c>
      <c r="AA29" s="29" t="s">
        <v>875</v>
      </c>
      <c r="AB29" s="80">
        <v>1125</v>
      </c>
      <c r="AC29" s="27"/>
      <c r="AD29" s="75">
        <v>-3.8461538461538464E-2</v>
      </c>
      <c r="AE29" s="80">
        <v>1925</v>
      </c>
      <c r="AF29" s="27"/>
      <c r="AG29" s="75">
        <v>-3.0226700251889168E-2</v>
      </c>
    </row>
    <row r="30" spans="1:33" ht="16.5" thickBot="1" x14ac:dyDescent="0.3">
      <c r="A30" s="3" t="s">
        <v>135</v>
      </c>
      <c r="B30" s="4" t="s">
        <v>452</v>
      </c>
      <c r="C30" s="4" t="s">
        <v>481</v>
      </c>
      <c r="D30" s="4" t="s">
        <v>482</v>
      </c>
      <c r="E30" s="4" t="s">
        <v>476</v>
      </c>
      <c r="F30" s="4" t="s">
        <v>483</v>
      </c>
      <c r="G30" s="4" t="s">
        <v>484</v>
      </c>
      <c r="I30" s="33" t="s">
        <v>866</v>
      </c>
      <c r="J30" s="34">
        <f t="shared" si="1"/>
        <v>-0.15</v>
      </c>
      <c r="K30" s="34">
        <f>(J30-J32)^2</f>
        <v>2.1393637003981166E-2</v>
      </c>
      <c r="L30" s="34">
        <f t="shared" si="2"/>
        <v>-4.9429657794676805E-2</v>
      </c>
      <c r="M30" s="34">
        <f>(L30-L32)^2</f>
        <v>7.9450487353008182E-3</v>
      </c>
      <c r="N30" s="34">
        <f t="shared" si="3"/>
        <v>-0.19196428571428573</v>
      </c>
      <c r="O30" s="35">
        <f>(N30-N32)^2</f>
        <v>1.7985355472850066E-2</v>
      </c>
      <c r="P30" s="34">
        <f t="shared" si="4"/>
        <v>5.9322033898305086E-2</v>
      </c>
      <c r="Q30" s="35">
        <f>(P30-P32)^2</f>
        <v>3.01418604042981E-3</v>
      </c>
      <c r="R30" s="34">
        <f t="shared" si="5"/>
        <v>1.0081632653061225</v>
      </c>
      <c r="S30" s="35">
        <f>(R30-R32)^2</f>
        <v>0.91375978441387506</v>
      </c>
      <c r="T30" s="34">
        <f t="shared" si="0"/>
        <v>6.965174129353234E-2</v>
      </c>
      <c r="U30" s="47">
        <f>(T30-T32)^2</f>
        <v>1.608988582179133E-3</v>
      </c>
      <c r="Z30" s="420">
        <v>11</v>
      </c>
      <c r="AA30" s="29" t="s">
        <v>876</v>
      </c>
      <c r="AB30" s="80">
        <v>1460</v>
      </c>
      <c r="AC30" s="27"/>
      <c r="AD30" s="75">
        <v>0.29777777777777775</v>
      </c>
      <c r="AE30" s="80">
        <v>2380</v>
      </c>
      <c r="AF30" s="27"/>
      <c r="AG30" s="75">
        <v>0.23636363636363636</v>
      </c>
    </row>
    <row r="31" spans="1:33" ht="16.5" thickBot="1" x14ac:dyDescent="0.3">
      <c r="A31" s="3" t="s">
        <v>141</v>
      </c>
      <c r="B31" s="4" t="s">
        <v>440</v>
      </c>
      <c r="C31" s="4" t="s">
        <v>485</v>
      </c>
      <c r="D31" s="4" t="s">
        <v>486</v>
      </c>
      <c r="E31" s="4" t="s">
        <v>443</v>
      </c>
      <c r="F31" s="4" t="s">
        <v>487</v>
      </c>
      <c r="G31" s="4" t="s">
        <v>488</v>
      </c>
      <c r="I31" s="33" t="s">
        <v>880</v>
      </c>
      <c r="J31" s="36">
        <f>SUM(J19:J30)</f>
        <v>-4.4812338075130992E-2</v>
      </c>
      <c r="K31" s="89"/>
      <c r="L31" s="89">
        <f>SUM(L19:L30)</f>
        <v>0.47646414081407595</v>
      </c>
      <c r="M31" s="89"/>
      <c r="N31" s="36">
        <f>SUM(N19:N30)</f>
        <v>-0.69425754119879757</v>
      </c>
      <c r="O31" s="90"/>
      <c r="P31" s="46">
        <f>SUM(P19:P30)</f>
        <v>1.3706836458899747</v>
      </c>
      <c r="Q31" s="90"/>
      <c r="R31" s="46">
        <f>SUM(R19:R30)</f>
        <v>0.62706519254976123</v>
      </c>
      <c r="S31" s="90"/>
      <c r="T31" s="46">
        <f>SUM(T19:T30)</f>
        <v>0.7683475884735308</v>
      </c>
      <c r="U31" s="35"/>
      <c r="Z31" s="420">
        <v>12</v>
      </c>
      <c r="AA31" s="29" t="s">
        <v>877</v>
      </c>
      <c r="AB31" s="80">
        <v>1120</v>
      </c>
      <c r="AC31" s="27"/>
      <c r="AD31" s="75">
        <v>-0.23287671232876711</v>
      </c>
      <c r="AE31" s="80">
        <v>2360</v>
      </c>
      <c r="AF31" s="27"/>
      <c r="AG31" s="75">
        <v>-8.4033613445378148E-3</v>
      </c>
    </row>
    <row r="32" spans="1:33" ht="16.5" thickBot="1" x14ac:dyDescent="0.3">
      <c r="A32" s="3" t="s">
        <v>145</v>
      </c>
      <c r="B32" s="4" t="s">
        <v>489</v>
      </c>
      <c r="C32" s="4" t="s">
        <v>446</v>
      </c>
      <c r="D32" s="4" t="s">
        <v>490</v>
      </c>
      <c r="E32" s="4" t="s">
        <v>491</v>
      </c>
      <c r="F32" s="4" t="s">
        <v>492</v>
      </c>
      <c r="G32" s="4" t="s">
        <v>493</v>
      </c>
      <c r="I32" s="33" t="s">
        <v>881</v>
      </c>
      <c r="J32" s="89">
        <f>J31/12</f>
        <v>-3.7343615062609158E-3</v>
      </c>
      <c r="K32" s="89"/>
      <c r="L32" s="91">
        <f>L31/12</f>
        <v>3.9705345067839661E-2</v>
      </c>
      <c r="M32" s="89"/>
      <c r="N32" s="91">
        <f>N31/12</f>
        <v>-5.7854795099899797E-2</v>
      </c>
      <c r="O32" s="90"/>
      <c r="P32" s="91">
        <f>P31/12</f>
        <v>0.11422363715749789</v>
      </c>
      <c r="Q32" s="90"/>
      <c r="R32" s="91">
        <f>R31/12</f>
        <v>5.22554327124801E-2</v>
      </c>
      <c r="S32" s="90"/>
      <c r="T32" s="91">
        <f>T31/7</f>
        <v>0.1097639412105044</v>
      </c>
      <c r="U32" s="35"/>
      <c r="Z32" s="420">
        <v>13</v>
      </c>
      <c r="AA32" s="29" t="s">
        <v>866</v>
      </c>
      <c r="AB32" s="80">
        <v>905</v>
      </c>
      <c r="AC32" s="27"/>
      <c r="AD32" s="75">
        <v>-0.19196428571428573</v>
      </c>
      <c r="AE32" s="80">
        <v>2500</v>
      </c>
      <c r="AF32" s="27"/>
      <c r="AG32" s="75">
        <v>5.9322033898305086E-2</v>
      </c>
    </row>
    <row r="33" spans="1:33" ht="16.5" thickBot="1" x14ac:dyDescent="0.3">
      <c r="A33" s="3" t="s">
        <v>150</v>
      </c>
      <c r="B33" s="4" t="s">
        <v>428</v>
      </c>
      <c r="C33" s="4" t="s">
        <v>435</v>
      </c>
      <c r="D33" s="4" t="s">
        <v>494</v>
      </c>
      <c r="E33" s="4" t="s">
        <v>495</v>
      </c>
      <c r="F33" s="4" t="s">
        <v>496</v>
      </c>
      <c r="G33" s="4" t="s">
        <v>497</v>
      </c>
      <c r="I33" s="92" t="s">
        <v>882</v>
      </c>
      <c r="J33" s="34"/>
      <c r="K33" s="34">
        <f>SUM(K19:K30)/12</f>
        <v>1.2881492295114963E-2</v>
      </c>
      <c r="L33" s="34"/>
      <c r="M33" s="34">
        <f>SUM(M19:M30)/12</f>
        <v>1.0384412004564674E-2</v>
      </c>
      <c r="N33" s="34"/>
      <c r="O33" s="47">
        <f>SUM(O19:O30)/12</f>
        <v>2.1608940323518986E-2</v>
      </c>
      <c r="P33" s="34"/>
      <c r="Q33" s="47">
        <f>SUM(Q19:Q30)/12</f>
        <v>1.9640101899757952E-2</v>
      </c>
      <c r="R33" s="34"/>
      <c r="S33" s="47">
        <f>SUM(S19:S30)/12</f>
        <v>0.10817624944198911</v>
      </c>
      <c r="T33" s="34"/>
      <c r="U33" s="47">
        <f>SUM(U19:U30)/7</f>
        <v>3.5156114703791264E-2</v>
      </c>
      <c r="Z33" s="630" t="s">
        <v>5160</v>
      </c>
      <c r="AA33" s="631"/>
      <c r="AB33" s="631"/>
      <c r="AC33" s="632"/>
      <c r="AD33" s="75">
        <v>-0.69425754119879757</v>
      </c>
      <c r="AE33" s="589" t="s">
        <v>5160</v>
      </c>
      <c r="AF33" s="589"/>
      <c r="AG33" s="75">
        <v>1.3706836458899747</v>
      </c>
    </row>
    <row r="34" spans="1:33" ht="16.5" thickBot="1" x14ac:dyDescent="0.3">
      <c r="A34" s="3" t="s">
        <v>155</v>
      </c>
      <c r="B34" s="4" t="s">
        <v>490</v>
      </c>
      <c r="C34" s="4" t="s">
        <v>449</v>
      </c>
      <c r="D34" s="4" t="s">
        <v>498</v>
      </c>
      <c r="E34" s="4" t="s">
        <v>499</v>
      </c>
      <c r="F34" s="4" t="s">
        <v>500</v>
      </c>
      <c r="G34" s="4" t="s">
        <v>501</v>
      </c>
      <c r="I34" s="38" t="s">
        <v>883</v>
      </c>
      <c r="J34" s="34"/>
      <c r="K34" s="34">
        <f>SQRT(K33)</f>
        <v>0.11349666204393398</v>
      </c>
      <c r="L34" s="34"/>
      <c r="M34" s="34">
        <f>SQRT(M33)</f>
        <v>0.10190393517703168</v>
      </c>
      <c r="N34" s="34"/>
      <c r="O34" s="35">
        <f>SQRT(O33)</f>
        <v>0.14699979701863192</v>
      </c>
      <c r="P34" s="34"/>
      <c r="Q34" s="35">
        <f>SQRT(Q33)</f>
        <v>0.14014314788728685</v>
      </c>
      <c r="R34" s="34"/>
      <c r="S34" s="35">
        <f>SQRT(S33)</f>
        <v>0.32890158017557336</v>
      </c>
      <c r="T34" s="34"/>
      <c r="U34" s="35">
        <f>SQRT(U33)</f>
        <v>0.18749963920976292</v>
      </c>
      <c r="Z34" s="630" t="s">
        <v>881</v>
      </c>
      <c r="AA34" s="631"/>
      <c r="AB34" s="631"/>
      <c r="AC34" s="632"/>
      <c r="AD34" s="75">
        <v>-5.7854795099899797E-2</v>
      </c>
      <c r="AE34" s="630" t="s">
        <v>881</v>
      </c>
      <c r="AF34" s="632"/>
      <c r="AG34" s="75">
        <v>0.11422363715749789</v>
      </c>
    </row>
    <row r="35" spans="1:33" ht="16.5" thickBot="1" x14ac:dyDescent="0.3">
      <c r="A35" s="3" t="s">
        <v>159</v>
      </c>
      <c r="B35" s="4" t="s">
        <v>502</v>
      </c>
      <c r="C35" s="4" t="s">
        <v>503</v>
      </c>
      <c r="D35" s="4" t="s">
        <v>504</v>
      </c>
      <c r="E35" s="4" t="s">
        <v>505</v>
      </c>
      <c r="F35" s="4" t="s">
        <v>506</v>
      </c>
      <c r="G35" s="4" t="s">
        <v>507</v>
      </c>
      <c r="I35" s="32"/>
      <c r="J35" s="32"/>
      <c r="K35" s="32"/>
      <c r="L35" s="32"/>
      <c r="M35" s="32"/>
      <c r="N35" s="32"/>
      <c r="O35" s="32"/>
      <c r="P35" s="32"/>
      <c r="Q35" s="32"/>
      <c r="Z35" s="627" t="s">
        <v>716</v>
      </c>
      <c r="AA35" s="587" t="s">
        <v>5144</v>
      </c>
      <c r="AB35" s="587"/>
      <c r="AC35" s="587"/>
      <c r="AD35" s="587"/>
      <c r="AE35" s="587" t="s">
        <v>5145</v>
      </c>
      <c r="AF35" s="587"/>
      <c r="AG35" s="587"/>
    </row>
    <row r="36" spans="1:33" ht="16.5" thickBot="1" x14ac:dyDescent="0.3">
      <c r="A36" s="3" t="s">
        <v>165</v>
      </c>
      <c r="B36" s="4" t="s">
        <v>508</v>
      </c>
      <c r="C36" s="4" t="s">
        <v>509</v>
      </c>
      <c r="D36" s="4" t="s">
        <v>510</v>
      </c>
      <c r="E36" s="4" t="s">
        <v>511</v>
      </c>
      <c r="F36" s="4" t="s">
        <v>512</v>
      </c>
      <c r="G36" s="4" t="s">
        <v>513</v>
      </c>
      <c r="I36" s="663" t="s">
        <v>759</v>
      </c>
      <c r="J36" s="664"/>
      <c r="K36" s="664"/>
      <c r="L36" s="664"/>
      <c r="M36" s="664"/>
      <c r="N36" s="664"/>
      <c r="O36" s="665"/>
      <c r="Q36" s="610" t="s">
        <v>759</v>
      </c>
      <c r="R36" s="610"/>
      <c r="S36" s="610"/>
      <c r="T36" s="610"/>
      <c r="U36" s="610"/>
      <c r="V36" s="610"/>
      <c r="W36" s="610"/>
      <c r="X36" s="610"/>
      <c r="Z36" s="628"/>
      <c r="AA36" s="419" t="s">
        <v>885</v>
      </c>
      <c r="AB36" s="419" t="s">
        <v>5161</v>
      </c>
      <c r="AC36" s="419" t="s">
        <v>5162</v>
      </c>
      <c r="AD36" s="418" t="s">
        <v>878</v>
      </c>
      <c r="AE36" s="419" t="s">
        <v>5161</v>
      </c>
      <c r="AF36" s="419" t="s">
        <v>5162</v>
      </c>
      <c r="AG36" s="418" t="s">
        <v>878</v>
      </c>
    </row>
    <row r="37" spans="1:33" ht="18" thickBot="1" x14ac:dyDescent="0.3">
      <c r="A37" s="3" t="s">
        <v>171</v>
      </c>
      <c r="B37" s="4" t="s">
        <v>514</v>
      </c>
      <c r="C37" s="4" t="s">
        <v>515</v>
      </c>
      <c r="D37" s="4" t="s">
        <v>516</v>
      </c>
      <c r="E37" s="4" t="s">
        <v>517</v>
      </c>
      <c r="F37" s="4" t="s">
        <v>518</v>
      </c>
      <c r="G37" s="4" t="s">
        <v>519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20">
        <v>1</v>
      </c>
      <c r="AA37" s="27" t="s">
        <v>866</v>
      </c>
      <c r="AB37" s="80">
        <v>2500</v>
      </c>
      <c r="AC37" s="27"/>
      <c r="AD37" s="420"/>
      <c r="AE37" s="80">
        <v>2460</v>
      </c>
      <c r="AF37" s="28"/>
      <c r="AG37" s="420"/>
    </row>
    <row r="38" spans="1:33" ht="16.5" thickBot="1" x14ac:dyDescent="0.3">
      <c r="A38" s="3" t="s">
        <v>520</v>
      </c>
      <c r="B38" s="661" t="s">
        <v>521</v>
      </c>
      <c r="C38" s="661"/>
      <c r="D38" s="661"/>
      <c r="E38" s="661"/>
      <c r="F38" s="661"/>
      <c r="G38" s="661"/>
      <c r="I38" s="652">
        <v>2013</v>
      </c>
      <c r="J38" s="446" t="s">
        <v>867</v>
      </c>
      <c r="K38" s="74">
        <v>3.3333333333333333E-2</v>
      </c>
      <c r="L38" s="75">
        <v>-3.7343615062609158E-3</v>
      </c>
      <c r="M38" s="74">
        <v>3.5671528080104521E-2</v>
      </c>
      <c r="N38" s="74">
        <v>-1.5438184632049362E-3</v>
      </c>
      <c r="O38" s="126">
        <f>((K38-L38)*(M38-N38))</f>
        <v>1.3794871090171436E-3</v>
      </c>
      <c r="Q38" s="599">
        <v>2013</v>
      </c>
      <c r="R38" s="140" t="s">
        <v>867</v>
      </c>
      <c r="S38" s="74">
        <v>3.3333333333333333E-2</v>
      </c>
      <c r="T38" s="141">
        <v>3.5671528080104521E-2</v>
      </c>
      <c r="U38" s="141">
        <v>-4.6612562783615074E-3</v>
      </c>
      <c r="V38" s="141">
        <v>-0.60039103961509621</v>
      </c>
      <c r="W38" s="142">
        <f>S38-U38-(V38*T38)</f>
        <v>5.9411455440367897E-2</v>
      </c>
      <c r="X38" s="143">
        <f>W38^2</f>
        <v>3.52972103754282E-3</v>
      </c>
      <c r="Z38" s="420">
        <v>2</v>
      </c>
      <c r="AA38" s="29" t="s">
        <v>867</v>
      </c>
      <c r="AB38" s="80">
        <v>2320</v>
      </c>
      <c r="AC38" s="27"/>
      <c r="AD38" s="75">
        <v>-7.1999999999999995E-2</v>
      </c>
      <c r="AE38" s="94">
        <v>3400</v>
      </c>
      <c r="AF38" s="420"/>
      <c r="AG38" s="75">
        <v>0.38211382113821141</v>
      </c>
    </row>
    <row r="39" spans="1:33" ht="16.5" thickBot="1" x14ac:dyDescent="0.3">
      <c r="A39" s="3" t="s">
        <v>178</v>
      </c>
      <c r="B39" s="4" t="s">
        <v>522</v>
      </c>
      <c r="C39" s="4" t="s">
        <v>523</v>
      </c>
      <c r="D39" s="4" t="s">
        <v>516</v>
      </c>
      <c r="E39" s="4" t="s">
        <v>524</v>
      </c>
      <c r="F39" s="4" t="s">
        <v>525</v>
      </c>
      <c r="G39" s="4" t="s">
        <v>526</v>
      </c>
      <c r="I39" s="653"/>
      <c r="J39" s="446" t="s">
        <v>868</v>
      </c>
      <c r="K39" s="74">
        <v>-2.5806451612903226E-2</v>
      </c>
      <c r="L39" s="75">
        <v>-3.7343615062609158E-3</v>
      </c>
      <c r="M39" s="74">
        <v>8.3388067151827255E-2</v>
      </c>
      <c r="N39" s="74">
        <v>-1.5438184632049362E-3</v>
      </c>
      <c r="O39" s="126">
        <f t="shared" ref="O39:O49" si="6">((K39-L39)*(M39-N39))</f>
        <v>-1.8746242322220281E-3</v>
      </c>
      <c r="Q39" s="599"/>
      <c r="R39" s="140" t="s">
        <v>868</v>
      </c>
      <c r="S39" s="74">
        <v>-2.5806451612903226E-2</v>
      </c>
      <c r="T39" s="141">
        <v>8.3388067151827255E-2</v>
      </c>
      <c r="U39" s="141">
        <v>-4.6612562783615074E-3</v>
      </c>
      <c r="V39" s="141">
        <v>-0.60039103961509621</v>
      </c>
      <c r="W39" s="142">
        <f t="shared" ref="W39:W49" si="7">S39-U39-(V39*T39)</f>
        <v>2.8920252994237304E-2</v>
      </c>
      <c r="X39" s="143">
        <f t="shared" ref="X39:X49" si="8">W39^2</f>
        <v>8.3638103325069178E-4</v>
      </c>
      <c r="Z39" s="420">
        <v>3</v>
      </c>
      <c r="AA39" s="29" t="s">
        <v>868</v>
      </c>
      <c r="AB39" s="80">
        <v>2235</v>
      </c>
      <c r="AC39" s="27"/>
      <c r="AD39" s="75">
        <v>-3.6637931034482756E-2</v>
      </c>
      <c r="AE39" s="94">
        <v>3170</v>
      </c>
      <c r="AF39" s="420"/>
      <c r="AG39" s="75">
        <v>-6.7647058823529407E-2</v>
      </c>
    </row>
    <row r="40" spans="1:33" ht="16.5" thickBot="1" x14ac:dyDescent="0.3">
      <c r="A40" s="3" t="s">
        <v>182</v>
      </c>
      <c r="B40" s="4" t="s">
        <v>527</v>
      </c>
      <c r="C40" s="4" t="s">
        <v>528</v>
      </c>
      <c r="D40" s="4" t="s">
        <v>529</v>
      </c>
      <c r="E40" s="4" t="s">
        <v>530</v>
      </c>
      <c r="F40" s="4" t="s">
        <v>531</v>
      </c>
      <c r="G40" s="4" t="s">
        <v>532</v>
      </c>
      <c r="I40" s="653"/>
      <c r="J40" s="446" t="s">
        <v>869</v>
      </c>
      <c r="K40" s="74">
        <v>-4.6357615894039736E-2</v>
      </c>
      <c r="L40" s="75">
        <v>-3.7343615062609158E-3</v>
      </c>
      <c r="M40" s="74">
        <v>1.4707665446079972E-2</v>
      </c>
      <c r="N40" s="74">
        <v>-1.5438184632049362E-3</v>
      </c>
      <c r="O40" s="126">
        <f t="shared" si="6"/>
        <v>-6.9269113284434484E-4</v>
      </c>
      <c r="Q40" s="599"/>
      <c r="R40" s="140" t="s">
        <v>869</v>
      </c>
      <c r="S40" s="74">
        <v>-4.6357615894039736E-2</v>
      </c>
      <c r="T40" s="141">
        <v>1.4707665446079972E-2</v>
      </c>
      <c r="U40" s="141">
        <v>-4.6612562783615074E-3</v>
      </c>
      <c r="V40" s="141">
        <v>-0.60039103961509621</v>
      </c>
      <c r="W40" s="142">
        <f t="shared" si="7"/>
        <v>-3.2866009068195243E-2</v>
      </c>
      <c r="X40" s="143">
        <f t="shared" si="8"/>
        <v>1.0801745520706918E-3</v>
      </c>
      <c r="Z40" s="420">
        <v>4</v>
      </c>
      <c r="AA40" s="29" t="s">
        <v>869</v>
      </c>
      <c r="AB40" s="80">
        <v>2640</v>
      </c>
      <c r="AC40" s="27"/>
      <c r="AD40" s="75">
        <v>0.18120805369127516</v>
      </c>
      <c r="AE40" s="94">
        <v>2940</v>
      </c>
      <c r="AF40" s="420"/>
      <c r="AG40" s="75">
        <v>-7.2555205047318619E-2</v>
      </c>
    </row>
    <row r="41" spans="1:33" ht="16.5" thickBot="1" x14ac:dyDescent="0.3">
      <c r="A41" s="3" t="s">
        <v>186</v>
      </c>
      <c r="B41" s="4" t="s">
        <v>533</v>
      </c>
      <c r="C41" s="4" t="s">
        <v>534</v>
      </c>
      <c r="D41" s="4" t="s">
        <v>535</v>
      </c>
      <c r="E41" s="4" t="s">
        <v>529</v>
      </c>
      <c r="F41" s="4" t="s">
        <v>536</v>
      </c>
      <c r="G41" s="4" t="s">
        <v>537</v>
      </c>
      <c r="I41" s="653"/>
      <c r="J41" s="446" t="s">
        <v>870</v>
      </c>
      <c r="K41" s="74">
        <v>5.9027777777777776E-2</v>
      </c>
      <c r="L41" s="75">
        <v>-3.7343615062609158E-3</v>
      </c>
      <c r="M41" s="74">
        <v>1.3813376032119618E-2</v>
      </c>
      <c r="N41" s="74">
        <v>-1.5438184632049362E-3</v>
      </c>
      <c r="O41" s="126">
        <f t="shared" si="6"/>
        <v>9.6385037992763193E-4</v>
      </c>
      <c r="Q41" s="599"/>
      <c r="R41" s="140" t="s">
        <v>870</v>
      </c>
      <c r="S41" s="74">
        <v>5.9027777777777776E-2</v>
      </c>
      <c r="T41" s="141">
        <v>1.3813376032119618E-2</v>
      </c>
      <c r="U41" s="141">
        <v>-4.6612562783615074E-3</v>
      </c>
      <c r="V41" s="141">
        <v>-0.60039103961509621</v>
      </c>
      <c r="W41" s="142">
        <f t="shared" si="7"/>
        <v>7.1982461252657837E-2</v>
      </c>
      <c r="X41" s="143">
        <f t="shared" si="8"/>
        <v>5.1814747279903869E-3</v>
      </c>
      <c r="Z41" s="420">
        <v>5</v>
      </c>
      <c r="AA41" s="29" t="s">
        <v>870</v>
      </c>
      <c r="AB41" s="80">
        <v>2535</v>
      </c>
      <c r="AC41" s="27"/>
      <c r="AD41" s="75">
        <v>-3.9772727272727272E-2</v>
      </c>
      <c r="AE41" s="94">
        <v>3240</v>
      </c>
      <c r="AF41" s="420">
        <v>318.52100000000002</v>
      </c>
      <c r="AG41" s="75">
        <v>0.2103812925170068</v>
      </c>
    </row>
    <row r="42" spans="1:33" ht="16.5" thickBot="1" x14ac:dyDescent="0.3">
      <c r="A42" s="3" t="s">
        <v>189</v>
      </c>
      <c r="B42" s="4" t="s">
        <v>538</v>
      </c>
      <c r="C42" s="4" t="s">
        <v>539</v>
      </c>
      <c r="D42" s="4" t="s">
        <v>540</v>
      </c>
      <c r="E42" s="4" t="s">
        <v>541</v>
      </c>
      <c r="F42" s="4" t="s">
        <v>542</v>
      </c>
      <c r="G42" s="4" t="s">
        <v>543</v>
      </c>
      <c r="I42" s="653"/>
      <c r="J42" s="446" t="s">
        <v>871</v>
      </c>
      <c r="K42" s="74">
        <v>3.6311475409836064E-2</v>
      </c>
      <c r="L42" s="75">
        <v>-3.7343615062609158E-3</v>
      </c>
      <c r="M42" s="74">
        <v>-1.0560682672701252E-2</v>
      </c>
      <c r="N42" s="74">
        <v>-1.5438184632049362E-3</v>
      </c>
      <c r="O42" s="126">
        <f t="shared" si="6"/>
        <v>-3.6108787362808113E-4</v>
      </c>
      <c r="Q42" s="599"/>
      <c r="R42" s="140" t="s">
        <v>871</v>
      </c>
      <c r="S42" s="74">
        <v>3.6311475409836064E-2</v>
      </c>
      <c r="T42" s="141">
        <v>-1.0560682672701252E-2</v>
      </c>
      <c r="U42" s="141">
        <v>-4.6612562783615074E-3</v>
      </c>
      <c r="V42" s="141">
        <v>-0.60039103961509621</v>
      </c>
      <c r="W42" s="142">
        <f t="shared" si="7"/>
        <v>3.4632192439289333E-2</v>
      </c>
      <c r="X42" s="143">
        <f t="shared" si="8"/>
        <v>1.1993887531519692E-3</v>
      </c>
      <c r="Z42" s="420">
        <v>6</v>
      </c>
      <c r="AA42" s="29" t="s">
        <v>871</v>
      </c>
      <c r="AB42" s="80">
        <v>2180</v>
      </c>
      <c r="AC42" s="29">
        <v>285.5</v>
      </c>
      <c r="AD42" s="75">
        <v>-2.7416173570019724E-2</v>
      </c>
      <c r="AE42" s="94">
        <v>3800</v>
      </c>
      <c r="AF42" s="28"/>
      <c r="AG42" s="75">
        <v>0.1728395061728395</v>
      </c>
    </row>
    <row r="43" spans="1:33" ht="16.5" thickBot="1" x14ac:dyDescent="0.3">
      <c r="A43" s="3" t="s">
        <v>193</v>
      </c>
      <c r="B43" s="4" t="s">
        <v>544</v>
      </c>
      <c r="C43" s="4" t="s">
        <v>545</v>
      </c>
      <c r="D43" s="4" t="s">
        <v>546</v>
      </c>
      <c r="E43" s="4" t="s">
        <v>538</v>
      </c>
      <c r="F43" s="4" t="s">
        <v>547</v>
      </c>
      <c r="G43" s="4" t="s">
        <v>548</v>
      </c>
      <c r="I43" s="653"/>
      <c r="J43" s="446" t="s">
        <v>872</v>
      </c>
      <c r="K43" s="74">
        <v>9.0163934426229511E-2</v>
      </c>
      <c r="L43" s="75">
        <v>-3.7343615062609158E-3</v>
      </c>
      <c r="M43" s="74">
        <v>-4.225285001250792E-2</v>
      </c>
      <c r="N43" s="74">
        <v>-1.5438184632049362E-3</v>
      </c>
      <c r="O43" s="126">
        <f t="shared" si="6"/>
        <v>-3.8225086915415407E-3</v>
      </c>
      <c r="Q43" s="599"/>
      <c r="R43" s="140" t="s">
        <v>872</v>
      </c>
      <c r="S43" s="74">
        <v>9.0163934426229511E-2</v>
      </c>
      <c r="T43" s="141">
        <v>-4.225285001250792E-2</v>
      </c>
      <c r="U43" s="141">
        <v>-4.6612562783615074E-3</v>
      </c>
      <c r="V43" s="141">
        <v>-0.60039103961509621</v>
      </c>
      <c r="W43" s="142">
        <f t="shared" si="7"/>
        <v>6.9456958158880658E-2</v>
      </c>
      <c r="X43" s="143">
        <f t="shared" si="8"/>
        <v>4.8242690366844983E-3</v>
      </c>
      <c r="Z43" s="420">
        <v>7</v>
      </c>
      <c r="AA43" s="29" t="s">
        <v>872</v>
      </c>
      <c r="AB43" s="80">
        <v>2390</v>
      </c>
      <c r="AC43" s="27"/>
      <c r="AD43" s="75">
        <v>9.6330275229357804E-2</v>
      </c>
      <c r="AE43" s="94">
        <v>3970</v>
      </c>
      <c r="AF43" s="28"/>
      <c r="AG43" s="75">
        <v>4.4736842105263158E-2</v>
      </c>
    </row>
    <row r="44" spans="1:33" ht="16.5" thickBot="1" x14ac:dyDescent="0.3">
      <c r="A44" s="3" t="s">
        <v>199</v>
      </c>
      <c r="B44" s="4" t="s">
        <v>549</v>
      </c>
      <c r="C44" s="4" t="s">
        <v>550</v>
      </c>
      <c r="D44" s="4" t="s">
        <v>544</v>
      </c>
      <c r="E44" s="4" t="s">
        <v>544</v>
      </c>
      <c r="F44" s="4" t="s">
        <v>551</v>
      </c>
      <c r="G44" s="4" t="s">
        <v>552</v>
      </c>
      <c r="I44" s="653"/>
      <c r="J44" s="446" t="s">
        <v>873</v>
      </c>
      <c r="K44" s="74">
        <v>-0.25187969924812031</v>
      </c>
      <c r="L44" s="75">
        <v>-3.7343615062609158E-3</v>
      </c>
      <c r="M44" s="74">
        <v>-3.9925373134328389E-2</v>
      </c>
      <c r="N44" s="74">
        <v>-1.5438184632049362E-3</v>
      </c>
      <c r="O44" s="126">
        <f t="shared" si="6"/>
        <v>9.5242038469235714E-3</v>
      </c>
      <c r="Q44" s="599"/>
      <c r="R44" s="140" t="s">
        <v>873</v>
      </c>
      <c r="S44" s="74">
        <v>-0.25187969924812031</v>
      </c>
      <c r="T44" s="141">
        <v>-3.9925373134328389E-2</v>
      </c>
      <c r="U44" s="141">
        <v>-4.6612562783615074E-3</v>
      </c>
      <c r="V44" s="141">
        <v>-0.60039103961509621</v>
      </c>
      <c r="W44" s="142">
        <f t="shared" si="7"/>
        <v>-0.27118927925289887</v>
      </c>
      <c r="X44" s="143">
        <f t="shared" si="8"/>
        <v>7.3543625181706762E-2</v>
      </c>
      <c r="Z44" s="420">
        <v>8</v>
      </c>
      <c r="AA44" s="29" t="s">
        <v>873</v>
      </c>
      <c r="AB44" s="80">
        <v>2620</v>
      </c>
      <c r="AC44" s="27"/>
      <c r="AD44" s="75">
        <v>9.6234309623430964E-2</v>
      </c>
      <c r="AE44" s="94">
        <v>4480</v>
      </c>
      <c r="AF44" s="28"/>
      <c r="AG44" s="75">
        <v>0.12846347607052896</v>
      </c>
    </row>
    <row r="45" spans="1:33" ht="16.5" thickBot="1" x14ac:dyDescent="0.3">
      <c r="A45" s="3" t="s">
        <v>204</v>
      </c>
      <c r="B45" s="4" t="s">
        <v>553</v>
      </c>
      <c r="C45" s="4" t="s">
        <v>554</v>
      </c>
      <c r="D45" s="4" t="s">
        <v>555</v>
      </c>
      <c r="E45" s="4" t="s">
        <v>556</v>
      </c>
      <c r="F45" s="4" t="s">
        <v>557</v>
      </c>
      <c r="G45" s="4" t="s">
        <v>558</v>
      </c>
      <c r="I45" s="653"/>
      <c r="J45" s="446" t="s">
        <v>874</v>
      </c>
      <c r="K45" s="74">
        <v>0.21608040201005024</v>
      </c>
      <c r="L45" s="75">
        <v>-3.7343615062609158E-3</v>
      </c>
      <c r="M45" s="74">
        <v>-9.1760590750097071E-2</v>
      </c>
      <c r="N45" s="74">
        <v>-1.5438184632049362E-3</v>
      </c>
      <c r="O45" s="126">
        <f t="shared" si="6"/>
        <v>-1.9830978465448089E-2</v>
      </c>
      <c r="Q45" s="599"/>
      <c r="R45" s="140" t="s">
        <v>874</v>
      </c>
      <c r="S45" s="74">
        <v>0.21608040201005024</v>
      </c>
      <c r="T45" s="141">
        <v>-9.1760590750097071E-2</v>
      </c>
      <c r="U45" s="141">
        <v>-4.6612562783615074E-3</v>
      </c>
      <c r="V45" s="141">
        <v>-0.60039103961509621</v>
      </c>
      <c r="W45" s="142">
        <f t="shared" si="7"/>
        <v>0.16564942181226558</v>
      </c>
      <c r="X45" s="143">
        <f t="shared" si="8"/>
        <v>2.7439730946737888E-2</v>
      </c>
      <c r="Z45" s="420">
        <v>9</v>
      </c>
      <c r="AA45" s="29" t="s">
        <v>874</v>
      </c>
      <c r="AB45" s="80">
        <v>2475</v>
      </c>
      <c r="AC45" s="27"/>
      <c r="AD45" s="75">
        <v>-5.5343511450381681E-2</v>
      </c>
      <c r="AE45" s="79">
        <v>4050</v>
      </c>
      <c r="AF45" s="28"/>
      <c r="AG45" s="75">
        <v>-9.5982142857142863E-2</v>
      </c>
    </row>
    <row r="46" spans="1:33" ht="16.5" thickBot="1" x14ac:dyDescent="0.3">
      <c r="A46" s="3" t="s">
        <v>210</v>
      </c>
      <c r="B46" s="4" t="s">
        <v>559</v>
      </c>
      <c r="C46" s="4" t="s">
        <v>530</v>
      </c>
      <c r="D46" s="4" t="s">
        <v>560</v>
      </c>
      <c r="E46" s="4" t="s">
        <v>553</v>
      </c>
      <c r="F46" s="4" t="s">
        <v>561</v>
      </c>
      <c r="G46" s="4" t="s">
        <v>562</v>
      </c>
      <c r="I46" s="653"/>
      <c r="J46" s="446" t="s">
        <v>875</v>
      </c>
      <c r="K46" s="74">
        <v>5.3719008264462811E-2</v>
      </c>
      <c r="L46" s="75">
        <v>-3.7343615062609158E-3</v>
      </c>
      <c r="M46" s="74">
        <v>1.6874206569957247E-2</v>
      </c>
      <c r="N46" s="74">
        <v>-1.5438184632049362E-3</v>
      </c>
      <c r="O46" s="126">
        <f t="shared" si="6"/>
        <v>1.058177602676713E-3</v>
      </c>
      <c r="Q46" s="599"/>
      <c r="R46" s="140" t="s">
        <v>875</v>
      </c>
      <c r="S46" s="74">
        <v>5.3719008264462811E-2</v>
      </c>
      <c r="T46" s="141">
        <v>1.6874206569957247E-2</v>
      </c>
      <c r="U46" s="141">
        <v>-4.6612562783615074E-3</v>
      </c>
      <c r="V46" s="141">
        <v>-0.60039103961509621</v>
      </c>
      <c r="W46" s="142">
        <f t="shared" si="7"/>
        <v>6.8511386968040835E-2</v>
      </c>
      <c r="X46" s="143">
        <f t="shared" si="8"/>
        <v>4.693810144284636E-3</v>
      </c>
      <c r="Z46" s="420">
        <v>10</v>
      </c>
      <c r="AA46" s="29" t="s">
        <v>875</v>
      </c>
      <c r="AB46" s="80">
        <v>2090</v>
      </c>
      <c r="AC46" s="27"/>
      <c r="AD46" s="75">
        <v>-0.15555555555555556</v>
      </c>
      <c r="AE46" s="79">
        <v>4320</v>
      </c>
      <c r="AF46" s="31"/>
      <c r="AG46" s="75">
        <v>6.6666666666666666E-2</v>
      </c>
    </row>
    <row r="47" spans="1:33" ht="16.5" thickBot="1" x14ac:dyDescent="0.3">
      <c r="A47" s="3" t="s">
        <v>215</v>
      </c>
      <c r="B47" s="4" t="s">
        <v>563</v>
      </c>
      <c r="C47" s="4" t="s">
        <v>564</v>
      </c>
      <c r="D47" s="4" t="s">
        <v>565</v>
      </c>
      <c r="E47" s="4" t="s">
        <v>566</v>
      </c>
      <c r="F47" s="4" t="s">
        <v>567</v>
      </c>
      <c r="G47" s="4" t="s">
        <v>568</v>
      </c>
      <c r="I47" s="653"/>
      <c r="J47" s="446" t="s">
        <v>876</v>
      </c>
      <c r="K47" s="74">
        <v>-4.7058823529411764E-2</v>
      </c>
      <c r="L47" s="75">
        <v>-3.7343615062609158E-3</v>
      </c>
      <c r="M47" s="74">
        <v>5.8788048814700476E-2</v>
      </c>
      <c r="N47" s="74">
        <v>-1.5438184632049362E-3</v>
      </c>
      <c r="O47" s="126">
        <f t="shared" si="6"/>
        <v>-2.6138456926673905E-3</v>
      </c>
      <c r="Q47" s="599"/>
      <c r="R47" s="140" t="s">
        <v>876</v>
      </c>
      <c r="S47" s="74">
        <v>-4.7058823529411764E-2</v>
      </c>
      <c r="T47" s="141">
        <v>5.8788048814700476E-2</v>
      </c>
      <c r="U47" s="141">
        <v>-4.6612562783615074E-3</v>
      </c>
      <c r="V47" s="141">
        <v>-0.60039103961509621</v>
      </c>
      <c r="W47" s="142">
        <f t="shared" si="7"/>
        <v>-7.1017495062492136E-3</v>
      </c>
      <c r="X47" s="143">
        <f t="shared" si="8"/>
        <v>5.0434846049510952E-5</v>
      </c>
      <c r="Z47" s="420">
        <v>11</v>
      </c>
      <c r="AA47" s="29" t="s">
        <v>876</v>
      </c>
      <c r="AB47" s="80">
        <v>2295</v>
      </c>
      <c r="AC47" s="27"/>
      <c r="AD47" s="75">
        <v>9.8086124401913874E-2</v>
      </c>
      <c r="AE47" s="79">
        <v>4250</v>
      </c>
      <c r="AF47" s="28"/>
      <c r="AG47" s="75">
        <v>-1.6203703703703703E-2</v>
      </c>
    </row>
    <row r="48" spans="1:33" ht="16.5" thickBot="1" x14ac:dyDescent="0.3">
      <c r="A48" s="3" t="s">
        <v>220</v>
      </c>
      <c r="B48" s="4" t="s">
        <v>569</v>
      </c>
      <c r="C48" s="4" t="s">
        <v>569</v>
      </c>
      <c r="D48" s="4" t="s">
        <v>563</v>
      </c>
      <c r="E48" s="4" t="s">
        <v>563</v>
      </c>
      <c r="F48" s="4" t="s">
        <v>570</v>
      </c>
      <c r="G48" s="4" t="s">
        <v>571</v>
      </c>
      <c r="I48" s="653"/>
      <c r="J48" s="446" t="s">
        <v>877</v>
      </c>
      <c r="K48" s="74">
        <v>-1.2345679012345678E-2</v>
      </c>
      <c r="L48" s="75">
        <v>-3.7343615062609158E-3</v>
      </c>
      <c r="M48" s="74">
        <v>-6.6135848756640692E-2</v>
      </c>
      <c r="N48" s="74">
        <v>-1.5438184632049362E-3</v>
      </c>
      <c r="O48" s="126">
        <f t="shared" si="6"/>
        <v>5.5622248121942064E-4</v>
      </c>
      <c r="Q48" s="599"/>
      <c r="R48" s="140" t="s">
        <v>877</v>
      </c>
      <c r="S48" s="74">
        <v>-1.2345679012345678E-2</v>
      </c>
      <c r="T48" s="141">
        <v>-6.6135848756640692E-2</v>
      </c>
      <c r="U48" s="141">
        <v>-4.6612562783615074E-3</v>
      </c>
      <c r="V48" s="141">
        <v>-0.60039103961509621</v>
      </c>
      <c r="W48" s="142">
        <f t="shared" si="7"/>
        <v>-4.7391793724810442E-2</v>
      </c>
      <c r="X48" s="143">
        <f t="shared" si="8"/>
        <v>2.2459821124549825E-3</v>
      </c>
      <c r="Z48" s="420">
        <v>12</v>
      </c>
      <c r="AA48" s="29" t="s">
        <v>877</v>
      </c>
      <c r="AB48" s="80">
        <v>1225</v>
      </c>
      <c r="AC48" s="27"/>
      <c r="AD48" s="75">
        <v>-0.4662309368191721</v>
      </c>
      <c r="AE48" s="79">
        <v>4020</v>
      </c>
      <c r="AF48" s="28"/>
      <c r="AG48" s="75">
        <v>-5.4117647058823527E-2</v>
      </c>
    </row>
    <row r="49" spans="1:33" ht="16.5" thickBot="1" x14ac:dyDescent="0.3">
      <c r="A49" s="3" t="s">
        <v>224</v>
      </c>
      <c r="B49" s="4" t="s">
        <v>572</v>
      </c>
      <c r="C49" s="4" t="s">
        <v>573</v>
      </c>
      <c r="D49" s="4" t="s">
        <v>574</v>
      </c>
      <c r="E49" s="4" t="s">
        <v>575</v>
      </c>
      <c r="F49" s="4" t="s">
        <v>576</v>
      </c>
      <c r="G49" s="4" t="s">
        <v>577</v>
      </c>
      <c r="I49" s="654"/>
      <c r="J49" s="446" t="s">
        <v>866</v>
      </c>
      <c r="K49" s="74">
        <v>-0.15</v>
      </c>
      <c r="L49" s="75">
        <v>-3.7343615062609158E-3</v>
      </c>
      <c r="M49" s="74">
        <v>8.8666316730269968E-3</v>
      </c>
      <c r="N49" s="74">
        <v>-1.5438184632049362E-3</v>
      </c>
      <c r="O49" s="126">
        <f t="shared" si="6"/>
        <v>-1.5226911361831967E-3</v>
      </c>
      <c r="Q49" s="599"/>
      <c r="R49" s="140" t="s">
        <v>866</v>
      </c>
      <c r="S49" s="74">
        <v>-0.15</v>
      </c>
      <c r="T49" s="141">
        <v>8.8666316730269968E-3</v>
      </c>
      <c r="U49" s="141">
        <v>-4.6612562783615074E-3</v>
      </c>
      <c r="V49" s="141">
        <v>-0.60039103961509621</v>
      </c>
      <c r="W49" s="142">
        <f t="shared" si="7"/>
        <v>-0.14001529751358568</v>
      </c>
      <c r="X49" s="143">
        <f t="shared" si="8"/>
        <v>1.9604283537817915E-2</v>
      </c>
      <c r="Z49" s="420">
        <v>13</v>
      </c>
      <c r="AA49" s="29" t="s">
        <v>866</v>
      </c>
      <c r="AB49" s="80">
        <v>2460</v>
      </c>
      <c r="AC49" s="27"/>
      <c r="AD49" s="75">
        <v>1.0081632653061225</v>
      </c>
      <c r="AE49" s="79">
        <v>4300</v>
      </c>
      <c r="AF49" s="28"/>
      <c r="AG49" s="75">
        <v>6.965174129353234E-2</v>
      </c>
    </row>
    <row r="50" spans="1:33" ht="16.5" thickBot="1" x14ac:dyDescent="0.3">
      <c r="A50" s="3" t="s">
        <v>228</v>
      </c>
      <c r="B50" s="4" t="s">
        <v>578</v>
      </c>
      <c r="C50" s="4" t="s">
        <v>579</v>
      </c>
      <c r="D50" s="4" t="s">
        <v>580</v>
      </c>
      <c r="E50" s="4" t="s">
        <v>581</v>
      </c>
      <c r="F50" s="4" t="s">
        <v>582</v>
      </c>
      <c r="G50" s="4" t="s">
        <v>583</v>
      </c>
      <c r="I50" s="646" t="s">
        <v>891</v>
      </c>
      <c r="J50" s="647"/>
      <c r="K50" s="647"/>
      <c r="L50" s="647"/>
      <c r="M50" s="647"/>
      <c r="N50" s="655"/>
      <c r="O50" s="126">
        <f>SUM(O38:O49)</f>
        <v>-1.7236485804770191E-2</v>
      </c>
      <c r="Q50" s="599" t="s">
        <v>891</v>
      </c>
      <c r="R50" s="599"/>
      <c r="S50" s="599"/>
      <c r="T50" s="599"/>
      <c r="U50" s="599"/>
      <c r="V50" s="599"/>
      <c r="W50" s="599"/>
      <c r="X50" s="143">
        <f>SUM(X38:X49)</f>
        <v>0.14422927590974274</v>
      </c>
      <c r="Z50" s="630" t="s">
        <v>5160</v>
      </c>
      <c r="AA50" s="631"/>
      <c r="AB50" s="631"/>
      <c r="AC50" s="632"/>
      <c r="AD50" s="75">
        <v>0.62706519254976123</v>
      </c>
      <c r="AE50" s="589" t="s">
        <v>5160</v>
      </c>
      <c r="AF50" s="589"/>
      <c r="AG50" s="75">
        <v>0.7683475884735308</v>
      </c>
    </row>
    <row r="51" spans="1:33" ht="19.5" thickBot="1" x14ac:dyDescent="0.3">
      <c r="A51" s="3" t="s">
        <v>584</v>
      </c>
      <c r="B51" s="661" t="s">
        <v>585</v>
      </c>
      <c r="C51" s="661"/>
      <c r="D51" s="661"/>
      <c r="E51" s="661"/>
      <c r="F51" s="661"/>
      <c r="G51" s="661"/>
      <c r="I51" s="649" t="s">
        <v>5173</v>
      </c>
      <c r="J51" s="650"/>
      <c r="K51" s="650"/>
      <c r="L51" s="650"/>
      <c r="M51" s="650"/>
      <c r="N51" s="656"/>
      <c r="O51" s="126">
        <f>O50/12</f>
        <v>-1.4363738170641825E-3</v>
      </c>
      <c r="Q51" s="600" t="s">
        <v>5070</v>
      </c>
      <c r="R51" s="600"/>
      <c r="S51" s="600"/>
      <c r="T51" s="600"/>
      <c r="U51" s="600"/>
      <c r="V51" s="600"/>
      <c r="W51" s="600"/>
      <c r="X51" s="143">
        <f>X50/12</f>
        <v>1.2019106325811895E-2</v>
      </c>
      <c r="Z51" s="630" t="s">
        <v>881</v>
      </c>
      <c r="AA51" s="631"/>
      <c r="AB51" s="631"/>
      <c r="AC51" s="632"/>
      <c r="AD51" s="75">
        <v>5.22554327124801E-2</v>
      </c>
      <c r="AE51" s="630" t="s">
        <v>881</v>
      </c>
      <c r="AF51" s="632"/>
      <c r="AG51" s="75">
        <v>0.1097639412105044</v>
      </c>
    </row>
    <row r="52" spans="1:33" ht="18" thickBot="1" x14ac:dyDescent="0.3">
      <c r="A52" s="3" t="s">
        <v>234</v>
      </c>
      <c r="B52" s="4" t="s">
        <v>420</v>
      </c>
      <c r="C52" s="4" t="s">
        <v>473</v>
      </c>
      <c r="D52" s="4" t="s">
        <v>578</v>
      </c>
      <c r="E52" s="4" t="s">
        <v>578</v>
      </c>
      <c r="F52" s="4" t="s">
        <v>586</v>
      </c>
      <c r="G52" s="4" t="s">
        <v>587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61" t="s">
        <v>884</v>
      </c>
      <c r="R52" s="161" t="s">
        <v>885</v>
      </c>
      <c r="S52" s="161" t="s">
        <v>886</v>
      </c>
      <c r="T52" s="161" t="s">
        <v>888</v>
      </c>
      <c r="U52" s="161" t="s">
        <v>5071</v>
      </c>
      <c r="V52" s="161" t="s">
        <v>5072</v>
      </c>
      <c r="W52" s="161" t="s">
        <v>5073</v>
      </c>
      <c r="X52" s="161" t="s">
        <v>5074</v>
      </c>
    </row>
    <row r="53" spans="1:33" ht="16.5" thickBot="1" x14ac:dyDescent="0.3">
      <c r="A53" s="3" t="s">
        <v>238</v>
      </c>
      <c r="B53" s="4" t="s">
        <v>588</v>
      </c>
      <c r="C53" s="4" t="s">
        <v>418</v>
      </c>
      <c r="D53" s="4" t="s">
        <v>589</v>
      </c>
      <c r="E53" s="4" t="s">
        <v>588</v>
      </c>
      <c r="F53" s="4" t="s">
        <v>590</v>
      </c>
      <c r="G53" s="4" t="s">
        <v>591</v>
      </c>
      <c r="I53" s="652">
        <v>2014</v>
      </c>
      <c r="J53" s="446" t="s">
        <v>867</v>
      </c>
      <c r="K53" s="74">
        <v>-9.3137254901960786E-2</v>
      </c>
      <c r="L53" s="74">
        <v>3.9705345067839661E-2</v>
      </c>
      <c r="M53" s="74">
        <v>4.3057625783952537E-2</v>
      </c>
      <c r="N53" s="74">
        <v>1.9868817943784263E-2</v>
      </c>
      <c r="O53" s="126">
        <f>((K53-L53)*(M53-N53))</f>
        <v>-3.0804615236880461E-3</v>
      </c>
      <c r="Q53" s="599">
        <v>2014</v>
      </c>
      <c r="R53" s="140" t="s">
        <v>867</v>
      </c>
      <c r="S53" s="42">
        <v>-9.3137254901960786E-2</v>
      </c>
      <c r="T53" s="42">
        <v>4.3057625783952537E-2</v>
      </c>
      <c r="U53" s="141">
        <v>-4.6612562783615074E-3</v>
      </c>
      <c r="V53" s="141">
        <v>-0.23423854355606177</v>
      </c>
      <c r="W53" s="529">
        <f>S53-U53-(V53*T53)</f>
        <v>-7.8390243070984314E-2</v>
      </c>
      <c r="X53" s="206">
        <f>W53^2</f>
        <v>6.1450302087280046E-3</v>
      </c>
    </row>
    <row r="54" spans="1:33" ht="16.5" thickBot="1" x14ac:dyDescent="0.3">
      <c r="A54" s="3" t="s">
        <v>243</v>
      </c>
      <c r="B54" s="4" t="s">
        <v>592</v>
      </c>
      <c r="C54" s="4" t="s">
        <v>482</v>
      </c>
      <c r="D54" s="4" t="s">
        <v>593</v>
      </c>
      <c r="E54" s="4" t="s">
        <v>425</v>
      </c>
      <c r="F54" s="4" t="s">
        <v>594</v>
      </c>
      <c r="G54" s="4" t="s">
        <v>595</v>
      </c>
      <c r="I54" s="653"/>
      <c r="J54" s="446" t="s">
        <v>868</v>
      </c>
      <c r="K54" s="74">
        <v>3.5135135135135137E-2</v>
      </c>
      <c r="L54" s="74">
        <v>3.9705345067839661E-2</v>
      </c>
      <c r="M54" s="74">
        <v>4.7090703192407331E-2</v>
      </c>
      <c r="N54" s="74">
        <v>1.9868817943784263E-2</v>
      </c>
      <c r="O54" s="126">
        <f t="shared" ref="O54:O64" si="9">((K54-L54)*(M54-N54))</f>
        <v>-1.2440973035019988E-4</v>
      </c>
      <c r="Q54" s="599"/>
      <c r="R54" s="140" t="s">
        <v>868</v>
      </c>
      <c r="S54" s="42">
        <v>3.5135135135135137E-2</v>
      </c>
      <c r="T54" s="42">
        <v>4.7090703192407331E-2</v>
      </c>
      <c r="U54" s="141">
        <v>-4.6612562783615074E-3</v>
      </c>
      <c r="V54" s="141">
        <v>-0.23423854355606177</v>
      </c>
      <c r="W54" s="529">
        <f t="shared" ref="W54:W64" si="10">S54-U54-(V54*T54)</f>
        <v>5.0826849144316927E-2</v>
      </c>
      <c r="X54" s="206">
        <f t="shared" ref="X54:X64" si="11">W54^2</f>
        <v>2.5833685939391504E-3</v>
      </c>
    </row>
    <row r="55" spans="1:33" ht="16.5" thickBot="1" x14ac:dyDescent="0.3">
      <c r="A55" s="3" t="s">
        <v>249</v>
      </c>
      <c r="B55" s="4" t="s">
        <v>476</v>
      </c>
      <c r="C55" s="4" t="s">
        <v>596</v>
      </c>
      <c r="D55" s="4" t="s">
        <v>597</v>
      </c>
      <c r="E55" s="4" t="s">
        <v>598</v>
      </c>
      <c r="F55" s="4" t="s">
        <v>599</v>
      </c>
      <c r="G55" s="4" t="s">
        <v>600</v>
      </c>
      <c r="I55" s="653"/>
      <c r="J55" s="446" t="s">
        <v>869</v>
      </c>
      <c r="K55" s="74">
        <v>-2.6109660574412531E-2</v>
      </c>
      <c r="L55" s="74">
        <v>3.9705345067839661E-2</v>
      </c>
      <c r="M55" s="74">
        <v>2.9381091555189243E-2</v>
      </c>
      <c r="N55" s="74">
        <v>1.9868817943784263E-2</v>
      </c>
      <c r="O55" s="126">
        <f t="shared" si="9"/>
        <v>-6.2605034140526545E-4</v>
      </c>
      <c r="Q55" s="599"/>
      <c r="R55" s="140" t="s">
        <v>869</v>
      </c>
      <c r="S55" s="42">
        <v>-2.6109660574412531E-2</v>
      </c>
      <c r="T55" s="42">
        <v>2.9381091555189243E-2</v>
      </c>
      <c r="U55" s="141">
        <v>-4.6612562783615074E-3</v>
      </c>
      <c r="V55" s="141">
        <v>-0.23423854355606177</v>
      </c>
      <c r="W55" s="529">
        <f t="shared" si="10"/>
        <v>-1.456622020207619E-2</v>
      </c>
      <c r="X55" s="206">
        <f t="shared" si="11"/>
        <v>2.1217477097537252E-4</v>
      </c>
    </row>
    <row r="56" spans="1:33" ht="16.5" thickBot="1" x14ac:dyDescent="0.3">
      <c r="A56" s="3" t="s">
        <v>255</v>
      </c>
      <c r="B56" s="4" t="s">
        <v>446</v>
      </c>
      <c r="C56" s="4" t="s">
        <v>601</v>
      </c>
      <c r="D56" s="4" t="s">
        <v>602</v>
      </c>
      <c r="E56" s="4" t="s">
        <v>476</v>
      </c>
      <c r="F56" s="4" t="s">
        <v>603</v>
      </c>
      <c r="G56" s="4" t="s">
        <v>604</v>
      </c>
      <c r="I56" s="653"/>
      <c r="J56" s="446" t="s">
        <v>870</v>
      </c>
      <c r="K56" s="74">
        <v>0.30668632707774801</v>
      </c>
      <c r="L56" s="74">
        <v>3.9705345067839661E-2</v>
      </c>
      <c r="M56" s="74">
        <v>1.9324336155895544E-2</v>
      </c>
      <c r="N56" s="74">
        <v>1.9868817943784263E-2</v>
      </c>
      <c r="O56" s="126">
        <f t="shared" si="9"/>
        <v>-1.4536628241704081E-4</v>
      </c>
      <c r="Q56" s="599"/>
      <c r="R56" s="140" t="s">
        <v>870</v>
      </c>
      <c r="S56" s="42">
        <v>0.30668632707774801</v>
      </c>
      <c r="T56" s="42">
        <v>1.9324336155895544E-2</v>
      </c>
      <c r="U56" s="141">
        <v>-4.6612562783615074E-3</v>
      </c>
      <c r="V56" s="141">
        <v>-0.23423854355606177</v>
      </c>
      <c r="W56" s="529">
        <f t="shared" si="10"/>
        <v>0.31587408771245423</v>
      </c>
      <c r="X56" s="206">
        <f t="shared" si="11"/>
        <v>9.9776439288175228E-2</v>
      </c>
    </row>
    <row r="57" spans="1:33" ht="16.5" thickBot="1" x14ac:dyDescent="0.3">
      <c r="A57" s="3" t="s">
        <v>258</v>
      </c>
      <c r="B57" s="4" t="s">
        <v>605</v>
      </c>
      <c r="C57" s="4" t="s">
        <v>606</v>
      </c>
      <c r="D57" s="4" t="s">
        <v>607</v>
      </c>
      <c r="E57" s="4" t="s">
        <v>608</v>
      </c>
      <c r="F57" s="4" t="s">
        <v>609</v>
      </c>
      <c r="G57" s="4" t="s">
        <v>610</v>
      </c>
      <c r="I57" s="653"/>
      <c r="J57" s="446" t="s">
        <v>871</v>
      </c>
      <c r="K57" s="74">
        <v>8.3544303797468356E-2</v>
      </c>
      <c r="L57" s="74">
        <v>3.9705345067839661E-2</v>
      </c>
      <c r="M57" s="74">
        <v>1.1767448709138997E-2</v>
      </c>
      <c r="N57" s="74">
        <v>1.9868817943784263E-2</v>
      </c>
      <c r="O57" s="126">
        <f t="shared" si="9"/>
        <v>-3.5515559153109739E-4</v>
      </c>
      <c r="Q57" s="599"/>
      <c r="R57" s="140" t="s">
        <v>871</v>
      </c>
      <c r="S57" s="42">
        <v>8.3544303797468356E-2</v>
      </c>
      <c r="T57" s="42">
        <v>1.1767448709138997E-2</v>
      </c>
      <c r="U57" s="141">
        <v>-4.6612562783615074E-3</v>
      </c>
      <c r="V57" s="141">
        <v>-0.23423854355606177</v>
      </c>
      <c r="W57" s="529">
        <f t="shared" si="10"/>
        <v>9.0961950122829233E-2</v>
      </c>
      <c r="X57" s="206">
        <f t="shared" si="11"/>
        <v>8.2740763701480737E-3</v>
      </c>
    </row>
    <row r="58" spans="1:33" ht="16.5" thickBot="1" x14ac:dyDescent="0.3">
      <c r="A58" s="3" t="s">
        <v>263</v>
      </c>
      <c r="B58" s="4" t="s">
        <v>611</v>
      </c>
      <c r="C58" s="4" t="s">
        <v>481</v>
      </c>
      <c r="D58" s="4" t="s">
        <v>612</v>
      </c>
      <c r="E58" s="4" t="s">
        <v>419</v>
      </c>
      <c r="F58" s="4" t="s">
        <v>613</v>
      </c>
      <c r="G58" s="4" t="s">
        <v>614</v>
      </c>
      <c r="I58" s="653"/>
      <c r="J58" s="446" t="s">
        <v>872</v>
      </c>
      <c r="K58" s="74">
        <v>2.3364485981308409E-3</v>
      </c>
      <c r="L58" s="74">
        <v>3.9705345067839661E-2</v>
      </c>
      <c r="M58" s="74">
        <v>-2.2800315323509741E-3</v>
      </c>
      <c r="N58" s="74">
        <v>1.9868817943784263E-2</v>
      </c>
      <c r="O58" s="126">
        <f t="shared" si="9"/>
        <v>8.2767806299686205E-4</v>
      </c>
      <c r="Q58" s="599"/>
      <c r="R58" s="140" t="s">
        <v>872</v>
      </c>
      <c r="S58" s="42">
        <v>2.3364485981308409E-3</v>
      </c>
      <c r="T58" s="42">
        <v>-2.2800315323509741E-3</v>
      </c>
      <c r="U58" s="141">
        <v>-4.6612562783615074E-3</v>
      </c>
      <c r="V58" s="141">
        <v>-0.23423854355606177</v>
      </c>
      <c r="W58" s="529">
        <f t="shared" si="10"/>
        <v>6.4636336110925601E-3</v>
      </c>
      <c r="X58" s="206">
        <f t="shared" si="11"/>
        <v>4.1778559458445451E-5</v>
      </c>
    </row>
    <row r="59" spans="1:33" ht="16.5" thickBot="1" x14ac:dyDescent="0.3">
      <c r="A59" s="3" t="s">
        <v>267</v>
      </c>
      <c r="B59" s="4" t="s">
        <v>615</v>
      </c>
      <c r="C59" s="4" t="s">
        <v>616</v>
      </c>
      <c r="D59" s="4" t="s">
        <v>617</v>
      </c>
      <c r="E59" s="4" t="s">
        <v>467</v>
      </c>
      <c r="F59" s="4" t="s">
        <v>618</v>
      </c>
      <c r="G59" s="4" t="s">
        <v>619</v>
      </c>
      <c r="I59" s="653"/>
      <c r="J59" s="446" t="s">
        <v>873</v>
      </c>
      <c r="K59" s="74">
        <v>8.6247086247086241E-2</v>
      </c>
      <c r="L59" s="74">
        <v>3.9705345067839661E-2</v>
      </c>
      <c r="M59" s="74">
        <v>5.5465739603972428E-2</v>
      </c>
      <c r="N59" s="74">
        <v>1.9868817943784263E-2</v>
      </c>
      <c r="O59" s="126">
        <f t="shared" si="9"/>
        <v>1.6567427146863942E-3</v>
      </c>
      <c r="Q59" s="599"/>
      <c r="R59" s="140" t="s">
        <v>873</v>
      </c>
      <c r="S59" s="42">
        <v>8.6247086247086241E-2</v>
      </c>
      <c r="T59" s="42">
        <v>5.5465739603972428E-2</v>
      </c>
      <c r="U59" s="141">
        <v>-4.6612562783615074E-3</v>
      </c>
      <c r="V59" s="141">
        <v>-0.23423854355606177</v>
      </c>
      <c r="W59" s="529">
        <f t="shared" si="10"/>
        <v>0.10390055658754202</v>
      </c>
      <c r="X59" s="206">
        <f t="shared" si="11"/>
        <v>1.0795325659201022E-2</v>
      </c>
    </row>
    <row r="60" spans="1:33" ht="16.5" thickBot="1" x14ac:dyDescent="0.3">
      <c r="A60" s="3" t="s">
        <v>271</v>
      </c>
      <c r="B60" s="4" t="s">
        <v>470</v>
      </c>
      <c r="C60" s="4" t="s">
        <v>620</v>
      </c>
      <c r="D60" s="4" t="s">
        <v>621</v>
      </c>
      <c r="E60" s="4" t="s">
        <v>465</v>
      </c>
      <c r="F60" s="4" t="s">
        <v>622</v>
      </c>
      <c r="G60" s="4" t="s">
        <v>623</v>
      </c>
      <c r="I60" s="653"/>
      <c r="J60" s="446" t="s">
        <v>874</v>
      </c>
      <c r="K60" s="74">
        <v>0.14592274678111589</v>
      </c>
      <c r="L60" s="74">
        <v>3.9705345067839661E-2</v>
      </c>
      <c r="M60" s="74">
        <v>1.0365081193137061E-3</v>
      </c>
      <c r="N60" s="74">
        <v>1.9868817943784263E-2</v>
      </c>
      <c r="O60" s="126">
        <f t="shared" si="9"/>
        <v>-2.0003190178146677E-3</v>
      </c>
      <c r="Q60" s="599"/>
      <c r="R60" s="140" t="s">
        <v>874</v>
      </c>
      <c r="S60" s="42">
        <v>0.14592274678111589</v>
      </c>
      <c r="T60" s="42">
        <v>1.0365081193137061E-3</v>
      </c>
      <c r="U60" s="141">
        <v>-4.6612562783615074E-3</v>
      </c>
      <c r="V60" s="141">
        <v>-0.23423854355606177</v>
      </c>
      <c r="W60" s="529">
        <f t="shared" si="10"/>
        <v>0.15082679321172945</v>
      </c>
      <c r="X60" s="206">
        <f t="shared" si="11"/>
        <v>2.2748721550533799E-2</v>
      </c>
    </row>
    <row r="61" spans="1:33" ht="16.5" thickBot="1" x14ac:dyDescent="0.3">
      <c r="A61" s="3" t="s">
        <v>277</v>
      </c>
      <c r="B61" s="4" t="s">
        <v>624</v>
      </c>
      <c r="C61" s="4" t="s">
        <v>625</v>
      </c>
      <c r="D61" s="4" t="s">
        <v>593</v>
      </c>
      <c r="E61" s="4" t="s">
        <v>470</v>
      </c>
      <c r="F61" s="4" t="s">
        <v>626</v>
      </c>
      <c r="G61" s="4" t="s">
        <v>627</v>
      </c>
      <c r="I61" s="653"/>
      <c r="J61" s="446" t="s">
        <v>875</v>
      </c>
      <c r="K61" s="74">
        <v>-1.1235955056179775E-2</v>
      </c>
      <c r="L61" s="74">
        <v>3.9705345067839661E-2</v>
      </c>
      <c r="M61" s="74">
        <v>4.4638748274275141E-3</v>
      </c>
      <c r="N61" s="74">
        <v>1.9868817943784263E-2</v>
      </c>
      <c r="O61" s="126">
        <f t="shared" si="9"/>
        <v>7.8474783068377635E-4</v>
      </c>
      <c r="Q61" s="599"/>
      <c r="R61" s="140" t="s">
        <v>875</v>
      </c>
      <c r="S61" s="42">
        <v>-1.1235955056179775E-2</v>
      </c>
      <c r="T61" s="42">
        <v>4.4638748274275141E-3</v>
      </c>
      <c r="U61" s="141">
        <v>-4.6612562783615074E-3</v>
      </c>
      <c r="V61" s="141">
        <v>-0.23423854355606177</v>
      </c>
      <c r="W61" s="529">
        <f t="shared" si="10"/>
        <v>-5.5290872396250804E-3</v>
      </c>
      <c r="X61" s="206">
        <f t="shared" si="11"/>
        <v>3.057080570338489E-5</v>
      </c>
    </row>
    <row r="62" spans="1:33" ht="16.5" thickBot="1" x14ac:dyDescent="0.3">
      <c r="A62" s="3" t="s">
        <v>281</v>
      </c>
      <c r="B62" s="4" t="s">
        <v>628</v>
      </c>
      <c r="C62" s="4" t="s">
        <v>423</v>
      </c>
      <c r="D62" s="4" t="s">
        <v>629</v>
      </c>
      <c r="E62" s="4" t="s">
        <v>451</v>
      </c>
      <c r="F62" s="4" t="s">
        <v>630</v>
      </c>
      <c r="G62" s="4" t="s">
        <v>631</v>
      </c>
      <c r="I62" s="653"/>
      <c r="J62" s="446" t="s">
        <v>876</v>
      </c>
      <c r="K62" s="74">
        <v>-1.893939393939394E-2</v>
      </c>
      <c r="L62" s="74">
        <v>3.9705345067839661E-2</v>
      </c>
      <c r="M62" s="74">
        <v>-5.7612131763413272E-3</v>
      </c>
      <c r="N62" s="74">
        <v>1.9868817943784263E-2</v>
      </c>
      <c r="O62" s="126">
        <f t="shared" si="9"/>
        <v>1.5030664857870405E-3</v>
      </c>
      <c r="Q62" s="599"/>
      <c r="R62" s="140" t="s">
        <v>876</v>
      </c>
      <c r="S62" s="42">
        <v>-1.893939393939394E-2</v>
      </c>
      <c r="T62" s="42">
        <v>-5.7612131763413272E-3</v>
      </c>
      <c r="U62" s="141">
        <v>-4.6612562783615074E-3</v>
      </c>
      <c r="V62" s="141">
        <v>-0.23423854355606177</v>
      </c>
      <c r="W62" s="529">
        <f t="shared" si="10"/>
        <v>-1.5627635844574619E-2</v>
      </c>
      <c r="X62" s="206">
        <f t="shared" si="11"/>
        <v>2.442230020906335E-4</v>
      </c>
    </row>
    <row r="63" spans="1:33" ht="16.5" thickBot="1" x14ac:dyDescent="0.3">
      <c r="A63" s="3" t="s">
        <v>286</v>
      </c>
      <c r="B63" s="4" t="s">
        <v>490</v>
      </c>
      <c r="C63" s="4" t="s">
        <v>491</v>
      </c>
      <c r="D63" s="4" t="s">
        <v>632</v>
      </c>
      <c r="E63" s="4" t="s">
        <v>633</v>
      </c>
      <c r="F63" s="4" t="s">
        <v>634</v>
      </c>
      <c r="G63" s="4" t="s">
        <v>635</v>
      </c>
      <c r="I63" s="653"/>
      <c r="J63" s="446" t="s">
        <v>877</v>
      </c>
      <c r="K63" s="74">
        <v>1.5444015444015444E-2</v>
      </c>
      <c r="L63" s="74">
        <v>3.9705345067839661E-2</v>
      </c>
      <c r="M63" s="74">
        <v>2.1058694775646664E-2</v>
      </c>
      <c r="N63" s="74">
        <v>1.9868817943784263E-2</v>
      </c>
      <c r="O63" s="126">
        <f t="shared" si="9"/>
        <v>-2.8867994029565382E-5</v>
      </c>
      <c r="Q63" s="599"/>
      <c r="R63" s="140" t="s">
        <v>877</v>
      </c>
      <c r="S63" s="42">
        <v>1.5444015444015444E-2</v>
      </c>
      <c r="T63" s="42">
        <v>2.1058694775646664E-2</v>
      </c>
      <c r="U63" s="141">
        <v>-4.6612562783615074E-3</v>
      </c>
      <c r="V63" s="141">
        <v>-0.23423854355606177</v>
      </c>
      <c r="W63" s="529">
        <f t="shared" si="10"/>
        <v>2.5038029715816073E-2</v>
      </c>
      <c r="X63" s="206">
        <f t="shared" si="11"/>
        <v>6.2690293205008873E-4</v>
      </c>
    </row>
    <row r="64" spans="1:33" ht="16.5" thickBot="1" x14ac:dyDescent="0.3">
      <c r="A64" s="3" t="s">
        <v>636</v>
      </c>
      <c r="B64" s="661" t="s">
        <v>637</v>
      </c>
      <c r="C64" s="661"/>
      <c r="D64" s="661"/>
      <c r="E64" s="661"/>
      <c r="F64" s="661"/>
      <c r="G64" s="661"/>
      <c r="I64" s="654"/>
      <c r="J64" s="446" t="s">
        <v>866</v>
      </c>
      <c r="K64" s="74">
        <v>-4.9429657794676805E-2</v>
      </c>
      <c r="L64" s="74">
        <v>3.9705345067839661E-2</v>
      </c>
      <c r="M64" s="74">
        <v>1.3821037311159501E-2</v>
      </c>
      <c r="N64" s="74">
        <v>1.9868817943784263E-2</v>
      </c>
      <c r="O64" s="126">
        <f t="shared" si="9"/>
        <v>5.3906894400087982E-4</v>
      </c>
      <c r="Q64" s="599"/>
      <c r="R64" s="140" t="s">
        <v>866</v>
      </c>
      <c r="S64" s="42">
        <v>-4.9429657794676805E-2</v>
      </c>
      <c r="T64" s="42">
        <v>1.3821037311159501E-2</v>
      </c>
      <c r="U64" s="141">
        <v>-4.6612562783615074E-3</v>
      </c>
      <c r="V64" s="141">
        <v>-0.23423854355606177</v>
      </c>
      <c r="W64" s="529">
        <f t="shared" si="10"/>
        <v>-4.1530981866115306E-2</v>
      </c>
      <c r="X64" s="206">
        <f t="shared" si="11"/>
        <v>1.7248224547635983E-3</v>
      </c>
    </row>
    <row r="65" spans="1:24" ht="16.5" thickBot="1" x14ac:dyDescent="0.3">
      <c r="A65" s="3" t="s">
        <v>292</v>
      </c>
      <c r="B65" s="4" t="s">
        <v>638</v>
      </c>
      <c r="C65" s="4" t="s">
        <v>503</v>
      </c>
      <c r="D65" s="4" t="s">
        <v>639</v>
      </c>
      <c r="E65" s="4" t="s">
        <v>490</v>
      </c>
      <c r="F65" s="4" t="s">
        <v>640</v>
      </c>
      <c r="G65" s="4" t="s">
        <v>641</v>
      </c>
      <c r="I65" s="646" t="s">
        <v>891</v>
      </c>
      <c r="J65" s="647"/>
      <c r="K65" s="647"/>
      <c r="L65" s="647"/>
      <c r="M65" s="647"/>
      <c r="N65" s="648"/>
      <c r="O65" s="126">
        <f>SUM(O53:O64)</f>
        <v>-1.0493264430809304E-3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0.15320343419576679</v>
      </c>
    </row>
    <row r="66" spans="1:24" ht="19.5" thickBot="1" x14ac:dyDescent="0.3">
      <c r="A66" s="3" t="s">
        <v>296</v>
      </c>
      <c r="B66" s="4" t="s">
        <v>642</v>
      </c>
      <c r="C66" s="4" t="s">
        <v>632</v>
      </c>
      <c r="D66" s="4" t="s">
        <v>643</v>
      </c>
      <c r="E66" s="4" t="s">
        <v>644</v>
      </c>
      <c r="F66" s="4" t="s">
        <v>645</v>
      </c>
      <c r="G66" s="4" t="s">
        <v>646</v>
      </c>
      <c r="I66" s="649" t="s">
        <v>5173</v>
      </c>
      <c r="J66" s="650"/>
      <c r="K66" s="650"/>
      <c r="L66" s="650"/>
      <c r="M66" s="650"/>
      <c r="N66" s="651"/>
      <c r="O66" s="126">
        <f>O65/12</f>
        <v>-8.74438702567442E-5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1.2766952849647233E-2</v>
      </c>
    </row>
    <row r="67" spans="1:24" ht="18" thickBot="1" x14ac:dyDescent="0.3">
      <c r="A67" s="3" t="s">
        <v>302</v>
      </c>
      <c r="B67" s="4" t="s">
        <v>647</v>
      </c>
      <c r="C67" s="4" t="s">
        <v>648</v>
      </c>
      <c r="D67" s="4" t="s">
        <v>580</v>
      </c>
      <c r="E67" s="4" t="s">
        <v>649</v>
      </c>
      <c r="F67" s="4" t="s">
        <v>650</v>
      </c>
      <c r="G67" s="4" t="s">
        <v>651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161" t="s">
        <v>5074</v>
      </c>
    </row>
    <row r="68" spans="1:24" ht="16.5" thickBot="1" x14ac:dyDescent="0.3">
      <c r="A68" s="3" t="s">
        <v>308</v>
      </c>
      <c r="B68" s="4" t="s">
        <v>466</v>
      </c>
      <c r="C68" s="4" t="s">
        <v>652</v>
      </c>
      <c r="D68" s="4" t="s">
        <v>653</v>
      </c>
      <c r="E68" s="4" t="s">
        <v>654</v>
      </c>
      <c r="F68" s="4" t="s">
        <v>655</v>
      </c>
      <c r="G68" s="4" t="s">
        <v>656</v>
      </c>
      <c r="I68" s="652">
        <v>2015</v>
      </c>
      <c r="J68" s="446" t="s">
        <v>867</v>
      </c>
      <c r="K68" s="74">
        <v>-0.09</v>
      </c>
      <c r="L68" s="74">
        <v>-5.7854795099899797E-2</v>
      </c>
      <c r="M68" s="74">
        <v>1.4990318057379324E-2</v>
      </c>
      <c r="N68" s="74">
        <v>-8.9212734082430127E-3</v>
      </c>
      <c r="O68" s="126">
        <f>((K68-L68)*(M68-N68))</f>
        <v>-7.6864300714991722E-4</v>
      </c>
      <c r="Q68" s="599">
        <v>2015</v>
      </c>
      <c r="R68" s="140" t="s">
        <v>867</v>
      </c>
      <c r="S68" s="42">
        <v>-0.09</v>
      </c>
      <c r="T68" s="42">
        <v>1.4990318057379324E-2</v>
      </c>
      <c r="U68" s="141">
        <v>-5.0671704124017558E-2</v>
      </c>
      <c r="V68" s="141">
        <v>0.80516431311759407</v>
      </c>
      <c r="W68" s="142">
        <f>S68-U68-(V68*T68)</f>
        <v>-5.1397965018066531E-2</v>
      </c>
      <c r="X68" s="143">
        <f>W68^2</f>
        <v>2.6417508079983909E-3</v>
      </c>
    </row>
    <row r="69" spans="1:24" ht="16.5" thickBot="1" x14ac:dyDescent="0.3">
      <c r="A69" s="3" t="s">
        <v>314</v>
      </c>
      <c r="B69" s="4" t="s">
        <v>443</v>
      </c>
      <c r="C69" s="4" t="s">
        <v>424</v>
      </c>
      <c r="D69" s="4" t="s">
        <v>589</v>
      </c>
      <c r="E69" s="4" t="s">
        <v>466</v>
      </c>
      <c r="F69" s="4" t="s">
        <v>657</v>
      </c>
      <c r="G69" s="4" t="s">
        <v>658</v>
      </c>
      <c r="I69" s="653"/>
      <c r="J69" s="446" t="s">
        <v>868</v>
      </c>
      <c r="K69" s="74">
        <v>-6.1538461538461542E-2</v>
      </c>
      <c r="L69" s="74">
        <v>-5.7854795099899797E-2</v>
      </c>
      <c r="M69" s="74">
        <v>3.8188695795186717E-2</v>
      </c>
      <c r="N69" s="74">
        <v>-8.9212734082430127E-3</v>
      </c>
      <c r="O69" s="126">
        <f t="shared" ref="O69:O79" si="12">((K69-L69)*(M69-N69))</f>
        <v>-1.7353741247635147E-4</v>
      </c>
      <c r="Q69" s="599"/>
      <c r="R69" s="140" t="s">
        <v>868</v>
      </c>
      <c r="S69" s="42">
        <v>-6.1538461538461542E-2</v>
      </c>
      <c r="T69" s="42">
        <v>3.8188695795186717E-2</v>
      </c>
      <c r="U69" s="141">
        <v>-5.0671704124017558E-2</v>
      </c>
      <c r="V69" s="141">
        <v>0.80516431311759407</v>
      </c>
      <c r="W69" s="142">
        <f t="shared" ref="W69:W79" si="13">S69-U69-(V69*T69)</f>
        <v>-4.1614932433232249E-2</v>
      </c>
      <c r="X69" s="143">
        <f t="shared" ref="X69:X79" si="14">W69^2</f>
        <v>1.7318026014224853E-3</v>
      </c>
    </row>
    <row r="70" spans="1:24" ht="16.5" thickBot="1" x14ac:dyDescent="0.3">
      <c r="A70" s="3" t="s">
        <v>320</v>
      </c>
      <c r="B70" s="4" t="s">
        <v>412</v>
      </c>
      <c r="C70" s="4" t="s">
        <v>659</v>
      </c>
      <c r="D70" s="4" t="s">
        <v>660</v>
      </c>
      <c r="E70" s="4" t="s">
        <v>661</v>
      </c>
      <c r="F70" s="4" t="s">
        <v>662</v>
      </c>
      <c r="G70" s="4" t="s">
        <v>663</v>
      </c>
      <c r="I70" s="653"/>
      <c r="J70" s="446" t="s">
        <v>869</v>
      </c>
      <c r="K70" s="74">
        <v>7.0257611241217799E-3</v>
      </c>
      <c r="L70" s="74">
        <v>-5.7854795099899797E-2</v>
      </c>
      <c r="M70" s="74">
        <v>1.5904866508955791E-2</v>
      </c>
      <c r="N70" s="74">
        <v>-8.9212734082430127E-3</v>
      </c>
      <c r="O70" s="126">
        <f t="shared" si="12"/>
        <v>1.6107337667232431E-3</v>
      </c>
      <c r="Q70" s="599"/>
      <c r="R70" s="140" t="s">
        <v>869</v>
      </c>
      <c r="S70" s="42">
        <v>7.0257611241217799E-3</v>
      </c>
      <c r="T70" s="42">
        <v>1.5904866508955791E-2</v>
      </c>
      <c r="U70" s="141">
        <v>-5.0671704124017558E-2</v>
      </c>
      <c r="V70" s="141">
        <v>0.80516431311759407</v>
      </c>
      <c r="W70" s="142">
        <f t="shared" si="13"/>
        <v>4.4891434330228921E-2</v>
      </c>
      <c r="X70" s="143">
        <f t="shared" si="14"/>
        <v>2.0152408762252557E-3</v>
      </c>
    </row>
    <row r="71" spans="1:24" ht="16.5" thickBot="1" x14ac:dyDescent="0.3">
      <c r="A71" s="3" t="s">
        <v>325</v>
      </c>
      <c r="B71" s="4" t="s">
        <v>659</v>
      </c>
      <c r="C71" s="4" t="s">
        <v>664</v>
      </c>
      <c r="D71" s="4" t="s">
        <v>424</v>
      </c>
      <c r="E71" s="4" t="s">
        <v>412</v>
      </c>
      <c r="F71" s="4" t="s">
        <v>665</v>
      </c>
      <c r="G71" s="4" t="s">
        <v>666</v>
      </c>
      <c r="I71" s="653"/>
      <c r="J71" s="446" t="s">
        <v>870</v>
      </c>
      <c r="K71" s="74">
        <v>2.0730232558139532E-2</v>
      </c>
      <c r="L71" s="74">
        <v>-5.7854795099899797E-2</v>
      </c>
      <c r="M71" s="74">
        <v>-9.6159843649292046E-2</v>
      </c>
      <c r="N71" s="74">
        <v>-8.9212734082430127E-3</v>
      </c>
      <c r="O71" s="126">
        <f t="shared" si="12"/>
        <v>-6.8556454552406451E-3</v>
      </c>
      <c r="Q71" s="599"/>
      <c r="R71" s="140" t="s">
        <v>870</v>
      </c>
      <c r="S71" s="42">
        <v>2.0730232558139532E-2</v>
      </c>
      <c r="T71" s="42">
        <v>-9.6159843649292046E-2</v>
      </c>
      <c r="U71" s="141">
        <v>-5.0671704124017558E-2</v>
      </c>
      <c r="V71" s="141">
        <v>0.80516431311759407</v>
      </c>
      <c r="W71" s="142">
        <f t="shared" si="13"/>
        <v>0.14882641114353456</v>
      </c>
      <c r="X71" s="143">
        <f t="shared" si="14"/>
        <v>2.214930065386439E-2</v>
      </c>
    </row>
    <row r="72" spans="1:24" ht="16.5" thickBot="1" x14ac:dyDescent="0.3">
      <c r="A72" s="3" t="s">
        <v>330</v>
      </c>
      <c r="B72" s="4" t="s">
        <v>424</v>
      </c>
      <c r="C72" s="4" t="s">
        <v>616</v>
      </c>
      <c r="D72" s="4" t="s">
        <v>661</v>
      </c>
      <c r="E72" s="4" t="s">
        <v>659</v>
      </c>
      <c r="F72" s="4" t="s">
        <v>667</v>
      </c>
      <c r="G72" s="4" t="s">
        <v>668</v>
      </c>
      <c r="I72" s="653"/>
      <c r="J72" s="446" t="s">
        <v>871</v>
      </c>
      <c r="K72" s="74">
        <v>5.0802139037433157E-2</v>
      </c>
      <c r="L72" s="74">
        <v>-5.7854795099899797E-2</v>
      </c>
      <c r="M72" s="74">
        <v>3.9899245491350682E-2</v>
      </c>
      <c r="N72" s="74">
        <v>-8.9212734082430127E-3</v>
      </c>
      <c r="O72" s="126">
        <f t="shared" si="12"/>
        <v>5.3046879066235711E-3</v>
      </c>
      <c r="Q72" s="599"/>
      <c r="R72" s="140" t="s">
        <v>871</v>
      </c>
      <c r="S72" s="42">
        <v>5.0802139037433157E-2</v>
      </c>
      <c r="T72" s="42">
        <v>3.9899245491350682E-2</v>
      </c>
      <c r="U72" s="141">
        <v>-5.0671704124017558E-2</v>
      </c>
      <c r="V72" s="141">
        <v>0.80516431311759407</v>
      </c>
      <c r="W72" s="142">
        <f t="shared" si="13"/>
        <v>6.934839457149708E-2</v>
      </c>
      <c r="X72" s="143">
        <f t="shared" si="14"/>
        <v>4.8091998296440454E-3</v>
      </c>
    </row>
    <row r="73" spans="1:24" ht="16.5" thickBot="1" x14ac:dyDescent="0.3">
      <c r="A73" s="3" t="s">
        <v>335</v>
      </c>
      <c r="B73" s="4" t="s">
        <v>589</v>
      </c>
      <c r="C73" s="4" t="s">
        <v>669</v>
      </c>
      <c r="D73" s="4" t="s">
        <v>489</v>
      </c>
      <c r="E73" s="4" t="s">
        <v>424</v>
      </c>
      <c r="F73" s="4" t="s">
        <v>670</v>
      </c>
      <c r="G73" s="4" t="s">
        <v>671</v>
      </c>
      <c r="I73" s="653"/>
      <c r="J73" s="446" t="s">
        <v>872</v>
      </c>
      <c r="K73" s="74">
        <v>-0.14503816793893129</v>
      </c>
      <c r="L73" s="74">
        <v>-5.7854795099899797E-2</v>
      </c>
      <c r="M73" s="74">
        <v>-7.1881256014068778E-2</v>
      </c>
      <c r="N73" s="74">
        <v>-8.9212734082430127E-3</v>
      </c>
      <c r="O73" s="126">
        <f t="shared" si="12"/>
        <v>5.4890636374626449E-3</v>
      </c>
      <c r="Q73" s="599"/>
      <c r="R73" s="140" t="s">
        <v>872</v>
      </c>
      <c r="S73" s="42">
        <v>-0.14503816793893129</v>
      </c>
      <c r="T73" s="42">
        <v>-7.1881256014068778E-2</v>
      </c>
      <c r="U73" s="141">
        <v>-5.0671704124017558E-2</v>
      </c>
      <c r="V73" s="141">
        <v>0.80516431311759407</v>
      </c>
      <c r="W73" s="142">
        <f t="shared" si="13"/>
        <v>-3.6490241690316116E-2</v>
      </c>
      <c r="X73" s="143">
        <f t="shared" si="14"/>
        <v>1.3315377386176844E-3</v>
      </c>
    </row>
    <row r="74" spans="1:24" ht="16.5" thickBot="1" x14ac:dyDescent="0.3">
      <c r="A74" s="3" t="s">
        <v>340</v>
      </c>
      <c r="B74" s="4" t="s">
        <v>446</v>
      </c>
      <c r="C74" s="4" t="s">
        <v>672</v>
      </c>
      <c r="D74" s="4" t="s">
        <v>673</v>
      </c>
      <c r="E74" s="4" t="s">
        <v>573</v>
      </c>
      <c r="F74" s="4" t="s">
        <v>674</v>
      </c>
      <c r="G74" s="4" t="s">
        <v>675</v>
      </c>
      <c r="I74" s="653"/>
      <c r="J74" s="446" t="s">
        <v>873</v>
      </c>
      <c r="K74" s="74">
        <v>-0.2857142857142857</v>
      </c>
      <c r="L74" s="74">
        <v>-5.7854795099899797E-2</v>
      </c>
      <c r="M74" s="74">
        <v>-3.1031770622303743E-2</v>
      </c>
      <c r="N74" s="74">
        <v>-8.9212734082430127E-3</v>
      </c>
      <c r="O74" s="126">
        <f t="shared" si="12"/>
        <v>5.0380866324266768E-3</v>
      </c>
      <c r="Q74" s="599"/>
      <c r="R74" s="140" t="s">
        <v>873</v>
      </c>
      <c r="S74" s="42">
        <v>-0.2857142857142857</v>
      </c>
      <c r="T74" s="42">
        <v>-3.1031770622303743E-2</v>
      </c>
      <c r="U74" s="141">
        <v>-5.0671704124017558E-2</v>
      </c>
      <c r="V74" s="141">
        <v>0.80516431311759407</v>
      </c>
      <c r="W74" s="142">
        <f t="shared" si="13"/>
        <v>-0.21005690731233823</v>
      </c>
      <c r="X74" s="143">
        <f t="shared" si="14"/>
        <v>4.4123904309624255E-2</v>
      </c>
    </row>
    <row r="75" spans="1:24" ht="16.5" thickBot="1" x14ac:dyDescent="0.3">
      <c r="A75" s="3" t="s">
        <v>343</v>
      </c>
      <c r="B75" s="4" t="s">
        <v>602</v>
      </c>
      <c r="C75" s="4" t="s">
        <v>465</v>
      </c>
      <c r="D75" s="4" t="s">
        <v>676</v>
      </c>
      <c r="E75" s="4" t="s">
        <v>401</v>
      </c>
      <c r="F75" s="4" t="s">
        <v>677</v>
      </c>
      <c r="G75" s="4">
        <v>365</v>
      </c>
      <c r="I75" s="653"/>
      <c r="J75" s="446" t="s">
        <v>874</v>
      </c>
      <c r="K75" s="74">
        <v>-2.5000000000000001E-2</v>
      </c>
      <c r="L75" s="74">
        <v>-5.7854795099899797E-2</v>
      </c>
      <c r="M75" s="74">
        <v>-5.2010822777026289E-2</v>
      </c>
      <c r="N75" s="74">
        <v>-8.9212734082430127E-3</v>
      </c>
      <c r="O75" s="126">
        <f t="shared" si="12"/>
        <v>-1.4156983154583909E-3</v>
      </c>
      <c r="Q75" s="599"/>
      <c r="R75" s="140" t="s">
        <v>874</v>
      </c>
      <c r="S75" s="42">
        <v>-2.5000000000000001E-2</v>
      </c>
      <c r="T75" s="42">
        <v>-5.2010822777026289E-2</v>
      </c>
      <c r="U75" s="141">
        <v>-5.0671704124017558E-2</v>
      </c>
      <c r="V75" s="141">
        <v>0.80516431311759407</v>
      </c>
      <c r="W75" s="142">
        <f t="shared" si="13"/>
        <v>6.7548962519962841E-2</v>
      </c>
      <c r="X75" s="143">
        <f t="shared" si="14"/>
        <v>4.5628623375233443E-3</v>
      </c>
    </row>
    <row r="76" spans="1:24" ht="16.5" thickBot="1" x14ac:dyDescent="0.3">
      <c r="A76" s="3" t="s">
        <v>678</v>
      </c>
      <c r="B76" s="661" t="s">
        <v>679</v>
      </c>
      <c r="C76" s="661"/>
      <c r="D76" s="661"/>
      <c r="E76" s="661"/>
      <c r="F76" s="661"/>
      <c r="G76" s="661"/>
      <c r="I76" s="653"/>
      <c r="J76" s="446" t="s">
        <v>875</v>
      </c>
      <c r="K76" s="74">
        <v>-3.8461538461538464E-2</v>
      </c>
      <c r="L76" s="74">
        <v>-5.7854795099899797E-2</v>
      </c>
      <c r="M76" s="74">
        <v>-8.5403666273141152E-2</v>
      </c>
      <c r="N76" s="74">
        <v>-8.9212734082430127E-3</v>
      </c>
      <c r="O76" s="126">
        <f t="shared" si="12"/>
        <v>-1.4832426731449452E-3</v>
      </c>
      <c r="Q76" s="599"/>
      <c r="R76" s="140" t="s">
        <v>875</v>
      </c>
      <c r="S76" s="42">
        <v>-3.8461538461538464E-2</v>
      </c>
      <c r="T76" s="42">
        <v>-8.5403666273141152E-2</v>
      </c>
      <c r="U76" s="141">
        <v>-5.0671704124017558E-2</v>
      </c>
      <c r="V76" s="141">
        <v>0.80516431311759407</v>
      </c>
      <c r="W76" s="142">
        <f t="shared" si="13"/>
        <v>8.0974149955017019E-2</v>
      </c>
      <c r="X76" s="143">
        <f t="shared" si="14"/>
        <v>6.5568129609375825E-3</v>
      </c>
    </row>
    <row r="77" spans="1:24" ht="16.5" thickBot="1" x14ac:dyDescent="0.3">
      <c r="A77" s="3" t="s">
        <v>348</v>
      </c>
      <c r="B77" s="4" t="s">
        <v>680</v>
      </c>
      <c r="C77" s="4" t="s">
        <v>681</v>
      </c>
      <c r="D77" s="4" t="s">
        <v>424</v>
      </c>
      <c r="E77" s="4" t="s">
        <v>602</v>
      </c>
      <c r="F77" s="4" t="s">
        <v>682</v>
      </c>
      <c r="G77" s="4" t="s">
        <v>683</v>
      </c>
      <c r="I77" s="653"/>
      <c r="J77" s="446" t="s">
        <v>876</v>
      </c>
      <c r="K77" s="74">
        <v>0.29777777777777775</v>
      </c>
      <c r="L77" s="74">
        <v>-5.7854795099899797E-2</v>
      </c>
      <c r="M77" s="74">
        <v>7.7661777639081955E-2</v>
      </c>
      <c r="N77" s="74">
        <v>-8.9212734082430127E-3</v>
      </c>
      <c r="O77" s="126">
        <f t="shared" si="12"/>
        <v>3.0791753211559476E-2</v>
      </c>
      <c r="Q77" s="599"/>
      <c r="R77" s="140" t="s">
        <v>876</v>
      </c>
      <c r="S77" s="42">
        <v>0.29777777777777775</v>
      </c>
      <c r="T77" s="42">
        <v>7.7661777639081955E-2</v>
      </c>
      <c r="U77" s="141">
        <v>-5.0671704124017558E-2</v>
      </c>
      <c r="V77" s="141">
        <v>0.80516431311759407</v>
      </c>
      <c r="W77" s="142">
        <f t="shared" si="13"/>
        <v>0.28591899005353255</v>
      </c>
      <c r="X77" s="143">
        <f t="shared" si="14"/>
        <v>8.174966887323204E-2</v>
      </c>
    </row>
    <row r="78" spans="1:24" ht="16.5" thickBot="1" x14ac:dyDescent="0.3">
      <c r="A78" s="3" t="s">
        <v>350</v>
      </c>
      <c r="B78" s="4" t="s">
        <v>684</v>
      </c>
      <c r="C78" s="4" t="s">
        <v>685</v>
      </c>
      <c r="D78" s="4" t="s">
        <v>686</v>
      </c>
      <c r="E78" s="4" t="s">
        <v>680</v>
      </c>
      <c r="F78" s="4" t="s">
        <v>687</v>
      </c>
      <c r="G78" s="4" t="s">
        <v>688</v>
      </c>
      <c r="I78" s="653"/>
      <c r="J78" s="446" t="s">
        <v>877</v>
      </c>
      <c r="K78" s="74">
        <v>-0.23287671232876711</v>
      </c>
      <c r="L78" s="74">
        <v>-5.7854795099899797E-2</v>
      </c>
      <c r="M78" s="74">
        <v>-5.6204177800007653E-3</v>
      </c>
      <c r="N78" s="74">
        <v>-8.9212734082430127E-3</v>
      </c>
      <c r="O78" s="126">
        <f t="shared" si="12"/>
        <v>-5.7772208055065547E-4</v>
      </c>
      <c r="Q78" s="599"/>
      <c r="R78" s="140" t="s">
        <v>877</v>
      </c>
      <c r="S78" s="42">
        <v>-0.23287671232876711</v>
      </c>
      <c r="T78" s="42">
        <v>-5.6204177800007653E-3</v>
      </c>
      <c r="U78" s="141">
        <v>-5.0671704124017558E-2</v>
      </c>
      <c r="V78" s="141">
        <v>0.80516431311759407</v>
      </c>
      <c r="W78" s="142">
        <f t="shared" si="13"/>
        <v>-0.17767964838348133</v>
      </c>
      <c r="X78" s="143">
        <f t="shared" si="14"/>
        <v>3.1570057449677558E-2</v>
      </c>
    </row>
    <row r="79" spans="1:24" ht="16.5" thickBot="1" x14ac:dyDescent="0.3">
      <c r="A79" s="3" t="s">
        <v>353</v>
      </c>
      <c r="B79" s="4" t="s">
        <v>689</v>
      </c>
      <c r="C79" s="4" t="s">
        <v>690</v>
      </c>
      <c r="D79" s="4" t="s">
        <v>691</v>
      </c>
      <c r="E79" s="4" t="s">
        <v>692</v>
      </c>
      <c r="F79" s="4" t="s">
        <v>693</v>
      </c>
      <c r="G79" s="4" t="s">
        <v>694</v>
      </c>
      <c r="I79" s="654"/>
      <c r="J79" s="446" t="s">
        <v>866</v>
      </c>
      <c r="K79" s="74">
        <v>-0.19196428571428573</v>
      </c>
      <c r="L79" s="74">
        <v>-5.7854795099899797E-2</v>
      </c>
      <c r="M79" s="74">
        <v>4.8407592724962187E-2</v>
      </c>
      <c r="N79" s="74">
        <v>-8.9212734082430127E-3</v>
      </c>
      <c r="O79" s="126">
        <f t="shared" si="12"/>
        <v>-7.6883450346244709E-3</v>
      </c>
      <c r="Q79" s="599"/>
      <c r="R79" s="140" t="s">
        <v>866</v>
      </c>
      <c r="S79" s="42">
        <v>-0.19196428571428573</v>
      </c>
      <c r="T79" s="42">
        <v>4.8407592724962187E-2</v>
      </c>
      <c r="U79" s="141">
        <v>-5.0671704124017558E-2</v>
      </c>
      <c r="V79" s="141">
        <v>0.80516431311759407</v>
      </c>
      <c r="W79" s="142">
        <f t="shared" si="13"/>
        <v>-0.18026864773633861</v>
      </c>
      <c r="X79" s="143">
        <f t="shared" si="14"/>
        <v>3.2496785356688138E-2</v>
      </c>
    </row>
    <row r="80" spans="1:24" ht="16.5" thickBot="1" x14ac:dyDescent="0.3">
      <c r="A80" s="3" t="s">
        <v>356</v>
      </c>
      <c r="B80" s="4" t="s">
        <v>685</v>
      </c>
      <c r="C80" s="4" t="s">
        <v>695</v>
      </c>
      <c r="D80" s="4" t="s">
        <v>402</v>
      </c>
      <c r="E80" s="4" t="s">
        <v>407</v>
      </c>
      <c r="F80" s="4" t="s">
        <v>696</v>
      </c>
      <c r="G80" s="4" t="s">
        <v>697</v>
      </c>
      <c r="I80" s="646" t="s">
        <v>891</v>
      </c>
      <c r="J80" s="647"/>
      <c r="K80" s="647"/>
      <c r="L80" s="647"/>
      <c r="M80" s="647"/>
      <c r="N80" s="648"/>
      <c r="O80" s="126">
        <f>SUM(O68:O79)</f>
        <v>2.9271491176150244E-2</v>
      </c>
      <c r="Q80" s="599" t="s">
        <v>891</v>
      </c>
      <c r="R80" s="599"/>
      <c r="S80" s="599"/>
      <c r="T80" s="599"/>
      <c r="U80" s="599"/>
      <c r="V80" s="599"/>
      <c r="W80" s="599"/>
      <c r="X80" s="143">
        <f>SUM(X68:X79)</f>
        <v>0.23573892379545519</v>
      </c>
    </row>
    <row r="81" spans="1:24" ht="19.5" thickBot="1" x14ac:dyDescent="0.3">
      <c r="A81" s="3" t="s">
        <v>358</v>
      </c>
      <c r="B81" s="4" t="s">
        <v>698</v>
      </c>
      <c r="C81" s="4" t="s">
        <v>413</v>
      </c>
      <c r="D81" s="4" t="s">
        <v>698</v>
      </c>
      <c r="E81" s="4" t="s">
        <v>685</v>
      </c>
      <c r="F81" s="4" t="s">
        <v>699</v>
      </c>
      <c r="G81" s="4" t="s">
        <v>700</v>
      </c>
      <c r="I81" s="649" t="s">
        <v>5173</v>
      </c>
      <c r="J81" s="650"/>
      <c r="K81" s="650"/>
      <c r="L81" s="650"/>
      <c r="M81" s="650"/>
      <c r="N81" s="651"/>
      <c r="O81" s="126">
        <f>O80/12</f>
        <v>2.4392909313458535E-3</v>
      </c>
      <c r="Q81" s="600" t="s">
        <v>5070</v>
      </c>
      <c r="R81" s="600"/>
      <c r="S81" s="600"/>
      <c r="T81" s="600"/>
      <c r="U81" s="600"/>
      <c r="V81" s="600"/>
      <c r="W81" s="600"/>
      <c r="X81" s="143">
        <f>X80/12</f>
        <v>1.9644910316287931E-2</v>
      </c>
    </row>
    <row r="82" spans="1:24" ht="18" thickBot="1" x14ac:dyDescent="0.3">
      <c r="A82" s="3" t="s">
        <v>364</v>
      </c>
      <c r="B82" s="4" t="s">
        <v>620</v>
      </c>
      <c r="C82" s="4" t="s">
        <v>701</v>
      </c>
      <c r="D82" s="4" t="s">
        <v>601</v>
      </c>
      <c r="E82" s="4" t="s">
        <v>698</v>
      </c>
      <c r="F82" s="4" t="s">
        <v>702</v>
      </c>
      <c r="G82" s="4" t="s">
        <v>703</v>
      </c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161" t="s">
        <v>5074</v>
      </c>
    </row>
    <row r="83" spans="1:24" ht="16.5" thickBot="1" x14ac:dyDescent="0.3">
      <c r="A83" s="3" t="s">
        <v>368</v>
      </c>
      <c r="B83" s="4" t="s">
        <v>701</v>
      </c>
      <c r="C83" s="4" t="s">
        <v>405</v>
      </c>
      <c r="D83" s="4" t="s">
        <v>704</v>
      </c>
      <c r="E83" s="4" t="s">
        <v>705</v>
      </c>
      <c r="F83" s="4" t="s">
        <v>5028</v>
      </c>
      <c r="G83" s="4" t="s">
        <v>5029</v>
      </c>
      <c r="I83" s="652">
        <v>2016</v>
      </c>
      <c r="J83" s="446" t="s">
        <v>867</v>
      </c>
      <c r="K83" s="74">
        <v>-1.6574585635359115E-2</v>
      </c>
      <c r="L83" s="75">
        <v>0.11422363715749789</v>
      </c>
      <c r="M83" s="74">
        <v>1.0050124363976159E-2</v>
      </c>
      <c r="N83" s="74">
        <v>9.8098034712319256E-3</v>
      </c>
      <c r="O83" s="126">
        <f>((K83-L83)*(M83-N83))</f>
        <v>-3.1433545670938504E-5</v>
      </c>
      <c r="Q83" s="599">
        <v>2016</v>
      </c>
      <c r="R83" s="140" t="s">
        <v>867</v>
      </c>
      <c r="S83" s="42">
        <v>-1.6574585635359115E-2</v>
      </c>
      <c r="T83" s="42">
        <v>1.0050124363976159E-2</v>
      </c>
      <c r="U83" s="530">
        <v>0.10139848309607256</v>
      </c>
      <c r="V83" s="530">
        <v>1.3073813455117798</v>
      </c>
      <c r="W83" s="529">
        <f>S83-U83-(V83*T83)</f>
        <v>-0.13111241384496755</v>
      </c>
      <c r="X83" s="206">
        <f>W83^2</f>
        <v>1.7190465064254038E-2</v>
      </c>
    </row>
    <row r="84" spans="1:24" ht="16.5" thickBot="1" x14ac:dyDescent="0.3">
      <c r="A84" s="3" t="s">
        <v>3730</v>
      </c>
      <c r="B84" s="4" t="s">
        <v>4340</v>
      </c>
      <c r="C84" s="4" t="s">
        <v>405</v>
      </c>
      <c r="D84" s="4" t="s">
        <v>690</v>
      </c>
      <c r="E84" s="4" t="s">
        <v>701</v>
      </c>
      <c r="F84" s="4" t="s">
        <v>5030</v>
      </c>
      <c r="G84" s="4" t="s">
        <v>5031</v>
      </c>
      <c r="I84" s="653"/>
      <c r="J84" s="446" t="s">
        <v>868</v>
      </c>
      <c r="K84" s="74">
        <v>0.1404494382022472</v>
      </c>
      <c r="L84" s="75">
        <v>0.11422363715749789</v>
      </c>
      <c r="M84" s="74">
        <v>4.3438042975537196E-2</v>
      </c>
      <c r="N84" s="74">
        <v>9.8098034712319256E-3</v>
      </c>
      <c r="O84" s="126">
        <f t="shared" ref="O84:O94" si="15">((K84-L84)*(M84-N84))</f>
        <v>8.8192751872508905E-4</v>
      </c>
      <c r="Q84" s="599"/>
      <c r="R84" s="140" t="s">
        <v>868</v>
      </c>
      <c r="S84" s="42">
        <v>0.1404494382022472</v>
      </c>
      <c r="T84" s="42">
        <v>4.3438042975537196E-2</v>
      </c>
      <c r="U84" s="530">
        <v>0.10139848309607256</v>
      </c>
      <c r="V84" s="530">
        <v>1.3073813455117798</v>
      </c>
      <c r="W84" s="529">
        <f t="shared" ref="W84:W94" si="16">S84-U84-(V84*T84)</f>
        <v>-1.7739131965581696E-2</v>
      </c>
      <c r="X84" s="206">
        <f t="shared" ref="X84:X94" si="17">W84^2</f>
        <v>3.1467680289232235E-4</v>
      </c>
    </row>
    <row r="85" spans="1:24" ht="16.5" thickBot="1" x14ac:dyDescent="0.3">
      <c r="A85" s="3" t="s">
        <v>3733</v>
      </c>
      <c r="B85" s="4" t="s">
        <v>684</v>
      </c>
      <c r="C85" s="4" t="s">
        <v>413</v>
      </c>
      <c r="D85" s="4" t="s">
        <v>704</v>
      </c>
      <c r="E85" s="4" t="s">
        <v>392</v>
      </c>
      <c r="F85" s="4" t="s">
        <v>5032</v>
      </c>
      <c r="G85" s="4" t="s">
        <v>5033</v>
      </c>
      <c r="I85" s="653"/>
      <c r="J85" s="446" t="s">
        <v>869</v>
      </c>
      <c r="K85" s="74">
        <v>0.23645320197044334</v>
      </c>
      <c r="L85" s="75">
        <v>0.11422363715749789</v>
      </c>
      <c r="M85" s="74">
        <v>6.7206555334595368E-3</v>
      </c>
      <c r="N85" s="74">
        <v>9.8098034712319256E-3</v>
      </c>
      <c r="O85" s="126">
        <f t="shared" si="15"/>
        <v>-3.7758520807672696E-4</v>
      </c>
      <c r="Q85" s="599"/>
      <c r="R85" s="140" t="s">
        <v>869</v>
      </c>
      <c r="S85" s="42">
        <v>0.23645320197044334</v>
      </c>
      <c r="T85" s="42">
        <v>6.7206555334595368E-3</v>
      </c>
      <c r="U85" s="530">
        <v>0.10139848309607256</v>
      </c>
      <c r="V85" s="530">
        <v>1.3073813455117798</v>
      </c>
      <c r="W85" s="529">
        <f t="shared" si="16"/>
        <v>0.12626825920031523</v>
      </c>
      <c r="X85" s="206">
        <f t="shared" si="17"/>
        <v>1.5943673281477992E-2</v>
      </c>
    </row>
    <row r="86" spans="1:24" ht="16.5" thickBot="1" x14ac:dyDescent="0.3">
      <c r="A86" s="3" t="s">
        <v>5034</v>
      </c>
      <c r="B86" s="4" t="s">
        <v>394</v>
      </c>
      <c r="C86" s="4" t="s">
        <v>701</v>
      </c>
      <c r="D86" s="4" t="s">
        <v>691</v>
      </c>
      <c r="E86" s="4" t="s">
        <v>3956</v>
      </c>
      <c r="F86" s="4" t="s">
        <v>5035</v>
      </c>
      <c r="G86" s="4" t="s">
        <v>5036</v>
      </c>
      <c r="I86" s="653"/>
      <c r="J86" s="446" t="s">
        <v>870</v>
      </c>
      <c r="K86" s="74">
        <v>0.35436653386454187</v>
      </c>
      <c r="L86" s="75">
        <v>0.11422363715749789</v>
      </c>
      <c r="M86" s="74">
        <v>-9.3294460641399797E-3</v>
      </c>
      <c r="N86" s="74">
        <v>9.8098034712319256E-3</v>
      </c>
      <c r="O86" s="126">
        <f t="shared" si="15"/>
        <v>-4.596154824223154E-3</v>
      </c>
      <c r="Q86" s="599"/>
      <c r="R86" s="140" t="s">
        <v>870</v>
      </c>
      <c r="S86" s="42">
        <v>0.35436653386454187</v>
      </c>
      <c r="T86" s="42">
        <v>-9.3294460641399797E-3</v>
      </c>
      <c r="U86" s="530">
        <v>0.10139848309607256</v>
      </c>
      <c r="V86" s="530">
        <v>1.3073813455117798</v>
      </c>
      <c r="W86" s="529">
        <f t="shared" si="16"/>
        <v>0.26516519451668419</v>
      </c>
      <c r="X86" s="206">
        <f t="shared" si="17"/>
        <v>7.0312580383070963E-2</v>
      </c>
    </row>
    <row r="87" spans="1:24" ht="16.5" thickBot="1" x14ac:dyDescent="0.3">
      <c r="A87" s="3" t="s">
        <v>5037</v>
      </c>
      <c r="B87" s="4" t="s">
        <v>5038</v>
      </c>
      <c r="C87" s="4" t="s">
        <v>1757</v>
      </c>
      <c r="D87" s="4" t="s">
        <v>1751</v>
      </c>
      <c r="E87" s="4" t="s">
        <v>1745</v>
      </c>
      <c r="F87" s="4" t="s">
        <v>5039</v>
      </c>
      <c r="G87" s="4" t="s">
        <v>5040</v>
      </c>
      <c r="I87" s="653"/>
      <c r="J87" s="446" t="s">
        <v>871</v>
      </c>
      <c r="K87" s="74">
        <v>-9.5744680851063829E-2</v>
      </c>
      <c r="L87" s="75">
        <v>0.11422363715749789</v>
      </c>
      <c r="M87" s="74">
        <v>-1.5014834656640762E-2</v>
      </c>
      <c r="N87" s="74">
        <v>9.8098034712319256E-3</v>
      </c>
      <c r="O87" s="126">
        <f t="shared" si="15"/>
        <v>5.2123875128806387E-3</v>
      </c>
      <c r="Q87" s="599"/>
      <c r="R87" s="140" t="s">
        <v>871</v>
      </c>
      <c r="S87" s="42">
        <v>-9.5744680851063829E-2</v>
      </c>
      <c r="T87" s="42">
        <v>-1.5014834656640762E-2</v>
      </c>
      <c r="U87" s="530">
        <v>0.10139848309607256</v>
      </c>
      <c r="V87" s="530">
        <v>1.3073813455117798</v>
      </c>
      <c r="W87" s="529">
        <f t="shared" si="16"/>
        <v>-0.17751304921110048</v>
      </c>
      <c r="X87" s="206">
        <f t="shared" si="17"/>
        <v>3.151088264022258E-2</v>
      </c>
    </row>
    <row r="88" spans="1:24" ht="16.5" thickBot="1" x14ac:dyDescent="0.3">
      <c r="A88" s="3" t="s">
        <v>5041</v>
      </c>
      <c r="B88" s="4" t="s">
        <v>698</v>
      </c>
      <c r="C88" s="4" t="s">
        <v>680</v>
      </c>
      <c r="D88" s="4" t="s">
        <v>419</v>
      </c>
      <c r="E88" s="4" t="s">
        <v>684</v>
      </c>
      <c r="F88" s="4" t="s">
        <v>5042</v>
      </c>
      <c r="G88" s="4" t="s">
        <v>5043</v>
      </c>
      <c r="I88" s="653"/>
      <c r="J88" s="446" t="s">
        <v>872</v>
      </c>
      <c r="K88" s="74">
        <v>0.20784313725490197</v>
      </c>
      <c r="L88" s="75">
        <v>0.11422363715749789</v>
      </c>
      <c r="M88" s="74">
        <v>4.9645736027609466E-2</v>
      </c>
      <c r="N88" s="74">
        <v>9.8098034712319256E-3</v>
      </c>
      <c r="O88" s="126">
        <f t="shared" si="15"/>
        <v>3.7294200918419691E-3</v>
      </c>
      <c r="Q88" s="599"/>
      <c r="R88" s="140" t="s">
        <v>872</v>
      </c>
      <c r="S88" s="42">
        <v>0.20784313725490197</v>
      </c>
      <c r="T88" s="42">
        <v>4.9645736027609466E-2</v>
      </c>
      <c r="U88" s="530">
        <v>0.10139848309607256</v>
      </c>
      <c r="V88" s="530">
        <v>1.3073813455117798</v>
      </c>
      <c r="W88" s="529">
        <f t="shared" si="16"/>
        <v>4.1538744992130699E-2</v>
      </c>
      <c r="X88" s="206">
        <f t="shared" si="17"/>
        <v>1.7254673355212632E-3</v>
      </c>
    </row>
    <row r="89" spans="1:24" ht="16.5" thickBot="1" x14ac:dyDescent="0.3">
      <c r="A89" s="3" t="s">
        <v>5044</v>
      </c>
      <c r="B89" s="661" t="s">
        <v>5045</v>
      </c>
      <c r="C89" s="661"/>
      <c r="D89" s="661"/>
      <c r="E89" s="661"/>
      <c r="F89" s="661"/>
      <c r="G89" s="661"/>
      <c r="I89" s="653"/>
      <c r="J89" s="446" t="s">
        <v>873</v>
      </c>
      <c r="K89" s="74">
        <v>0.2792207792207792</v>
      </c>
      <c r="L89" s="75">
        <v>0.11422363715749789</v>
      </c>
      <c r="M89" s="74">
        <v>3.7317594571986246E-2</v>
      </c>
      <c r="N89" s="74">
        <v>9.8098034712319256E-3</v>
      </c>
      <c r="O89" s="126">
        <f t="shared" si="15"/>
        <v>4.5387069160982259E-3</v>
      </c>
      <c r="Q89" s="599"/>
      <c r="R89" s="140" t="s">
        <v>873</v>
      </c>
      <c r="S89" s="42">
        <v>0.2792207792207792</v>
      </c>
      <c r="T89" s="42">
        <v>3.7317594571986246E-2</v>
      </c>
      <c r="U89" s="530">
        <v>0.10139848309607256</v>
      </c>
      <c r="V89" s="530">
        <v>1.3073813455117798</v>
      </c>
      <c r="W89" s="529">
        <f t="shared" si="16"/>
        <v>0.12903396912192017</v>
      </c>
      <c r="X89" s="206">
        <f t="shared" si="17"/>
        <v>1.6649765187356648E-2</v>
      </c>
    </row>
    <row r="90" spans="1:24" ht="16.5" thickBot="1" x14ac:dyDescent="0.3">
      <c r="A90" s="3" t="s">
        <v>5046</v>
      </c>
      <c r="B90" s="4" t="s">
        <v>1774</v>
      </c>
      <c r="C90" s="4" t="s">
        <v>993</v>
      </c>
      <c r="D90" s="4" t="s">
        <v>698</v>
      </c>
      <c r="E90" s="4" t="s">
        <v>698</v>
      </c>
      <c r="F90" s="4" t="s">
        <v>5047</v>
      </c>
      <c r="G90" s="4" t="s">
        <v>5048</v>
      </c>
      <c r="I90" s="653"/>
      <c r="J90" s="446" t="s">
        <v>874</v>
      </c>
      <c r="K90" s="74">
        <v>7.6142131979695434E-3</v>
      </c>
      <c r="L90" s="75">
        <v>0.11422363715749789</v>
      </c>
      <c r="M90" s="74">
        <v>3.5975090721741862E-2</v>
      </c>
      <c r="N90" s="74">
        <v>9.8098034712319256E-3</v>
      </c>
      <c r="O90" s="126">
        <f t="shared" si="15"/>
        <v>-2.7894662015124556E-3</v>
      </c>
      <c r="Q90" s="599"/>
      <c r="R90" s="140" t="s">
        <v>874</v>
      </c>
      <c r="S90" s="42">
        <v>7.6142131979695434E-3</v>
      </c>
      <c r="T90" s="42">
        <v>3.5975090721741862E-2</v>
      </c>
      <c r="U90" s="530">
        <v>0.10139848309607256</v>
      </c>
      <c r="V90" s="530">
        <v>1.3073813455117798</v>
      </c>
      <c r="W90" s="529">
        <f t="shared" si="16"/>
        <v>-0.14081743241080225</v>
      </c>
      <c r="X90" s="206">
        <f t="shared" si="17"/>
        <v>1.9829549270770859E-2</v>
      </c>
    </row>
    <row r="91" spans="1:24" ht="16.5" thickBot="1" x14ac:dyDescent="0.3">
      <c r="A91" s="3" t="s">
        <v>5049</v>
      </c>
      <c r="B91" s="4" t="s">
        <v>4269</v>
      </c>
      <c r="C91" s="4" t="s">
        <v>1185</v>
      </c>
      <c r="D91" s="4" t="s">
        <v>1767</v>
      </c>
      <c r="E91" s="4" t="s">
        <v>5050</v>
      </c>
      <c r="F91" s="4" t="s">
        <v>5051</v>
      </c>
      <c r="G91" s="4" t="s">
        <v>5052</v>
      </c>
      <c r="I91" s="653"/>
      <c r="J91" s="446" t="s">
        <v>875</v>
      </c>
      <c r="K91" s="74">
        <v>-3.0226700251889168E-2</v>
      </c>
      <c r="L91" s="75">
        <v>0.11422363715749789</v>
      </c>
      <c r="M91" s="74">
        <v>-2.9839128178515729E-3</v>
      </c>
      <c r="N91" s="74">
        <v>9.8098034712319256E-3</v>
      </c>
      <c r="O91" s="126">
        <f t="shared" si="15"/>
        <v>1.8480566346780827E-3</v>
      </c>
      <c r="Q91" s="599"/>
      <c r="R91" s="140" t="s">
        <v>875</v>
      </c>
      <c r="S91" s="42">
        <v>-3.0226700251889168E-2</v>
      </c>
      <c r="T91" s="42">
        <v>-2.9839128178515729E-3</v>
      </c>
      <c r="U91" s="530">
        <v>0.10139848309607256</v>
      </c>
      <c r="V91" s="530">
        <v>1.3073813455117798</v>
      </c>
      <c r="W91" s="529">
        <f t="shared" si="16"/>
        <v>-0.12772407139326908</v>
      </c>
      <c r="X91" s="206">
        <f t="shared" si="17"/>
        <v>1.6313438413272898E-2</v>
      </c>
    </row>
    <row r="92" spans="1:24" ht="16.5" thickBot="1" x14ac:dyDescent="0.3">
      <c r="A92" s="3" t="s">
        <v>5053</v>
      </c>
      <c r="B92" s="4" t="s">
        <v>375</v>
      </c>
      <c r="C92" s="4" t="s">
        <v>997</v>
      </c>
      <c r="D92" s="4" t="s">
        <v>4280</v>
      </c>
      <c r="E92" s="4" t="s">
        <v>1712</v>
      </c>
      <c r="F92" s="4" t="s">
        <v>5054</v>
      </c>
      <c r="G92" s="4" t="s">
        <v>5055</v>
      </c>
      <c r="I92" s="653"/>
      <c r="J92" s="446" t="s">
        <v>876</v>
      </c>
      <c r="K92" s="74">
        <v>0.23636363636363636</v>
      </c>
      <c r="L92" s="75">
        <v>0.11422363715749789</v>
      </c>
      <c r="M92" s="74">
        <v>5.3133810453263684E-3</v>
      </c>
      <c r="N92" s="74">
        <v>9.8098034712319256E-3</v>
      </c>
      <c r="O92" s="126">
        <f t="shared" si="15"/>
        <v>-5.4919303153056799E-4</v>
      </c>
      <c r="Q92" s="599"/>
      <c r="R92" s="140" t="s">
        <v>876</v>
      </c>
      <c r="S92" s="42">
        <v>0.23636363636363636</v>
      </c>
      <c r="T92" s="42">
        <v>5.3133810453263684E-3</v>
      </c>
      <c r="U92" s="530">
        <v>0.10139848309607256</v>
      </c>
      <c r="V92" s="530">
        <v>1.3073813455117798</v>
      </c>
      <c r="W92" s="529">
        <f t="shared" si="16"/>
        <v>0.12801853800730822</v>
      </c>
      <c r="X92" s="206">
        <f t="shared" si="17"/>
        <v>1.638874607352862E-2</v>
      </c>
    </row>
    <row r="93" spans="1:24" ht="16.5" thickBot="1" x14ac:dyDescent="0.3">
      <c r="A93" s="3" t="s">
        <v>5056</v>
      </c>
      <c r="B93" s="4" t="s">
        <v>5057</v>
      </c>
      <c r="C93" s="4" t="s">
        <v>4311</v>
      </c>
      <c r="D93" s="4" t="s">
        <v>380</v>
      </c>
      <c r="E93" s="4" t="s">
        <v>2774</v>
      </c>
      <c r="F93" s="4" t="s">
        <v>5058</v>
      </c>
      <c r="G93" s="4" t="s">
        <v>5059</v>
      </c>
      <c r="I93" s="653"/>
      <c r="J93" s="446" t="s">
        <v>877</v>
      </c>
      <c r="K93" s="74">
        <v>-8.4033613445378148E-3</v>
      </c>
      <c r="L93" s="75">
        <v>0.11422363715749789</v>
      </c>
      <c r="M93" s="74">
        <v>-7.5342465753424681E-2</v>
      </c>
      <c r="N93" s="74">
        <v>9.8098034712319256E-3</v>
      </c>
      <c r="O93" s="126">
        <f t="shared" si="15"/>
        <v>1.0441967190656907E-2</v>
      </c>
      <c r="Q93" s="599"/>
      <c r="R93" s="140" t="s">
        <v>877</v>
      </c>
      <c r="S93" s="42">
        <v>-8.4033613445378148E-3</v>
      </c>
      <c r="T93" s="42">
        <v>-7.5342465753424681E-2</v>
      </c>
      <c r="U93" s="530">
        <v>0.10139848309607256</v>
      </c>
      <c r="V93" s="530">
        <v>1.3073813455117798</v>
      </c>
      <c r="W93" s="529">
        <f t="shared" si="16"/>
        <v>-1.1300510189722834E-2</v>
      </c>
      <c r="X93" s="206">
        <f t="shared" si="17"/>
        <v>1.2770153054802961E-4</v>
      </c>
    </row>
    <row r="94" spans="1:24" ht="16.5" thickBot="1" x14ac:dyDescent="0.3">
      <c r="A94" s="3" t="s">
        <v>5060</v>
      </c>
      <c r="B94" s="4" t="s">
        <v>1749</v>
      </c>
      <c r="C94" s="4" t="s">
        <v>381</v>
      </c>
      <c r="D94" s="4" t="s">
        <v>1776</v>
      </c>
      <c r="E94" s="4" t="s">
        <v>4268</v>
      </c>
      <c r="F94" s="4" t="s">
        <v>5061</v>
      </c>
      <c r="G94" s="4" t="s">
        <v>5062</v>
      </c>
      <c r="I94" s="654"/>
      <c r="J94" s="446" t="s">
        <v>866</v>
      </c>
      <c r="K94" s="74">
        <v>5.9322033898305086E-2</v>
      </c>
      <c r="L94" s="75">
        <v>0.11422363715749789</v>
      </c>
      <c r="M94" s="74">
        <v>3.1927675707203271E-2</v>
      </c>
      <c r="N94" s="74">
        <v>9.8098034712319256E-3</v>
      </c>
      <c r="O94" s="126">
        <f t="shared" si="15"/>
        <v>-1.2143066464368143E-3</v>
      </c>
      <c r="Q94" s="599"/>
      <c r="R94" s="140" t="s">
        <v>866</v>
      </c>
      <c r="S94" s="42">
        <v>5.9322033898305086E-2</v>
      </c>
      <c r="T94" s="42">
        <v>3.1927675707203271E-2</v>
      </c>
      <c r="U94" s="530">
        <v>0.10139848309607256</v>
      </c>
      <c r="V94" s="530">
        <v>1.3073813455117798</v>
      </c>
      <c r="W94" s="529">
        <f t="shared" si="16"/>
        <v>-8.3818096822914662E-2</v>
      </c>
      <c r="X94" s="206">
        <f t="shared" si="17"/>
        <v>7.025473355015497E-3</v>
      </c>
    </row>
    <row r="95" spans="1:24" ht="16.5" thickBot="1" x14ac:dyDescent="0.3">
      <c r="A95" s="3" t="s">
        <v>5063</v>
      </c>
      <c r="B95" s="4" t="s">
        <v>413</v>
      </c>
      <c r="C95" s="4" t="s">
        <v>5064</v>
      </c>
      <c r="D95" s="4" t="s">
        <v>392</v>
      </c>
      <c r="E95" s="4" t="s">
        <v>1749</v>
      </c>
      <c r="F95" s="4" t="s">
        <v>5065</v>
      </c>
      <c r="G95" s="4" t="s">
        <v>5066</v>
      </c>
      <c r="I95" s="646" t="s">
        <v>891</v>
      </c>
      <c r="J95" s="647"/>
      <c r="K95" s="647"/>
      <c r="L95" s="647"/>
      <c r="M95" s="647"/>
      <c r="N95" s="655"/>
      <c r="O95" s="126">
        <f>SUM(O83:O94)</f>
        <v>1.7094326407430253E-2</v>
      </c>
      <c r="Q95" s="599" t="s">
        <v>891</v>
      </c>
      <c r="R95" s="599"/>
      <c r="S95" s="599"/>
      <c r="T95" s="599"/>
      <c r="U95" s="599"/>
      <c r="V95" s="599"/>
      <c r="W95" s="599"/>
      <c r="X95" s="206">
        <f>SUM(X83:X94)</f>
        <v>0.21333241933793168</v>
      </c>
    </row>
    <row r="96" spans="1:24" ht="19.5" thickBot="1" x14ac:dyDescent="0.3">
      <c r="A96" s="3" t="s">
        <v>5067</v>
      </c>
      <c r="B96" s="4" t="s">
        <v>990</v>
      </c>
      <c r="C96" s="4" t="s">
        <v>990</v>
      </c>
      <c r="D96" s="4" t="s">
        <v>990</v>
      </c>
      <c r="E96" s="4" t="s">
        <v>990</v>
      </c>
      <c r="F96" s="4" t="s">
        <v>990</v>
      </c>
      <c r="G96" s="4" t="s">
        <v>990</v>
      </c>
      <c r="I96" s="649" t="s">
        <v>5173</v>
      </c>
      <c r="J96" s="650"/>
      <c r="K96" s="650"/>
      <c r="L96" s="650"/>
      <c r="M96" s="650"/>
      <c r="N96" s="656"/>
      <c r="O96" s="126">
        <f>O95/12</f>
        <v>1.4245272006191878E-3</v>
      </c>
      <c r="Q96" s="600" t="s">
        <v>5070</v>
      </c>
      <c r="R96" s="600"/>
      <c r="S96" s="600"/>
      <c r="T96" s="600"/>
      <c r="U96" s="600"/>
      <c r="V96" s="600"/>
      <c r="W96" s="600"/>
      <c r="X96" s="206">
        <f>X95/12</f>
        <v>1.7777701611494306E-2</v>
      </c>
    </row>
    <row r="97" spans="1:24" ht="18" thickBot="1" x14ac:dyDescent="0.3">
      <c r="A97" s="660" t="s">
        <v>373</v>
      </c>
      <c r="B97" s="660"/>
      <c r="C97" s="660"/>
      <c r="D97" s="660"/>
      <c r="E97" s="660"/>
      <c r="F97" s="660"/>
      <c r="G97" s="660"/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161" t="s">
        <v>884</v>
      </c>
      <c r="R97" s="161" t="s">
        <v>885</v>
      </c>
      <c r="S97" s="161" t="s">
        <v>886</v>
      </c>
      <c r="T97" s="161" t="s">
        <v>888</v>
      </c>
      <c r="U97" s="161" t="s">
        <v>5071</v>
      </c>
      <c r="V97" s="161" t="s">
        <v>5072</v>
      </c>
      <c r="W97" s="161" t="s">
        <v>5073</v>
      </c>
      <c r="X97" s="161" t="s">
        <v>5074</v>
      </c>
    </row>
    <row r="98" spans="1:24" ht="16.5" thickBot="1" x14ac:dyDescent="0.3">
      <c r="I98" s="652">
        <v>2017</v>
      </c>
      <c r="J98" s="446" t="s">
        <v>867</v>
      </c>
      <c r="K98" s="452">
        <v>-7.1999999999999995E-2</v>
      </c>
      <c r="L98" s="74">
        <v>5.22554327124801E-2</v>
      </c>
      <c r="M98" s="74">
        <v>-8.2182179919061092E-3</v>
      </c>
      <c r="N98" s="74">
        <v>1.7002369229728018E-2</v>
      </c>
      <c r="O98" s="126">
        <f>((K98-L98)*(M98-N98))</f>
        <v>3.1337949784869946E-3</v>
      </c>
      <c r="Q98" s="599">
        <v>2017</v>
      </c>
      <c r="R98" s="140" t="s">
        <v>867</v>
      </c>
      <c r="S98" s="127">
        <v>-7.1999999999999995E-2</v>
      </c>
      <c r="T98" s="42">
        <v>-8.2182179919061092E-3</v>
      </c>
      <c r="U98" s="141">
        <v>-0.15194112358850737</v>
      </c>
      <c r="V98" s="100">
        <v>12.009888359791486</v>
      </c>
      <c r="W98" s="529">
        <f>S98-U98-(V98*T98)</f>
        <v>0.17864100418772949</v>
      </c>
      <c r="X98" s="206">
        <f>W98^2</f>
        <v>3.1912608377200384E-2</v>
      </c>
    </row>
    <row r="99" spans="1:24" ht="16.5" thickBot="1" x14ac:dyDescent="0.3">
      <c r="I99" s="653"/>
      <c r="J99" s="446" t="s">
        <v>868</v>
      </c>
      <c r="K99" s="452">
        <v>-3.6637931034482756E-2</v>
      </c>
      <c r="L99" s="74">
        <v>5.22554327124801E-2</v>
      </c>
      <c r="M99" s="74">
        <v>1.7495868239585141E-2</v>
      </c>
      <c r="N99" s="74">
        <v>1.7002369229728018E-2</v>
      </c>
      <c r="O99" s="126">
        <f t="shared" ref="O99:O109" si="18">((K99-L99)*(M99-N99))</f>
        <v>-4.3868786991995281E-5</v>
      </c>
      <c r="Q99" s="599"/>
      <c r="R99" s="140" t="s">
        <v>868</v>
      </c>
      <c r="S99" s="127">
        <v>-3.6637931034482756E-2</v>
      </c>
      <c r="T99" s="42">
        <v>1.7495868239585141E-2</v>
      </c>
      <c r="U99" s="141">
        <v>-0.15194112358850737</v>
      </c>
      <c r="V99" s="100">
        <v>12.009888359791486</v>
      </c>
      <c r="W99" s="529">
        <f t="shared" ref="W99:W109" si="19">S99-U99-(V99*T99)</f>
        <v>-9.4820231761014534E-2</v>
      </c>
      <c r="X99" s="206">
        <f t="shared" ref="X99:X109" si="20">W99^2</f>
        <v>8.9908763512125088E-3</v>
      </c>
    </row>
    <row r="100" spans="1:24" ht="16.5" thickBot="1" x14ac:dyDescent="0.3">
      <c r="I100" s="653"/>
      <c r="J100" s="446" t="s">
        <v>869</v>
      </c>
      <c r="K100" s="452">
        <v>0.18120805369127516</v>
      </c>
      <c r="L100" s="74">
        <v>5.22554327124801E-2</v>
      </c>
      <c r="M100" s="74">
        <v>3.2295283969978633E-2</v>
      </c>
      <c r="N100" s="74">
        <v>1.7002369229728018E-2</v>
      </c>
      <c r="O100" s="126">
        <f t="shared" si="18"/>
        <v>1.9720614381605658E-3</v>
      </c>
      <c r="Q100" s="599"/>
      <c r="R100" s="140" t="s">
        <v>869</v>
      </c>
      <c r="S100" s="127">
        <v>0.18120805369127516</v>
      </c>
      <c r="T100" s="42">
        <v>3.2295283969978633E-2</v>
      </c>
      <c r="U100" s="141">
        <v>-0.15194112358850737</v>
      </c>
      <c r="V100" s="100">
        <v>12.009888359791486</v>
      </c>
      <c r="W100" s="529">
        <f t="shared" si="19"/>
        <v>-5.4713577747424413E-2</v>
      </c>
      <c r="X100" s="206">
        <f t="shared" si="20"/>
        <v>2.9935755899234561E-3</v>
      </c>
    </row>
    <row r="101" spans="1:24" ht="16.5" thickBot="1" x14ac:dyDescent="0.3">
      <c r="I101" s="653"/>
      <c r="J101" s="446" t="s">
        <v>870</v>
      </c>
      <c r="K101" s="452">
        <v>-3.9772727272727272E-2</v>
      </c>
      <c r="L101" s="74">
        <v>5.22554327124801E-2</v>
      </c>
      <c r="M101" s="74">
        <v>2.0867470402482848E-2</v>
      </c>
      <c r="N101" s="74">
        <v>1.7002369229728018E-2</v>
      </c>
      <c r="O101" s="126">
        <f t="shared" si="18"/>
        <v>-3.5569814908529418E-4</v>
      </c>
      <c r="Q101" s="599"/>
      <c r="R101" s="140" t="s">
        <v>870</v>
      </c>
      <c r="S101" s="127">
        <v>-3.9772727272727272E-2</v>
      </c>
      <c r="T101" s="42">
        <v>2.0867470402482848E-2</v>
      </c>
      <c r="U101" s="141">
        <v>-0.15194112358850737</v>
      </c>
      <c r="V101" s="100">
        <v>12.009888359791486</v>
      </c>
      <c r="W101" s="529">
        <f t="shared" si="19"/>
        <v>-0.13844759356929201</v>
      </c>
      <c r="X101" s="206">
        <f t="shared" si="20"/>
        <v>1.9167736165127867E-2</v>
      </c>
    </row>
    <row r="102" spans="1:24" ht="16.5" thickBot="1" x14ac:dyDescent="0.3">
      <c r="I102" s="653"/>
      <c r="J102" s="446" t="s">
        <v>871</v>
      </c>
      <c r="K102" s="452">
        <v>-2.7416173570019724E-2</v>
      </c>
      <c r="L102" s="74">
        <v>5.22554327124801E-2</v>
      </c>
      <c r="M102" s="74">
        <v>1.8006717972702979E-2</v>
      </c>
      <c r="N102" s="74">
        <v>1.7002369229728018E-2</v>
      </c>
      <c r="O102" s="126">
        <f t="shared" si="18"/>
        <v>-8.0018077620624736E-5</v>
      </c>
      <c r="Q102" s="599"/>
      <c r="R102" s="140" t="s">
        <v>871</v>
      </c>
      <c r="S102" s="127">
        <v>-2.7416173570019724E-2</v>
      </c>
      <c r="T102" s="42">
        <v>1.8006717972702979E-2</v>
      </c>
      <c r="U102" s="141">
        <v>-0.15194112358850737</v>
      </c>
      <c r="V102" s="100">
        <v>12.009888359791486</v>
      </c>
      <c r="W102" s="529">
        <f t="shared" si="19"/>
        <v>-9.1733722559925998E-2</v>
      </c>
      <c r="X102" s="206">
        <f t="shared" si="20"/>
        <v>8.4150758547014756E-3</v>
      </c>
    </row>
    <row r="103" spans="1:24" ht="16.5" thickBot="1" x14ac:dyDescent="0.3">
      <c r="I103" s="653"/>
      <c r="J103" s="446" t="s">
        <v>872</v>
      </c>
      <c r="K103" s="452">
        <v>9.6330275229357804E-2</v>
      </c>
      <c r="L103" s="74">
        <v>5.22554327124801E-2</v>
      </c>
      <c r="M103" s="74">
        <v>2.0799832933068765E-2</v>
      </c>
      <c r="N103" s="74">
        <v>1.7002369229728018E-2</v>
      </c>
      <c r="O103" s="126">
        <f t="shared" si="18"/>
        <v>1.6737261468830264E-4</v>
      </c>
      <c r="Q103" s="599"/>
      <c r="R103" s="140" t="s">
        <v>872</v>
      </c>
      <c r="S103" s="127">
        <v>9.6330275229357804E-2</v>
      </c>
      <c r="T103" s="42">
        <v>2.0799832933068765E-2</v>
      </c>
      <c r="U103" s="141">
        <v>-0.15194112358850737</v>
      </c>
      <c r="V103" s="100">
        <v>12.009888359791486</v>
      </c>
      <c r="W103" s="529">
        <f t="shared" si="19"/>
        <v>-1.5322726106049844E-3</v>
      </c>
      <c r="X103" s="206">
        <f t="shared" si="20"/>
        <v>2.3478593532102144E-6</v>
      </c>
    </row>
    <row r="104" spans="1:24" ht="16.5" thickBot="1" x14ac:dyDescent="0.3">
      <c r="I104" s="653"/>
      <c r="J104" s="446" t="s">
        <v>873</v>
      </c>
      <c r="K104" s="452">
        <v>9.6234309623430964E-2</v>
      </c>
      <c r="L104" s="74">
        <v>5.22554327124801E-2</v>
      </c>
      <c r="M104" s="74">
        <v>-3.6210388494506696E-3</v>
      </c>
      <c r="N104" s="74">
        <v>1.7002369229728018E-2</v>
      </c>
      <c r="O104" s="126">
        <f t="shared" si="18"/>
        <v>-9.0699432539850908E-4</v>
      </c>
      <c r="Q104" s="599"/>
      <c r="R104" s="140" t="s">
        <v>873</v>
      </c>
      <c r="S104" s="127">
        <v>9.6234309623430964E-2</v>
      </c>
      <c r="T104" s="42">
        <v>-3.6210388494506696E-3</v>
      </c>
      <c r="U104" s="141">
        <v>-0.15194112358850737</v>
      </c>
      <c r="V104" s="100">
        <v>12.009888359791486</v>
      </c>
      <c r="W104" s="529">
        <f t="shared" si="19"/>
        <v>0.29166370554030868</v>
      </c>
      <c r="X104" s="206">
        <f t="shared" si="20"/>
        <v>8.5067717129503895E-2</v>
      </c>
    </row>
    <row r="105" spans="1:24" ht="16.5" thickBot="1" x14ac:dyDescent="0.3">
      <c r="I105" s="653"/>
      <c r="J105" s="446" t="s">
        <v>874</v>
      </c>
      <c r="K105" s="452">
        <v>-5.5343511450381681E-2</v>
      </c>
      <c r="L105" s="74">
        <v>5.22554327124801E-2</v>
      </c>
      <c r="M105" s="74">
        <v>3.3364816031537449E-3</v>
      </c>
      <c r="N105" s="74">
        <v>1.7002369229728018E-2</v>
      </c>
      <c r="O105" s="126">
        <f t="shared" si="18"/>
        <v>1.470435079667709E-3</v>
      </c>
      <c r="Q105" s="599"/>
      <c r="R105" s="140" t="s">
        <v>874</v>
      </c>
      <c r="S105" s="127">
        <v>-5.5343511450381681E-2</v>
      </c>
      <c r="T105" s="42">
        <v>3.3364816031537449E-3</v>
      </c>
      <c r="U105" s="141">
        <v>-0.15194112358850737</v>
      </c>
      <c r="V105" s="100">
        <v>12.009888359791486</v>
      </c>
      <c r="W105" s="529">
        <f t="shared" si="19"/>
        <v>5.6526840569751081E-2</v>
      </c>
      <c r="X105" s="206">
        <f t="shared" si="20"/>
        <v>3.1952837047980569E-3</v>
      </c>
    </row>
    <row r="106" spans="1:24" ht="16.5" thickBot="1" x14ac:dyDescent="0.3">
      <c r="I106" s="653"/>
      <c r="J106" s="446" t="s">
        <v>875</v>
      </c>
      <c r="K106" s="452">
        <v>-0.15555555555555556</v>
      </c>
      <c r="L106" s="74">
        <v>5.22554327124801E-2</v>
      </c>
      <c r="M106" s="74">
        <v>2.158943243326219E-3</v>
      </c>
      <c r="N106" s="74">
        <v>1.7002369229728018E-2</v>
      </c>
      <c r="O106" s="126">
        <f t="shared" si="18"/>
        <v>3.0846270235175997E-3</v>
      </c>
      <c r="Q106" s="599"/>
      <c r="R106" s="140" t="s">
        <v>875</v>
      </c>
      <c r="S106" s="127">
        <v>-0.15555555555555556</v>
      </c>
      <c r="T106" s="42">
        <v>2.158943243326219E-3</v>
      </c>
      <c r="U106" s="141">
        <v>-0.15194112358850737</v>
      </c>
      <c r="V106" s="100">
        <v>12.009888359791486</v>
      </c>
      <c r="W106" s="529">
        <f t="shared" si="19"/>
        <v>-2.9543099294522226E-2</v>
      </c>
      <c r="X106" s="206">
        <f t="shared" si="20"/>
        <v>8.7279471592599967E-4</v>
      </c>
    </row>
    <row r="107" spans="1:24" ht="16.5" thickBot="1" x14ac:dyDescent="0.3">
      <c r="I107" s="653"/>
      <c r="J107" s="446" t="s">
        <v>876</v>
      </c>
      <c r="K107" s="452">
        <v>9.8086124401913874E-2</v>
      </c>
      <c r="L107" s="74">
        <v>5.22554327124801E-2</v>
      </c>
      <c r="M107" s="74">
        <v>1.3048272482234717E-2</v>
      </c>
      <c r="N107" s="74">
        <v>1.7002369229728018E-2</v>
      </c>
      <c r="O107" s="126">
        <f t="shared" si="18"/>
        <v>-1.8121898894455832E-4</v>
      </c>
      <c r="Q107" s="599"/>
      <c r="R107" s="140" t="s">
        <v>876</v>
      </c>
      <c r="S107" s="127">
        <v>9.8086124401913874E-2</v>
      </c>
      <c r="T107" s="42">
        <v>1.3048272482234717E-2</v>
      </c>
      <c r="U107" s="141">
        <v>-0.15194112358850737</v>
      </c>
      <c r="V107" s="100">
        <v>12.009888359791486</v>
      </c>
      <c r="W107" s="529">
        <f t="shared" si="19"/>
        <v>9.3318952190642956E-2</v>
      </c>
      <c r="X107" s="206">
        <f t="shared" si="20"/>
        <v>8.7084268379595056E-3</v>
      </c>
    </row>
    <row r="108" spans="1:24" ht="16.5" thickBot="1" x14ac:dyDescent="0.3">
      <c r="I108" s="653"/>
      <c r="J108" s="446" t="s">
        <v>877</v>
      </c>
      <c r="K108" s="452">
        <v>-0.4662309368191721</v>
      </c>
      <c r="L108" s="74">
        <v>5.22554327124801E-2</v>
      </c>
      <c r="M108" s="74">
        <v>-6.0470460180261547E-5</v>
      </c>
      <c r="N108" s="74">
        <v>1.7002369229728018E-2</v>
      </c>
      <c r="O108" s="126">
        <f t="shared" si="18"/>
        <v>8.8468498047211252E-3</v>
      </c>
      <c r="Q108" s="599"/>
      <c r="R108" s="140" t="s">
        <v>877</v>
      </c>
      <c r="S108" s="127">
        <v>-0.4662309368191721</v>
      </c>
      <c r="T108" s="42">
        <v>-6.0470460180261547E-5</v>
      </c>
      <c r="U108" s="141">
        <v>-0.15194112358850737</v>
      </c>
      <c r="V108" s="100">
        <v>12.009888359791486</v>
      </c>
      <c r="W108" s="529">
        <f t="shared" si="19"/>
        <v>-0.31356356975483457</v>
      </c>
      <c r="X108" s="206">
        <f t="shared" si="20"/>
        <v>9.8322112277394999E-2</v>
      </c>
    </row>
    <row r="109" spans="1:24" ht="16.5" thickBot="1" x14ac:dyDescent="0.3">
      <c r="I109" s="654"/>
      <c r="J109" s="446" t="s">
        <v>866</v>
      </c>
      <c r="K109" s="452">
        <v>1.0081632653061225</v>
      </c>
      <c r="L109" s="74">
        <v>5.22554327124801E-2</v>
      </c>
      <c r="M109" s="74">
        <v>8.791928721174018E-2</v>
      </c>
      <c r="N109" s="74">
        <v>1.7002369229728018E-2</v>
      </c>
      <c r="O109" s="126">
        <f t="shared" si="18"/>
        <v>6.7790037362406352E-2</v>
      </c>
      <c r="Q109" s="599"/>
      <c r="R109" s="140" t="s">
        <v>866</v>
      </c>
      <c r="S109" s="127">
        <v>1.0081632653061225</v>
      </c>
      <c r="T109" s="42">
        <v>8.791928721174018E-2</v>
      </c>
      <c r="U109" s="141">
        <v>-0.15194112358850737</v>
      </c>
      <c r="V109" s="100">
        <v>12.009888359791486</v>
      </c>
      <c r="W109" s="529">
        <f t="shared" si="19"/>
        <v>0.10420356480918702</v>
      </c>
      <c r="X109" s="206">
        <f t="shared" si="20"/>
        <v>1.0858382918942439E-2</v>
      </c>
    </row>
    <row r="110" spans="1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8.4897379973607662E-2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0.27850693778204377</v>
      </c>
    </row>
    <row r="111" spans="1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7.0747816644673054E-3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2.3208911481836982E-2</v>
      </c>
    </row>
    <row r="112" spans="1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  <c r="Q112" s="234" t="s">
        <v>884</v>
      </c>
      <c r="R112" s="234" t="s">
        <v>885</v>
      </c>
      <c r="S112" s="234" t="s">
        <v>886</v>
      </c>
      <c r="T112" s="234" t="s">
        <v>888</v>
      </c>
      <c r="U112" s="234" t="s">
        <v>5071</v>
      </c>
      <c r="V112" s="234" t="s">
        <v>5072</v>
      </c>
      <c r="W112" s="234" t="s">
        <v>5073</v>
      </c>
      <c r="X112" s="234" t="s">
        <v>5074</v>
      </c>
    </row>
    <row r="113" spans="9:24" ht="16.5" thickBot="1" x14ac:dyDescent="0.3">
      <c r="I113" s="671">
        <v>2018</v>
      </c>
      <c r="J113" s="448" t="s">
        <v>867</v>
      </c>
      <c r="K113" s="449">
        <v>0.38211382113821141</v>
      </c>
      <c r="L113" s="141">
        <v>0.1097639412105044</v>
      </c>
      <c r="M113" s="141">
        <v>2.443046535543213E-2</v>
      </c>
      <c r="N113" s="141">
        <v>-7.0994468597337171E-3</v>
      </c>
      <c r="O113" s="126">
        <f>((K113-L113)*(M113-N113))</f>
        <v>8.5871678059315608E-3</v>
      </c>
      <c r="Q113" s="599">
        <v>2018</v>
      </c>
      <c r="R113" s="140" t="s">
        <v>867</v>
      </c>
      <c r="S113" s="235">
        <v>0.38211382113821141</v>
      </c>
      <c r="T113" s="237">
        <v>2.443046535543213E-2</v>
      </c>
      <c r="U113" s="141">
        <v>0.12212812807817788</v>
      </c>
      <c r="V113" s="141">
        <v>1.7415704507628691</v>
      </c>
      <c r="W113" s="529">
        <f>S113-U113-(V113*T113)</f>
        <v>0.21743831649862691</v>
      </c>
      <c r="X113" s="206">
        <f>W113^2</f>
        <v>4.7279421481757046E-2</v>
      </c>
    </row>
    <row r="114" spans="9:24" ht="16.5" thickBot="1" x14ac:dyDescent="0.3">
      <c r="I114" s="672"/>
      <c r="J114" s="448" t="s">
        <v>868</v>
      </c>
      <c r="K114" s="141">
        <v>-6.7647058823529407E-2</v>
      </c>
      <c r="L114" s="141">
        <v>0.1097639412105044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-3.80294565371383E-4</v>
      </c>
      <c r="Q114" s="599"/>
      <c r="R114" s="140" t="s">
        <v>868</v>
      </c>
      <c r="S114" s="237">
        <v>-6.7647058823529407E-2</v>
      </c>
      <c r="T114" s="237">
        <v>-4.9558674576761852E-3</v>
      </c>
      <c r="U114" s="141">
        <v>0.12212812807817788</v>
      </c>
      <c r="V114" s="141">
        <v>1.7415704507628691</v>
      </c>
      <c r="W114" s="529">
        <f t="shared" ref="W114:W124" si="22">S114-U114-(V114*T114)</f>
        <v>-0.18114419457952116</v>
      </c>
      <c r="X114" s="206">
        <f t="shared" ref="X114:X124" si="23">W114^2</f>
        <v>3.2813219229863425E-2</v>
      </c>
    </row>
    <row r="115" spans="9:24" ht="16.5" thickBot="1" x14ac:dyDescent="0.3">
      <c r="I115" s="672"/>
      <c r="J115" s="448" t="s">
        <v>869</v>
      </c>
      <c r="K115" s="141">
        <v>-7.2555205047318619E-2</v>
      </c>
      <c r="L115" s="141">
        <v>0.1097639412105044</v>
      </c>
      <c r="M115" s="141">
        <v>-8.5978114661722491E-2</v>
      </c>
      <c r="N115" s="141">
        <v>-7.0994468597337171E-3</v>
      </c>
      <c r="O115" s="126">
        <f t="shared" si="21"/>
        <v>1.4381091371613025E-2</v>
      </c>
      <c r="Q115" s="599"/>
      <c r="R115" s="140" t="s">
        <v>869</v>
      </c>
      <c r="S115" s="237">
        <v>-7.2555205047318619E-2</v>
      </c>
      <c r="T115" s="237">
        <v>-8.5978114661722491E-2</v>
      </c>
      <c r="U115" s="141">
        <v>0.12212812807817788</v>
      </c>
      <c r="V115" s="141">
        <v>1.7415704507628691</v>
      </c>
      <c r="W115" s="529">
        <f t="shared" si="22"/>
        <v>-4.4946389218338823E-2</v>
      </c>
      <c r="X115" s="206">
        <f t="shared" si="23"/>
        <v>2.0201779037664043E-3</v>
      </c>
    </row>
    <row r="116" spans="9:24" ht="16.5" thickBot="1" x14ac:dyDescent="0.3">
      <c r="I116" s="672"/>
      <c r="J116" s="448" t="s">
        <v>870</v>
      </c>
      <c r="K116" s="141">
        <v>0.2103812925170068</v>
      </c>
      <c r="L116" s="141">
        <v>0.1097639412105044</v>
      </c>
      <c r="M116" s="141">
        <v>-4.7003022830323746E-2</v>
      </c>
      <c r="N116" s="141">
        <v>-7.0994468597337171E-3</v>
      </c>
      <c r="O116" s="126">
        <f t="shared" si="21"/>
        <v>-4.0149921218185641E-3</v>
      </c>
      <c r="Q116" s="599"/>
      <c r="R116" s="140" t="s">
        <v>870</v>
      </c>
      <c r="S116" s="237">
        <v>0.2103812925170068</v>
      </c>
      <c r="T116" s="237">
        <v>-4.7003022830323746E-2</v>
      </c>
      <c r="U116" s="141">
        <v>0.12212812807817788</v>
      </c>
      <c r="V116" s="141">
        <v>1.7415704507628691</v>
      </c>
      <c r="W116" s="529">
        <f t="shared" si="22"/>
        <v>0.17011224009665327</v>
      </c>
      <c r="X116" s="206">
        <f t="shared" si="23"/>
        <v>2.8938174230701406E-2</v>
      </c>
    </row>
    <row r="117" spans="9:24" ht="16.5" thickBot="1" x14ac:dyDescent="0.3">
      <c r="I117" s="672"/>
      <c r="J117" s="448" t="s">
        <v>871</v>
      </c>
      <c r="K117" s="141">
        <v>0.1728395061728395</v>
      </c>
      <c r="L117" s="141">
        <v>0.1097639412105044</v>
      </c>
      <c r="M117" s="141">
        <v>-5.0291628843604896E-3</v>
      </c>
      <c r="N117" s="141">
        <v>-7.0994468597337171E-3</v>
      </c>
      <c r="O117" s="126">
        <f t="shared" si="21"/>
        <v>1.3058433137913536E-4</v>
      </c>
      <c r="Q117" s="599"/>
      <c r="R117" s="140" t="s">
        <v>871</v>
      </c>
      <c r="S117" s="237">
        <v>0.1728395061728395</v>
      </c>
      <c r="T117" s="237">
        <v>-5.0291628843604896E-3</v>
      </c>
      <c r="U117" s="141">
        <v>0.12212812807817788</v>
      </c>
      <c r="V117" s="141">
        <v>1.7415704507628691</v>
      </c>
      <c r="W117" s="529">
        <f t="shared" si="22"/>
        <v>5.9470019566137206E-2</v>
      </c>
      <c r="X117" s="206">
        <f t="shared" si="23"/>
        <v>3.536683227196742E-3</v>
      </c>
    </row>
    <row r="118" spans="9:24" ht="16.5" thickBot="1" x14ac:dyDescent="0.3">
      <c r="I118" s="672"/>
      <c r="J118" s="448" t="s">
        <v>872</v>
      </c>
      <c r="K118" s="141">
        <v>4.4736842105263158E-2</v>
      </c>
      <c r="L118" s="141">
        <v>0.1097639412105044</v>
      </c>
      <c r="M118" s="141">
        <v>-4.6791598066254894E-2</v>
      </c>
      <c r="N118" s="141">
        <v>-7.0994468597337171E-3</v>
      </c>
      <c r="O118" s="126">
        <f t="shared" si="21"/>
        <v>2.5810654502066732E-3</v>
      </c>
      <c r="Q118" s="599"/>
      <c r="R118" s="140" t="s">
        <v>872</v>
      </c>
      <c r="S118" s="237">
        <v>4.4736842105263158E-2</v>
      </c>
      <c r="T118" s="237">
        <v>-4.6791598066254894E-2</v>
      </c>
      <c r="U118" s="141">
        <v>0.12212812807817788</v>
      </c>
      <c r="V118" s="141">
        <v>1.7415704507628691</v>
      </c>
      <c r="W118" s="529">
        <f t="shared" si="22"/>
        <v>4.0995785632478021E-3</v>
      </c>
      <c r="X118" s="206">
        <f t="shared" si="23"/>
        <v>1.6806544396240914E-5</v>
      </c>
    </row>
    <row r="119" spans="9:24" ht="16.5" thickBot="1" x14ac:dyDescent="0.3">
      <c r="I119" s="672"/>
      <c r="J119" s="448" t="s">
        <v>873</v>
      </c>
      <c r="K119" s="141">
        <v>0.12846347607052896</v>
      </c>
      <c r="L119" s="141">
        <v>0.1097639412105044</v>
      </c>
      <c r="M119" s="141">
        <v>2.741564628095532E-2</v>
      </c>
      <c r="N119" s="141">
        <v>-7.0994468597337171E-3</v>
      </c>
      <c r="O119" s="126">
        <f t="shared" si="21"/>
        <v>6.4541618738130958E-4</v>
      </c>
      <c r="Q119" s="599"/>
      <c r="R119" s="140" t="s">
        <v>873</v>
      </c>
      <c r="S119" s="237">
        <v>0.12846347607052896</v>
      </c>
      <c r="T119" s="237">
        <v>2.741564628095532E-2</v>
      </c>
      <c r="U119" s="141">
        <v>0.12212812807817788</v>
      </c>
      <c r="V119" s="141">
        <v>1.7415704507628691</v>
      </c>
      <c r="W119" s="529">
        <f t="shared" si="22"/>
        <v>-4.1410931459127651E-2</v>
      </c>
      <c r="X119" s="206">
        <f t="shared" si="23"/>
        <v>1.7148652443125681E-3</v>
      </c>
    </row>
    <row r="120" spans="9:24" ht="16.5" thickBot="1" x14ac:dyDescent="0.3">
      <c r="I120" s="672"/>
      <c r="J120" s="448" t="s">
        <v>874</v>
      </c>
      <c r="K120" s="141">
        <v>-9.5982142857142863E-2</v>
      </c>
      <c r="L120" s="141">
        <v>0.1097639412105044</v>
      </c>
      <c r="M120" s="141">
        <v>1.926351069183738E-2</v>
      </c>
      <c r="N120" s="141">
        <v>-7.0994468597337171E-3</v>
      </c>
      <c r="O120" s="126">
        <f t="shared" si="21"/>
        <v>-5.4240752806773637E-3</v>
      </c>
      <c r="Q120" s="599"/>
      <c r="R120" s="140" t="s">
        <v>874</v>
      </c>
      <c r="S120" s="237">
        <v>-9.5982142857142863E-2</v>
      </c>
      <c r="T120" s="237">
        <v>1.926351069183738E-2</v>
      </c>
      <c r="U120" s="141">
        <v>0.12212812807817788</v>
      </c>
      <c r="V120" s="141">
        <v>1.7415704507628691</v>
      </c>
      <c r="W120" s="529">
        <f t="shared" si="22"/>
        <v>-0.25165903193417932</v>
      </c>
      <c r="X120" s="206">
        <f t="shared" si="23"/>
        <v>6.3332268354048288E-2</v>
      </c>
    </row>
    <row r="121" spans="9:24" ht="16.5" thickBot="1" x14ac:dyDescent="0.3">
      <c r="I121" s="672"/>
      <c r="J121" s="448" t="s">
        <v>875</v>
      </c>
      <c r="K121" s="141">
        <v>6.6666666666666666E-2</v>
      </c>
      <c r="L121" s="141">
        <v>0.1097639412105044</v>
      </c>
      <c r="M121" s="141">
        <v>-6.0196663444972249E-3</v>
      </c>
      <c r="N121" s="141">
        <v>-7.0994468597337171E-3</v>
      </c>
      <c r="O121" s="126">
        <f t="shared" si="21"/>
        <v>-4.6535597312233658E-5</v>
      </c>
      <c r="Q121" s="599"/>
      <c r="R121" s="140" t="s">
        <v>875</v>
      </c>
      <c r="S121" s="237">
        <v>6.6666666666666666E-2</v>
      </c>
      <c r="T121" s="237">
        <v>-6.0196663444972249E-3</v>
      </c>
      <c r="U121" s="141">
        <v>0.12212812807817788</v>
      </c>
      <c r="V121" s="141">
        <v>1.7415704507628691</v>
      </c>
      <c r="W121" s="529">
        <f t="shared" si="22"/>
        <v>-4.4977788382483112E-2</v>
      </c>
      <c r="X121" s="206">
        <f t="shared" si="23"/>
        <v>2.0230014477794329E-3</v>
      </c>
    </row>
    <row r="122" spans="9:24" ht="16.5" thickBot="1" x14ac:dyDescent="0.3">
      <c r="I122" s="672"/>
      <c r="J122" s="448" t="s">
        <v>876</v>
      </c>
      <c r="K122" s="141">
        <v>-1.6203703703703703E-2</v>
      </c>
      <c r="L122" s="141">
        <v>0.1097639412105044</v>
      </c>
      <c r="M122" s="141">
        <v>-2.4763515298842628E-2</v>
      </c>
      <c r="N122" s="141">
        <v>-7.0994468597337171E-3</v>
      </c>
      <c r="O122" s="126">
        <f t="shared" si="21"/>
        <v>2.2251011008779411E-3</v>
      </c>
      <c r="Q122" s="599"/>
      <c r="R122" s="140" t="s">
        <v>876</v>
      </c>
      <c r="S122" s="237">
        <v>-1.6203703703703703E-2</v>
      </c>
      <c r="T122" s="237">
        <v>-2.4763515298842628E-2</v>
      </c>
      <c r="U122" s="141">
        <v>0.12212812807817788</v>
      </c>
      <c r="V122" s="141">
        <v>1.7415704507628691</v>
      </c>
      <c r="W122" s="529">
        <f t="shared" si="22"/>
        <v>-9.5204425280403016E-2</v>
      </c>
      <c r="X122" s="206">
        <f t="shared" si="23"/>
        <v>9.0638825929718406E-3</v>
      </c>
    </row>
    <row r="123" spans="9:24" ht="16.5" thickBot="1" x14ac:dyDescent="0.3">
      <c r="I123" s="672"/>
      <c r="J123" s="448" t="s">
        <v>877</v>
      </c>
      <c r="K123" s="141">
        <v>-5.4117647058823527E-2</v>
      </c>
      <c r="L123" s="141">
        <v>0.1097639412105044</v>
      </c>
      <c r="M123" s="141">
        <v>4.7403329287324443E-2</v>
      </c>
      <c r="N123" s="141">
        <v>-7.0994468597337171E-3</v>
      </c>
      <c r="O123" s="126">
        <f t="shared" si="21"/>
        <v>-8.9320015200675326E-3</v>
      </c>
      <c r="Q123" s="599"/>
      <c r="R123" s="140" t="s">
        <v>877</v>
      </c>
      <c r="S123" s="237">
        <v>-5.4117647058823527E-2</v>
      </c>
      <c r="T123" s="237">
        <v>4.7403329287324443E-2</v>
      </c>
      <c r="U123" s="141">
        <v>0.12212812807817788</v>
      </c>
      <c r="V123" s="141">
        <v>1.7415704507628691</v>
      </c>
      <c r="W123" s="529">
        <f t="shared" si="22"/>
        <v>-0.25880201269158776</v>
      </c>
      <c r="X123" s="206">
        <f t="shared" si="23"/>
        <v>6.6978481773216747E-2</v>
      </c>
    </row>
    <row r="124" spans="9:24" ht="16.5" thickBot="1" x14ac:dyDescent="0.3">
      <c r="I124" s="673"/>
      <c r="J124" s="448" t="s">
        <v>866</v>
      </c>
      <c r="K124" s="141">
        <v>6.965174129353234E-2</v>
      </c>
      <c r="L124" s="141">
        <v>0.1097639412105044</v>
      </c>
      <c r="M124" s="141">
        <v>1.6834633611323781E-2</v>
      </c>
      <c r="N124" s="141">
        <v>-7.0994468597337171E-3</v>
      </c>
      <c r="O124" s="126">
        <f t="shared" si="21"/>
        <v>-9.600486206839551E-4</v>
      </c>
      <c r="Q124" s="599"/>
      <c r="R124" s="140" t="s">
        <v>866</v>
      </c>
      <c r="S124" s="237">
        <v>6.965174129353234E-2</v>
      </c>
      <c r="T124" s="237">
        <v>1.6834633611323781E-2</v>
      </c>
      <c r="U124" s="141">
        <v>0.12212812807817788</v>
      </c>
      <c r="V124" s="141">
        <v>1.7415704507628691</v>
      </c>
      <c r="W124" s="529">
        <f t="shared" si="22"/>
        <v>-8.1795087231546451E-2</v>
      </c>
      <c r="X124" s="206">
        <f t="shared" si="23"/>
        <v>6.6904362952162934E-3</v>
      </c>
    </row>
    <row r="125" spans="9:24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2.193003845932176E-2</v>
      </c>
      <c r="Q125" s="599" t="s">
        <v>891</v>
      </c>
      <c r="R125" s="599"/>
      <c r="S125" s="599"/>
      <c r="T125" s="599"/>
      <c r="U125" s="599"/>
      <c r="V125" s="599"/>
      <c r="W125" s="599"/>
      <c r="X125" s="206">
        <f>SUM(X113:X124)</f>
        <v>0.26440741832522646</v>
      </c>
    </row>
    <row r="126" spans="9:24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1.82750320494348E-3</v>
      </c>
      <c r="Q126" s="600" t="s">
        <v>5070</v>
      </c>
      <c r="R126" s="600"/>
      <c r="S126" s="600"/>
      <c r="T126" s="600"/>
      <c r="U126" s="600"/>
      <c r="V126" s="600"/>
      <c r="W126" s="600"/>
      <c r="X126" s="206">
        <f>X125/12</f>
        <v>2.2033951527102205E-2</v>
      </c>
    </row>
  </sheetData>
  <mergeCells count="69"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  <mergeCell ref="Z17:AC17"/>
    <mergeCell ref="AE17:AF17"/>
    <mergeCell ref="Z18:Z19"/>
    <mergeCell ref="AA18:AD18"/>
    <mergeCell ref="AE18:AG18"/>
    <mergeCell ref="Z1:Z2"/>
    <mergeCell ref="AA1:AD1"/>
    <mergeCell ref="AE1:AG1"/>
    <mergeCell ref="Z16:AC16"/>
    <mergeCell ref="AE16:AF16"/>
    <mergeCell ref="Q51:W51"/>
    <mergeCell ref="I53:I64"/>
    <mergeCell ref="Q53:Q64"/>
    <mergeCell ref="I17:U17"/>
    <mergeCell ref="I95:N95"/>
    <mergeCell ref="Q81:W81"/>
    <mergeCell ref="Q36:X36"/>
    <mergeCell ref="Q38:Q49"/>
    <mergeCell ref="Q50:W50"/>
    <mergeCell ref="I96:N96"/>
    <mergeCell ref="I68:I79"/>
    <mergeCell ref="I80:N80"/>
    <mergeCell ref="I81:N81"/>
    <mergeCell ref="I36:O36"/>
    <mergeCell ref="I38:I49"/>
    <mergeCell ref="I50:N50"/>
    <mergeCell ref="I51:N51"/>
    <mergeCell ref="A97:G97"/>
    <mergeCell ref="B11:G11"/>
    <mergeCell ref="B16:G16"/>
    <mergeCell ref="B24:G24"/>
    <mergeCell ref="B38:G38"/>
    <mergeCell ref="B51:G51"/>
    <mergeCell ref="B64:G64"/>
    <mergeCell ref="B76:G76"/>
    <mergeCell ref="B89:G89"/>
    <mergeCell ref="I113:I124"/>
    <mergeCell ref="I125:N125"/>
    <mergeCell ref="I126:N126"/>
    <mergeCell ref="Q113:Q124"/>
    <mergeCell ref="Q125:W125"/>
    <mergeCell ref="Q126:W126"/>
    <mergeCell ref="I111:N111"/>
    <mergeCell ref="I65:N65"/>
    <mergeCell ref="I66:N66"/>
    <mergeCell ref="Q65:W65"/>
    <mergeCell ref="Q66:W66"/>
    <mergeCell ref="Q68:Q79"/>
    <mergeCell ref="Q80:W80"/>
    <mergeCell ref="Q110:W110"/>
    <mergeCell ref="Q111:W111"/>
    <mergeCell ref="I98:I109"/>
    <mergeCell ref="I110:N110"/>
    <mergeCell ref="Q83:Q94"/>
    <mergeCell ref="Q95:W95"/>
    <mergeCell ref="Q96:W96"/>
    <mergeCell ref="Q98:Q109"/>
    <mergeCell ref="I83:I9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6"/>
  <sheetViews>
    <sheetView topLeftCell="A4" zoomScale="70" zoomScaleNormal="70" workbookViewId="0">
      <selection activeCell="A34" sqref="A34"/>
    </sheetView>
  </sheetViews>
  <sheetFormatPr defaultRowHeight="15" x14ac:dyDescent="0.25"/>
  <cols>
    <col min="11" max="11" width="8.5703125" customWidth="1"/>
    <col min="13" max="13" width="9" customWidth="1"/>
    <col min="16" max="16" width="11.85546875" customWidth="1"/>
    <col min="17" max="17" width="11.7109375" customWidth="1"/>
    <col min="24" max="27" width="10.140625" bestFit="1" customWidth="1"/>
    <col min="28" max="28" width="11.42578125" bestFit="1" customWidth="1"/>
    <col min="29" max="29" width="10.5703125" bestFit="1" customWidth="1"/>
    <col min="31" max="32" width="10.140625" bestFit="1" customWidth="1"/>
    <col min="33" max="34" width="9.28515625" bestFit="1" customWidth="1"/>
    <col min="35" max="35" width="11.42578125" bestFit="1" customWidth="1"/>
    <col min="36" max="37" width="10.5703125" bestFit="1" customWidth="1"/>
    <col min="38" max="40" width="10.140625" bestFit="1" customWidth="1"/>
    <col min="41" max="41" width="9.28515625" bestFit="1" customWidth="1"/>
    <col min="42" max="42" width="11.42578125" bestFit="1" customWidth="1"/>
    <col min="43" max="43" width="10.5703125" bestFit="1" customWidth="1"/>
  </cols>
  <sheetData>
    <row r="1" spans="1:28" ht="15.75" x14ac:dyDescent="0.25">
      <c r="A1" s="63"/>
      <c r="B1" s="63">
        <v>2013</v>
      </c>
      <c r="C1" s="63"/>
      <c r="D1" s="63">
        <v>2014</v>
      </c>
      <c r="E1" s="63"/>
      <c r="F1" s="63">
        <v>2015</v>
      </c>
      <c r="G1" s="63"/>
      <c r="H1" s="63">
        <v>2016</v>
      </c>
      <c r="I1" s="63"/>
      <c r="J1" s="63">
        <v>2017</v>
      </c>
      <c r="K1" s="63"/>
      <c r="L1" s="189">
        <v>2018</v>
      </c>
      <c r="M1" s="63"/>
      <c r="O1" s="588" t="s">
        <v>716</v>
      </c>
      <c r="P1" s="587" t="s">
        <v>5140</v>
      </c>
      <c r="Q1" s="587"/>
      <c r="R1" s="587"/>
      <c r="S1" s="587"/>
      <c r="T1" s="587" t="s">
        <v>5141</v>
      </c>
      <c r="U1" s="587"/>
      <c r="V1" s="587"/>
      <c r="W1" s="587" t="s">
        <v>5142</v>
      </c>
      <c r="X1" s="587"/>
      <c r="Y1" s="587"/>
      <c r="Z1" s="587" t="s">
        <v>5163</v>
      </c>
      <c r="AA1" s="587"/>
      <c r="AB1" s="587"/>
    </row>
    <row r="2" spans="1:28" ht="15.75" x14ac:dyDescent="0.25">
      <c r="A2" s="63"/>
      <c r="B2" s="63" t="s">
        <v>864</v>
      </c>
      <c r="C2" s="63" t="s">
        <v>865</v>
      </c>
      <c r="D2" s="63" t="s">
        <v>864</v>
      </c>
      <c r="E2" s="63" t="s">
        <v>865</v>
      </c>
      <c r="F2" s="63" t="s">
        <v>864</v>
      </c>
      <c r="G2" s="63" t="s">
        <v>865</v>
      </c>
      <c r="H2" s="63" t="s">
        <v>864</v>
      </c>
      <c r="I2" s="63" t="s">
        <v>865</v>
      </c>
      <c r="J2" s="63" t="s">
        <v>864</v>
      </c>
      <c r="K2" s="63" t="s">
        <v>865</v>
      </c>
      <c r="L2" s="189" t="s">
        <v>864</v>
      </c>
      <c r="M2" s="63" t="s">
        <v>865</v>
      </c>
      <c r="O2" s="588"/>
      <c r="P2" s="387" t="s">
        <v>885</v>
      </c>
      <c r="Q2" s="387" t="s">
        <v>5161</v>
      </c>
      <c r="R2" s="387" t="s">
        <v>5162</v>
      </c>
      <c r="S2" s="388" t="s">
        <v>878</v>
      </c>
      <c r="T2" s="387" t="s">
        <v>5161</v>
      </c>
      <c r="U2" s="387" t="s">
        <v>5162</v>
      </c>
      <c r="V2" s="388" t="s">
        <v>878</v>
      </c>
      <c r="W2" s="378" t="s">
        <v>5161</v>
      </c>
      <c r="X2" s="378" t="s">
        <v>5162</v>
      </c>
      <c r="Y2" s="383" t="s">
        <v>878</v>
      </c>
      <c r="Z2" s="378" t="s">
        <v>5161</v>
      </c>
      <c r="AA2" s="378" t="s">
        <v>5162</v>
      </c>
      <c r="AB2" s="383" t="s">
        <v>878</v>
      </c>
    </row>
    <row r="3" spans="1:28" ht="15.75" x14ac:dyDescent="0.25">
      <c r="A3" s="63" t="s">
        <v>866</v>
      </c>
      <c r="B3" s="72">
        <v>1590</v>
      </c>
      <c r="C3" s="63"/>
      <c r="D3" s="72">
        <v>1090</v>
      </c>
      <c r="E3" s="63"/>
      <c r="F3" s="72">
        <v>1040</v>
      </c>
      <c r="G3" s="63"/>
      <c r="H3" s="67">
        <v>515</v>
      </c>
      <c r="I3" s="68"/>
      <c r="J3" s="67">
        <v>1695</v>
      </c>
      <c r="K3" s="63"/>
      <c r="L3" s="190">
        <v>1860</v>
      </c>
      <c r="M3" s="68"/>
      <c r="O3" s="386">
        <v>1</v>
      </c>
      <c r="P3" s="27" t="s">
        <v>866</v>
      </c>
      <c r="Q3" s="29">
        <v>1590</v>
      </c>
      <c r="R3" s="27"/>
      <c r="S3" s="386"/>
      <c r="T3" s="29">
        <v>1040</v>
      </c>
      <c r="U3" s="27"/>
      <c r="V3" s="386"/>
      <c r="W3" s="82">
        <v>1040</v>
      </c>
      <c r="X3" s="27"/>
      <c r="Y3" s="384"/>
      <c r="Z3" s="80">
        <v>515</v>
      </c>
      <c r="AA3" s="28"/>
      <c r="AB3" s="384"/>
    </row>
    <row r="4" spans="1:28" ht="15.75" x14ac:dyDescent="0.25">
      <c r="A4" s="69" t="s">
        <v>867</v>
      </c>
      <c r="B4" s="72">
        <v>1650</v>
      </c>
      <c r="C4" s="63"/>
      <c r="D4" s="72">
        <v>950</v>
      </c>
      <c r="E4" s="63"/>
      <c r="F4" s="72">
        <v>1000</v>
      </c>
      <c r="G4" s="63"/>
      <c r="H4" s="67">
        <v>525</v>
      </c>
      <c r="I4" s="68"/>
      <c r="J4" s="67">
        <v>1695</v>
      </c>
      <c r="K4" s="63"/>
      <c r="L4" s="190">
        <v>2450</v>
      </c>
      <c r="M4" s="73"/>
      <c r="O4" s="386">
        <v>2</v>
      </c>
      <c r="P4" s="29" t="s">
        <v>867</v>
      </c>
      <c r="Q4" s="29">
        <v>1650</v>
      </c>
      <c r="R4" s="27"/>
      <c r="S4" s="75">
        <v>3.7735849056603772E-2</v>
      </c>
      <c r="T4" s="29">
        <v>950</v>
      </c>
      <c r="U4" s="27"/>
      <c r="V4" s="75">
        <v>-8.6538461538461536E-2</v>
      </c>
      <c r="W4" s="82">
        <v>1000</v>
      </c>
      <c r="X4" s="27"/>
      <c r="Y4" s="363">
        <v>-3.8461538461538464E-2</v>
      </c>
      <c r="Z4" s="80">
        <v>525</v>
      </c>
      <c r="AA4" s="28"/>
      <c r="AB4" s="363">
        <v>1.9417475728155338E-2</v>
      </c>
    </row>
    <row r="5" spans="1:28" ht="15.75" x14ac:dyDescent="0.25">
      <c r="A5" s="69" t="s">
        <v>868</v>
      </c>
      <c r="B5" s="72">
        <v>1570</v>
      </c>
      <c r="C5" s="63"/>
      <c r="D5" s="72">
        <v>995</v>
      </c>
      <c r="E5" s="63"/>
      <c r="F5" s="72">
        <v>960</v>
      </c>
      <c r="G5" s="63"/>
      <c r="H5" s="67">
        <v>605</v>
      </c>
      <c r="I5" s="68"/>
      <c r="J5" s="67">
        <v>1695</v>
      </c>
      <c r="K5" s="63"/>
      <c r="L5" s="190">
        <v>2350</v>
      </c>
      <c r="M5" s="73"/>
      <c r="O5" s="386">
        <v>3</v>
      </c>
      <c r="P5" s="29" t="s">
        <v>868</v>
      </c>
      <c r="Q5" s="29">
        <v>1570</v>
      </c>
      <c r="R5" s="27"/>
      <c r="S5" s="75">
        <v>-4.8484848484848485E-2</v>
      </c>
      <c r="T5" s="29">
        <v>995</v>
      </c>
      <c r="U5" s="27"/>
      <c r="V5" s="75">
        <v>4.736842105263158E-2</v>
      </c>
      <c r="W5" s="82">
        <v>960</v>
      </c>
      <c r="X5" s="27"/>
      <c r="Y5" s="363">
        <v>-0.04</v>
      </c>
      <c r="Z5" s="80">
        <v>605</v>
      </c>
      <c r="AA5" s="28"/>
      <c r="AB5" s="363">
        <v>0.15238095238095239</v>
      </c>
    </row>
    <row r="6" spans="1:28" ht="15.75" x14ac:dyDescent="0.25">
      <c r="A6" s="69" t="s">
        <v>869</v>
      </c>
      <c r="B6" s="72">
        <v>1310</v>
      </c>
      <c r="C6" s="70"/>
      <c r="D6" s="72">
        <v>980</v>
      </c>
      <c r="E6" s="70"/>
      <c r="F6" s="72">
        <v>950</v>
      </c>
      <c r="G6" s="70"/>
      <c r="H6" s="67">
        <v>645</v>
      </c>
      <c r="I6" s="68"/>
      <c r="J6" s="67">
        <v>1750</v>
      </c>
      <c r="K6" s="63"/>
      <c r="L6" s="190">
        <v>2130</v>
      </c>
      <c r="M6" s="73"/>
      <c r="O6" s="386">
        <v>4</v>
      </c>
      <c r="P6" s="29" t="s">
        <v>869</v>
      </c>
      <c r="Q6" s="29">
        <v>1310</v>
      </c>
      <c r="R6" s="30"/>
      <c r="S6" s="75">
        <v>-0.16560509554140126</v>
      </c>
      <c r="T6" s="29">
        <v>980</v>
      </c>
      <c r="U6" s="30"/>
      <c r="V6" s="75">
        <v>-1.507537688442211E-2</v>
      </c>
      <c r="W6" s="82">
        <v>950</v>
      </c>
      <c r="X6" s="30"/>
      <c r="Y6" s="363">
        <v>-1.0416666666666666E-2</v>
      </c>
      <c r="Z6" s="80">
        <v>645</v>
      </c>
      <c r="AA6" s="28"/>
      <c r="AB6" s="363">
        <v>6.6115702479338845E-2</v>
      </c>
    </row>
    <row r="7" spans="1:28" ht="15.75" x14ac:dyDescent="0.25">
      <c r="A7" s="69" t="s">
        <v>870</v>
      </c>
      <c r="B7" s="72">
        <v>1240</v>
      </c>
      <c r="C7" s="63"/>
      <c r="D7" s="72">
        <v>1185</v>
      </c>
      <c r="E7" s="63"/>
      <c r="F7" s="72">
        <v>875</v>
      </c>
      <c r="G7" s="63"/>
      <c r="H7" s="67">
        <v>750</v>
      </c>
      <c r="I7" s="68" t="s">
        <v>4994</v>
      </c>
      <c r="J7" s="67">
        <v>1775</v>
      </c>
      <c r="K7" s="63"/>
      <c r="L7" s="190">
        <v>1835</v>
      </c>
      <c r="M7" s="73"/>
      <c r="O7" s="386">
        <v>5</v>
      </c>
      <c r="P7" s="29" t="s">
        <v>870</v>
      </c>
      <c r="Q7" s="29">
        <v>1240</v>
      </c>
      <c r="R7" s="27"/>
      <c r="S7" s="75">
        <v>-5.3435114503816793E-2</v>
      </c>
      <c r="T7" s="29">
        <v>1185</v>
      </c>
      <c r="U7" s="27"/>
      <c r="V7" s="75">
        <v>0.20918367346938777</v>
      </c>
      <c r="W7" s="82">
        <v>875</v>
      </c>
      <c r="X7" s="27"/>
      <c r="Y7" s="363">
        <v>-7.8947368421052627E-2</v>
      </c>
      <c r="Z7" s="80">
        <v>750</v>
      </c>
      <c r="AA7" s="28" t="s">
        <v>4994</v>
      </c>
      <c r="AB7" s="363">
        <v>0.18858914728682172</v>
      </c>
    </row>
    <row r="8" spans="1:28" ht="15.75" x14ac:dyDescent="0.25">
      <c r="A8" s="69" t="s">
        <v>871</v>
      </c>
      <c r="B8" s="72">
        <v>930</v>
      </c>
      <c r="C8" s="63">
        <v>12.36</v>
      </c>
      <c r="D8" s="72">
        <v>1225</v>
      </c>
      <c r="E8" s="63">
        <v>12.91</v>
      </c>
      <c r="F8" s="72">
        <v>860</v>
      </c>
      <c r="G8" s="63">
        <v>18.52</v>
      </c>
      <c r="H8" s="67">
        <v>710</v>
      </c>
      <c r="I8" s="68"/>
      <c r="J8" s="67">
        <v>1520</v>
      </c>
      <c r="K8" s="63">
        <v>16.78</v>
      </c>
      <c r="L8" s="190">
        <v>1885</v>
      </c>
      <c r="M8" s="68" t="s">
        <v>4992</v>
      </c>
      <c r="O8" s="386">
        <v>6</v>
      </c>
      <c r="P8" s="29" t="s">
        <v>871</v>
      </c>
      <c r="Q8" s="29">
        <v>930</v>
      </c>
      <c r="R8" s="27">
        <v>12.36</v>
      </c>
      <c r="S8" s="75">
        <v>-0.24003225806451611</v>
      </c>
      <c r="T8" s="29">
        <v>1225</v>
      </c>
      <c r="U8" s="27">
        <v>12.91</v>
      </c>
      <c r="V8" s="75">
        <v>4.4649789029535862E-2</v>
      </c>
      <c r="W8" s="82">
        <v>860</v>
      </c>
      <c r="X8" s="27">
        <v>18.52</v>
      </c>
      <c r="Y8" s="363">
        <v>4.0228571428571423E-3</v>
      </c>
      <c r="Z8" s="80">
        <v>710</v>
      </c>
      <c r="AA8" s="28"/>
      <c r="AB8" s="363">
        <v>-5.3333333333333337E-2</v>
      </c>
    </row>
    <row r="9" spans="1:28" ht="15.75" x14ac:dyDescent="0.25">
      <c r="A9" s="69" t="s">
        <v>872</v>
      </c>
      <c r="B9" s="72">
        <v>860</v>
      </c>
      <c r="C9" s="63"/>
      <c r="D9" s="72">
        <v>1175</v>
      </c>
      <c r="E9" s="63"/>
      <c r="F9" s="72">
        <v>760</v>
      </c>
      <c r="G9" s="63"/>
      <c r="H9" s="67">
        <v>850</v>
      </c>
      <c r="I9" s="68"/>
      <c r="J9" s="67">
        <v>1580</v>
      </c>
      <c r="K9" s="63"/>
      <c r="L9" s="190">
        <v>1790</v>
      </c>
      <c r="M9" s="68"/>
      <c r="O9" s="386">
        <v>7</v>
      </c>
      <c r="P9" s="29" t="s">
        <v>872</v>
      </c>
      <c r="Q9" s="29">
        <v>860</v>
      </c>
      <c r="R9" s="27"/>
      <c r="S9" s="75">
        <v>-7.5268817204301078E-2</v>
      </c>
      <c r="T9" s="29">
        <v>1175</v>
      </c>
      <c r="U9" s="27"/>
      <c r="V9" s="75">
        <v>-4.0816326530612242E-2</v>
      </c>
      <c r="W9" s="82">
        <v>760</v>
      </c>
      <c r="X9" s="27"/>
      <c r="Y9" s="363">
        <v>-0.11627906976744186</v>
      </c>
      <c r="Z9" s="80">
        <v>850</v>
      </c>
      <c r="AA9" s="28"/>
      <c r="AB9" s="363">
        <v>0.19718309859154928</v>
      </c>
    </row>
    <row r="10" spans="1:28" ht="15.75" x14ac:dyDescent="0.25">
      <c r="A10" s="69" t="s">
        <v>873</v>
      </c>
      <c r="B10" s="72">
        <v>700</v>
      </c>
      <c r="C10" s="63"/>
      <c r="D10" s="72">
        <v>1185</v>
      </c>
      <c r="E10" s="63"/>
      <c r="F10" s="72">
        <v>595</v>
      </c>
      <c r="G10" s="63"/>
      <c r="H10" s="67">
        <v>1040</v>
      </c>
      <c r="I10" s="68"/>
      <c r="J10" s="67">
        <v>1785</v>
      </c>
      <c r="K10" s="63"/>
      <c r="L10" s="190">
        <v>1905</v>
      </c>
      <c r="M10" s="68"/>
      <c r="O10" s="386">
        <v>8</v>
      </c>
      <c r="P10" s="29" t="s">
        <v>873</v>
      </c>
      <c r="Q10" s="29">
        <v>700</v>
      </c>
      <c r="R10" s="27"/>
      <c r="S10" s="75">
        <v>-0.18604651162790697</v>
      </c>
      <c r="T10" s="29">
        <v>1185</v>
      </c>
      <c r="U10" s="27"/>
      <c r="V10" s="75">
        <v>8.5106382978723406E-3</v>
      </c>
      <c r="W10" s="82">
        <v>595</v>
      </c>
      <c r="X10" s="27"/>
      <c r="Y10" s="363">
        <v>-0.21710526315789475</v>
      </c>
      <c r="Z10" s="80">
        <v>1040</v>
      </c>
      <c r="AA10" s="28"/>
      <c r="AB10" s="363">
        <v>0.22352941176470589</v>
      </c>
    </row>
    <row r="11" spans="1:28" ht="15.75" x14ac:dyDescent="0.25">
      <c r="A11" s="69" t="s">
        <v>874</v>
      </c>
      <c r="B11" s="72">
        <v>930</v>
      </c>
      <c r="C11" s="63"/>
      <c r="D11" s="72">
        <v>1315</v>
      </c>
      <c r="E11" s="63"/>
      <c r="F11" s="72">
        <v>595</v>
      </c>
      <c r="G11" s="63"/>
      <c r="H11" s="67">
        <v>1150</v>
      </c>
      <c r="I11" s="68"/>
      <c r="J11" s="67">
        <v>1825</v>
      </c>
      <c r="K11" s="63"/>
      <c r="L11" s="191">
        <v>1865</v>
      </c>
      <c r="M11" s="68"/>
      <c r="O11" s="386">
        <v>9</v>
      </c>
      <c r="P11" s="29" t="s">
        <v>874</v>
      </c>
      <c r="Q11" s="29">
        <v>930</v>
      </c>
      <c r="R11" s="27"/>
      <c r="S11" s="75">
        <v>0.32857142857142857</v>
      </c>
      <c r="T11" s="29">
        <v>1315</v>
      </c>
      <c r="U11" s="27"/>
      <c r="V11" s="75">
        <v>0.10970464135021098</v>
      </c>
      <c r="W11" s="82">
        <v>595</v>
      </c>
      <c r="X11" s="27"/>
      <c r="Y11" s="363">
        <v>0</v>
      </c>
      <c r="Z11" s="80">
        <v>1150</v>
      </c>
      <c r="AA11" s="28"/>
      <c r="AB11" s="363">
        <v>0.10576923076923077</v>
      </c>
    </row>
    <row r="12" spans="1:28" ht="15.75" x14ac:dyDescent="0.25">
      <c r="A12" s="69" t="s">
        <v>875</v>
      </c>
      <c r="B12" s="72">
        <v>900</v>
      </c>
      <c r="C12" s="63"/>
      <c r="D12" s="72">
        <v>1175</v>
      </c>
      <c r="E12" s="63"/>
      <c r="F12" s="72">
        <v>535</v>
      </c>
      <c r="G12" s="63"/>
      <c r="H12" s="67">
        <v>1205</v>
      </c>
      <c r="I12" s="71"/>
      <c r="J12" s="67">
        <v>1825</v>
      </c>
      <c r="K12" s="63"/>
      <c r="L12" s="191">
        <v>1835</v>
      </c>
      <c r="M12" s="71"/>
      <c r="O12" s="386">
        <v>10</v>
      </c>
      <c r="P12" s="29" t="s">
        <v>875</v>
      </c>
      <c r="Q12" s="29">
        <v>900</v>
      </c>
      <c r="R12" s="27"/>
      <c r="S12" s="75">
        <v>-3.2258064516129031E-2</v>
      </c>
      <c r="T12" s="29">
        <v>1175</v>
      </c>
      <c r="U12" s="27"/>
      <c r="V12" s="75">
        <v>-0.10646387832699619</v>
      </c>
      <c r="W12" s="82">
        <v>535</v>
      </c>
      <c r="X12" s="27"/>
      <c r="Y12" s="363">
        <v>-0.10084033613445378</v>
      </c>
      <c r="Z12" s="80">
        <v>1205</v>
      </c>
      <c r="AA12" s="31"/>
      <c r="AB12" s="363">
        <v>4.7826086956521741E-2</v>
      </c>
    </row>
    <row r="13" spans="1:28" ht="15.75" x14ac:dyDescent="0.25">
      <c r="A13" s="69" t="s">
        <v>876</v>
      </c>
      <c r="B13" s="72">
        <v>1020</v>
      </c>
      <c r="C13" s="63"/>
      <c r="D13" s="72">
        <v>1135</v>
      </c>
      <c r="E13" s="63"/>
      <c r="F13" s="72">
        <v>595</v>
      </c>
      <c r="G13" s="63"/>
      <c r="H13" s="67">
        <v>1360</v>
      </c>
      <c r="I13" s="68"/>
      <c r="J13" s="67">
        <v>1825</v>
      </c>
      <c r="K13" s="63"/>
      <c r="L13" s="191">
        <v>1650</v>
      </c>
      <c r="M13" s="68"/>
      <c r="O13" s="386">
        <v>11</v>
      </c>
      <c r="P13" s="29" t="s">
        <v>876</v>
      </c>
      <c r="Q13" s="29">
        <v>1020</v>
      </c>
      <c r="R13" s="27"/>
      <c r="S13" s="75">
        <v>0.13333333333333333</v>
      </c>
      <c r="T13" s="29">
        <v>1135</v>
      </c>
      <c r="U13" s="27"/>
      <c r="V13" s="75">
        <v>-3.4042553191489362E-2</v>
      </c>
      <c r="W13" s="82">
        <v>595</v>
      </c>
      <c r="X13" s="27"/>
      <c r="Y13" s="363">
        <v>0.11214953271028037</v>
      </c>
      <c r="Z13" s="80">
        <v>1360</v>
      </c>
      <c r="AA13" s="28"/>
      <c r="AB13" s="363">
        <v>0.12863070539419086</v>
      </c>
    </row>
    <row r="14" spans="1:28" ht="15.75" x14ac:dyDescent="0.25">
      <c r="A14" s="69" t="s">
        <v>877</v>
      </c>
      <c r="B14" s="72">
        <v>1130</v>
      </c>
      <c r="C14" s="63"/>
      <c r="D14" s="72">
        <v>1080</v>
      </c>
      <c r="E14" s="63"/>
      <c r="F14" s="72">
        <v>550</v>
      </c>
      <c r="G14" s="63"/>
      <c r="H14" s="67">
        <v>1530</v>
      </c>
      <c r="I14" s="68"/>
      <c r="J14" s="67">
        <v>1700</v>
      </c>
      <c r="K14" s="63"/>
      <c r="L14" s="192">
        <v>1285</v>
      </c>
      <c r="M14" s="68"/>
      <c r="O14" s="386">
        <v>12</v>
      </c>
      <c r="P14" s="29" t="s">
        <v>877</v>
      </c>
      <c r="Q14" s="29">
        <v>1130</v>
      </c>
      <c r="R14" s="27"/>
      <c r="S14" s="75">
        <v>0.10784313725490197</v>
      </c>
      <c r="T14" s="29">
        <v>1080</v>
      </c>
      <c r="U14" s="27"/>
      <c r="V14" s="75">
        <v>-4.8458149779735685E-2</v>
      </c>
      <c r="W14" s="82">
        <v>550</v>
      </c>
      <c r="X14" s="27"/>
      <c r="Y14" s="363">
        <v>-7.5630252100840331E-2</v>
      </c>
      <c r="Z14" s="80">
        <v>1530</v>
      </c>
      <c r="AA14" s="28"/>
      <c r="AB14" s="363">
        <v>0.125</v>
      </c>
    </row>
    <row r="15" spans="1:28" ht="15.75" x14ac:dyDescent="0.25">
      <c r="A15" s="69" t="s">
        <v>866</v>
      </c>
      <c r="B15" s="72">
        <v>1090</v>
      </c>
      <c r="C15" s="63">
        <v>15.3</v>
      </c>
      <c r="D15" s="72">
        <v>1040</v>
      </c>
      <c r="E15" s="63">
        <v>11.73</v>
      </c>
      <c r="F15" s="72">
        <v>515</v>
      </c>
      <c r="G15" s="63">
        <v>15.29</v>
      </c>
      <c r="H15" s="67">
        <v>1695</v>
      </c>
      <c r="I15" s="68" t="s">
        <v>4993</v>
      </c>
      <c r="J15" s="67">
        <v>1860</v>
      </c>
      <c r="K15" s="63">
        <v>42.25</v>
      </c>
      <c r="L15" s="191">
        <v>1215</v>
      </c>
      <c r="M15" s="68" t="s">
        <v>5110</v>
      </c>
      <c r="O15" s="386">
        <v>13</v>
      </c>
      <c r="P15" s="29" t="s">
        <v>866</v>
      </c>
      <c r="Q15" s="29">
        <v>1090</v>
      </c>
      <c r="R15" s="27">
        <v>15.3</v>
      </c>
      <c r="S15" s="75">
        <v>-2.1858407079646019E-2</v>
      </c>
      <c r="T15" s="29">
        <v>1040</v>
      </c>
      <c r="U15" s="27">
        <v>11.73</v>
      </c>
      <c r="V15" s="75">
        <v>-2.6175925925925925E-2</v>
      </c>
      <c r="W15" s="82">
        <v>515</v>
      </c>
      <c r="X15" s="27">
        <v>15.29</v>
      </c>
      <c r="Y15" s="363">
        <v>-3.5836363636363638E-2</v>
      </c>
      <c r="Z15" s="80">
        <v>1695</v>
      </c>
      <c r="AA15" s="28" t="s">
        <v>4993</v>
      </c>
      <c r="AB15" s="363">
        <v>0.12458823529411765</v>
      </c>
    </row>
    <row r="16" spans="1:28" ht="15.75" x14ac:dyDescent="0.25">
      <c r="A16" s="32"/>
      <c r="B16" s="32"/>
      <c r="C16" s="32"/>
      <c r="D16" s="32"/>
      <c r="E16" s="32"/>
      <c r="F16" s="32"/>
      <c r="G16" s="32"/>
      <c r="O16" s="589" t="s">
        <v>5160</v>
      </c>
      <c r="P16" s="589"/>
      <c r="Q16" s="589"/>
      <c r="R16" s="589"/>
      <c r="S16" s="75">
        <v>-0.21550536880629825</v>
      </c>
      <c r="T16" s="589" t="s">
        <v>5160</v>
      </c>
      <c r="U16" s="589"/>
      <c r="V16" s="75">
        <v>6.1846491021995492E-2</v>
      </c>
      <c r="W16" s="589" t="s">
        <v>5160</v>
      </c>
      <c r="X16" s="589"/>
      <c r="Y16" s="363">
        <v>-0.59734446849311462</v>
      </c>
      <c r="Z16" s="589" t="s">
        <v>5160</v>
      </c>
      <c r="AA16" s="589"/>
      <c r="AB16" s="363">
        <v>1.325696713312251</v>
      </c>
    </row>
    <row r="17" spans="1:22" x14ac:dyDescent="0.25">
      <c r="A17" s="604" t="s">
        <v>878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</row>
    <row r="18" spans="1:22" ht="15.75" x14ac:dyDescent="0.25">
      <c r="A18" s="21"/>
      <c r="B18" s="21">
        <v>2013</v>
      </c>
      <c r="C18" s="21" t="s">
        <v>879</v>
      </c>
      <c r="D18" s="21">
        <v>2014</v>
      </c>
      <c r="E18" s="21" t="s">
        <v>879</v>
      </c>
      <c r="F18" s="21">
        <v>2015</v>
      </c>
      <c r="G18" s="21" t="s">
        <v>879</v>
      </c>
      <c r="H18" s="21">
        <v>2016</v>
      </c>
      <c r="I18" s="21" t="s">
        <v>879</v>
      </c>
      <c r="J18" s="21">
        <v>2017</v>
      </c>
      <c r="K18" s="21" t="s">
        <v>879</v>
      </c>
      <c r="L18" s="21">
        <v>2018</v>
      </c>
      <c r="M18" s="21" t="s">
        <v>879</v>
      </c>
      <c r="O18" s="588" t="s">
        <v>716</v>
      </c>
      <c r="P18" s="587" t="s">
        <v>5142</v>
      </c>
      <c r="Q18" s="587"/>
      <c r="R18" s="587"/>
      <c r="S18" s="587"/>
      <c r="T18" s="587" t="s">
        <v>5143</v>
      </c>
      <c r="U18" s="587"/>
      <c r="V18" s="587"/>
    </row>
    <row r="19" spans="1:22" ht="15.75" x14ac:dyDescent="0.25">
      <c r="A19" s="33" t="s">
        <v>867</v>
      </c>
      <c r="B19" s="34">
        <f>(B4-B3+C4)/B3</f>
        <v>3.7735849056603772E-2</v>
      </c>
      <c r="C19" s="34">
        <f>(B19-B32)^2</f>
        <v>3.1018917874966125E-3</v>
      </c>
      <c r="D19" s="34">
        <f>(D4-D3+E4)/D3</f>
        <v>-0.12844036697247707</v>
      </c>
      <c r="E19" s="34">
        <f>(D19-D32)^2</f>
        <v>1.6926638589573852E-2</v>
      </c>
      <c r="F19" s="34">
        <f>(F4-F3+G4)/F3</f>
        <v>-3.8461538461538464E-2</v>
      </c>
      <c r="G19" s="35">
        <f>(F19-F32)^2</f>
        <v>1.2807827447893942E-4</v>
      </c>
      <c r="H19" s="34">
        <f>(H4-H3+I4)/H3</f>
        <v>1.9417475728155338E-2</v>
      </c>
      <c r="I19" s="35">
        <f>(H19-H32)^2</f>
        <v>8.2914228469843487E-3</v>
      </c>
      <c r="J19" s="34">
        <f>(J4-J3+K4)/J3</f>
        <v>0</v>
      </c>
      <c r="K19" s="35">
        <f>(J19-J32)^2</f>
        <v>1.6605020288770926E-4</v>
      </c>
      <c r="L19" s="34">
        <f>(L4-L3+M4)/L3</f>
        <v>0.31720430107526881</v>
      </c>
      <c r="M19" s="35">
        <f>(L19-L32)^2</f>
        <v>0.11518012036072088</v>
      </c>
      <c r="O19" s="588"/>
      <c r="P19" s="387" t="s">
        <v>885</v>
      </c>
      <c r="Q19" s="387" t="s">
        <v>5161</v>
      </c>
      <c r="R19" s="387" t="s">
        <v>5162</v>
      </c>
      <c r="S19" s="388" t="s">
        <v>878</v>
      </c>
      <c r="T19" s="387" t="s">
        <v>5161</v>
      </c>
      <c r="U19" s="387" t="s">
        <v>5162</v>
      </c>
      <c r="V19" s="388" t="s">
        <v>878</v>
      </c>
    </row>
    <row r="20" spans="1:22" ht="15.75" x14ac:dyDescent="0.25">
      <c r="A20" s="33" t="s">
        <v>868</v>
      </c>
      <c r="B20" s="34">
        <f t="shared" ref="B20:B30" si="0">(B5-B4+C5)/B4</f>
        <v>-4.8484848484848485E-2</v>
      </c>
      <c r="C20" s="34">
        <f>(B20-B32)^2</f>
        <v>9.3184081233804988E-4</v>
      </c>
      <c r="D20" s="34">
        <f t="shared" ref="D20:D30" si="1">(D5-D4+E5)/D4</f>
        <v>4.736842105263158E-2</v>
      </c>
      <c r="E20" s="34">
        <f>(D20-D32)^2</f>
        <v>2.0890724645876951E-3</v>
      </c>
      <c r="F20" s="34">
        <f t="shared" ref="F20:F30" si="2">(F5-F4+G5)/F4</f>
        <v>-0.04</v>
      </c>
      <c r="G20" s="35">
        <f>(F20-F32)^2</f>
        <v>9.5623085318969218E-5</v>
      </c>
      <c r="H20" s="34">
        <f t="shared" ref="H20:H30" si="3">(H5-H4+I5)/H4</f>
        <v>0.15238095238095239</v>
      </c>
      <c r="I20" s="35">
        <f>(H20-H32)^2</f>
        <v>1.756131800326382E-3</v>
      </c>
      <c r="J20" s="34">
        <f t="shared" ref="J20:J30" si="4">(J5-J4+K5)/J4</f>
        <v>0</v>
      </c>
      <c r="K20" s="35">
        <f>(J20-J32)^2</f>
        <v>1.6605020288770926E-4</v>
      </c>
      <c r="L20" s="34">
        <f t="shared" ref="L20:L30" si="5">(L5-L4+M5)/L4</f>
        <v>-4.0816326530612242E-2</v>
      </c>
      <c r="M20" s="35">
        <f>(L20-L32)^2</f>
        <v>3.4739962327233487E-4</v>
      </c>
      <c r="O20" s="386">
        <v>1</v>
      </c>
      <c r="P20" s="27" t="s">
        <v>866</v>
      </c>
      <c r="Q20" s="29">
        <v>1040</v>
      </c>
      <c r="R20" s="27"/>
      <c r="S20" s="386"/>
      <c r="T20" s="27">
        <v>515</v>
      </c>
      <c r="U20" s="28"/>
      <c r="V20" s="386"/>
    </row>
    <row r="21" spans="1:22" ht="15.75" x14ac:dyDescent="0.25">
      <c r="A21" s="33" t="s">
        <v>869</v>
      </c>
      <c r="B21" s="34">
        <f t="shared" si="0"/>
        <v>-0.16560509554140126</v>
      </c>
      <c r="C21" s="34">
        <f>(B21-B32)^2</f>
        <v>2.1799434276248118E-2</v>
      </c>
      <c r="D21" s="34">
        <f t="shared" si="1"/>
        <v>-1.507537688442211E-2</v>
      </c>
      <c r="E21" s="34">
        <f>(D21-D32)^2</f>
        <v>2.8014141850802226E-4</v>
      </c>
      <c r="F21" s="34">
        <f t="shared" si="2"/>
        <v>-1.0416666666666666E-2</v>
      </c>
      <c r="G21" s="35">
        <f>(F21-F32)^2</f>
        <v>1.5493701174725206E-3</v>
      </c>
      <c r="H21" s="34">
        <f t="shared" si="3"/>
        <v>6.6115702479338845E-2</v>
      </c>
      <c r="I21" s="35">
        <f>(H21-H32)^2</f>
        <v>1.9677229774082657E-3</v>
      </c>
      <c r="J21" s="34">
        <f t="shared" si="4"/>
        <v>3.2448377581120944E-2</v>
      </c>
      <c r="K21" s="35">
        <f>(J21-J32)^2</f>
        <v>3.8268478444242985E-4</v>
      </c>
      <c r="L21" s="34">
        <f t="shared" si="5"/>
        <v>-9.3617021276595741E-2</v>
      </c>
      <c r="M21" s="35">
        <f>(L21-L32)^2</f>
        <v>5.103581317127689E-3</v>
      </c>
      <c r="O21" s="386">
        <v>2</v>
      </c>
      <c r="P21" s="29" t="s">
        <v>867</v>
      </c>
      <c r="Q21" s="29">
        <v>1000</v>
      </c>
      <c r="R21" s="27"/>
      <c r="S21" s="75">
        <v>-3.8461538461538464E-2</v>
      </c>
      <c r="T21" s="27">
        <v>525</v>
      </c>
      <c r="U21" s="28"/>
      <c r="V21" s="75">
        <v>1.9417475728155338E-2</v>
      </c>
    </row>
    <row r="22" spans="1:22" ht="15.75" x14ac:dyDescent="0.25">
      <c r="A22" s="33" t="s">
        <v>870</v>
      </c>
      <c r="B22" s="34">
        <f>(B7-B6+C7)/B6</f>
        <v>-5.3435114503816793E-2</v>
      </c>
      <c r="C22" s="46">
        <f>(B22-B32)^2</f>
        <v>1.2585702577575057E-3</v>
      </c>
      <c r="D22" s="34">
        <f t="shared" si="1"/>
        <v>0.20918367346938777</v>
      </c>
      <c r="E22" s="34">
        <f>(D22-D32)^2</f>
        <v>4.3065224705837984E-2</v>
      </c>
      <c r="F22" s="34">
        <f t="shared" si="2"/>
        <v>-7.8947368421052627E-2</v>
      </c>
      <c r="G22" s="47">
        <f>(F22-F32)^2</f>
        <v>8.5081088448185377E-4</v>
      </c>
      <c r="H22" s="34">
        <f t="shared" si="3"/>
        <v>0.18858914728682172</v>
      </c>
      <c r="I22" s="47">
        <f>(H22-H32)^2</f>
        <v>6.1018627958907773E-3</v>
      </c>
      <c r="J22" s="34">
        <f t="shared" si="4"/>
        <v>1.4285714285714285E-2</v>
      </c>
      <c r="K22" s="47">
        <f>(J22-J32)^2</f>
        <v>1.9590689884586994E-6</v>
      </c>
      <c r="L22" s="34">
        <f t="shared" si="5"/>
        <v>-0.13849765258215962</v>
      </c>
      <c r="M22" s="47">
        <f>(L22-L32)^2</f>
        <v>1.3530339009476549E-2</v>
      </c>
      <c r="O22" s="386">
        <v>3</v>
      </c>
      <c r="P22" s="29" t="s">
        <v>868</v>
      </c>
      <c r="Q22" s="29">
        <v>960</v>
      </c>
      <c r="R22" s="27"/>
      <c r="S22" s="75">
        <v>-0.04</v>
      </c>
      <c r="T22" s="27">
        <v>605</v>
      </c>
      <c r="U22" s="28"/>
      <c r="V22" s="75">
        <v>0.15238095238095239</v>
      </c>
    </row>
    <row r="23" spans="1:22" ht="15.75" x14ac:dyDescent="0.25">
      <c r="A23" s="33" t="s">
        <v>871</v>
      </c>
      <c r="B23" s="34">
        <f t="shared" si="0"/>
        <v>-0.24003225806451611</v>
      </c>
      <c r="C23" s="34">
        <f>(B23-B32)^2</f>
        <v>4.9316629333730246E-2</v>
      </c>
      <c r="D23" s="34">
        <f t="shared" si="1"/>
        <v>4.4649789029535862E-2</v>
      </c>
      <c r="E23" s="34">
        <f>(D23-D32)^2</f>
        <v>1.8479458101281748E-3</v>
      </c>
      <c r="F23" s="34">
        <f t="shared" si="2"/>
        <v>4.0228571428571423E-3</v>
      </c>
      <c r="G23" s="47">
        <f>(F23-F32)^2</f>
        <v>2.8946081651688581E-3</v>
      </c>
      <c r="H23" s="34">
        <f>(H8-H7+I8)/H7</f>
        <v>-5.3333333333333337E-2</v>
      </c>
      <c r="I23" s="47">
        <f>(H23-H32)^2</f>
        <v>2.683308033837907E-2</v>
      </c>
      <c r="J23" s="34">
        <f t="shared" si="4"/>
        <v>-0.13420845070422535</v>
      </c>
      <c r="K23" s="47">
        <f>(J23-J32)^2</f>
        <v>2.1636791204649394E-2</v>
      </c>
      <c r="L23" s="34">
        <f t="shared" si="5"/>
        <v>6.2882833787465939E-2</v>
      </c>
      <c r="M23" s="47">
        <f>(L23-L32)^2</f>
        <v>7.2352888208012233E-3</v>
      </c>
      <c r="O23" s="386">
        <v>4</v>
      </c>
      <c r="P23" s="29" t="s">
        <v>869</v>
      </c>
      <c r="Q23" s="29">
        <v>950</v>
      </c>
      <c r="R23" s="30"/>
      <c r="S23" s="75">
        <v>-1.0416666666666666E-2</v>
      </c>
      <c r="T23" s="27">
        <v>645</v>
      </c>
      <c r="U23" s="28"/>
      <c r="V23" s="75">
        <v>6.6115702479338845E-2</v>
      </c>
    </row>
    <row r="24" spans="1:22" ht="15.75" x14ac:dyDescent="0.25">
      <c r="A24" s="33" t="s">
        <v>872</v>
      </c>
      <c r="B24" s="34">
        <f t="shared" si="0"/>
        <v>-7.5268817204301078E-2</v>
      </c>
      <c r="C24" s="34">
        <f>(B24-B32)^2</f>
        <v>3.2844402802434938E-3</v>
      </c>
      <c r="D24" s="34">
        <f t="shared" si="1"/>
        <v>-4.0816326530612242E-2</v>
      </c>
      <c r="E24" s="34">
        <f>(D24-D32)^2</f>
        <v>1.8044123706432683E-3</v>
      </c>
      <c r="F24" s="34">
        <f t="shared" si="2"/>
        <v>-0.11627906976744186</v>
      </c>
      <c r="G24" s="47">
        <f>(F24-F32)^2</f>
        <v>4.4222984200702866E-3</v>
      </c>
      <c r="H24" s="34">
        <f t="shared" si="3"/>
        <v>0.19718309859154928</v>
      </c>
      <c r="I24" s="47">
        <f>(H24-H32)^2</f>
        <v>7.5183418585110752E-3</v>
      </c>
      <c r="J24" s="34">
        <f t="shared" si="4"/>
        <v>3.9473684210526314E-2</v>
      </c>
      <c r="K24" s="47">
        <f>(J24-J32)^2</f>
        <v>7.0690246151393897E-4</v>
      </c>
      <c r="L24" s="34">
        <f t="shared" si="5"/>
        <v>-5.0397877984084884E-2</v>
      </c>
      <c r="M24" s="47">
        <f>(L24-L32)^2</f>
        <v>7.9638029916568286E-4</v>
      </c>
      <c r="O24" s="386">
        <v>5</v>
      </c>
      <c r="P24" s="29" t="s">
        <v>870</v>
      </c>
      <c r="Q24" s="29">
        <v>875</v>
      </c>
      <c r="R24" s="27"/>
      <c r="S24" s="75">
        <v>-7.8947368421052627E-2</v>
      </c>
      <c r="T24" s="27">
        <v>750</v>
      </c>
      <c r="U24" s="28" t="s">
        <v>4994</v>
      </c>
      <c r="V24" s="75">
        <v>0.18858914728682172</v>
      </c>
    </row>
    <row r="25" spans="1:22" ht="15.75" x14ac:dyDescent="0.25">
      <c r="A25" s="33" t="s">
        <v>873</v>
      </c>
      <c r="B25" s="34">
        <f t="shared" si="0"/>
        <v>-0.18604651162790697</v>
      </c>
      <c r="C25" s="34">
        <f>(B25-B32)^2</f>
        <v>2.8253485277110166E-2</v>
      </c>
      <c r="D25" s="34">
        <f t="shared" si="1"/>
        <v>8.5106382978723406E-3</v>
      </c>
      <c r="E25" s="34">
        <f>(D25-D32)^2</f>
        <v>4.690317812408734E-5</v>
      </c>
      <c r="F25" s="34">
        <f t="shared" si="2"/>
        <v>-0.21710526315789475</v>
      </c>
      <c r="G25" s="47">
        <f>(F25-F32)^2</f>
        <v>2.7998176828113393E-2</v>
      </c>
      <c r="H25" s="34">
        <f t="shared" si="3"/>
        <v>0.22352941176470589</v>
      </c>
      <c r="I25" s="47">
        <f>(H25-H32)^2</f>
        <v>1.278136194863037E-2</v>
      </c>
      <c r="J25" s="34">
        <f t="shared" si="4"/>
        <v>0.12974683544303797</v>
      </c>
      <c r="K25" s="47">
        <f>(J25-J32)^2</f>
        <v>1.3656443915417527E-2</v>
      </c>
      <c r="L25" s="34">
        <f t="shared" si="5"/>
        <v>6.4245810055865923E-2</v>
      </c>
      <c r="M25" s="47">
        <f>(L25-L32)^2</f>
        <v>7.4690174134385287E-3</v>
      </c>
      <c r="O25" s="386">
        <v>6</v>
      </c>
      <c r="P25" s="29" t="s">
        <v>871</v>
      </c>
      <c r="Q25" s="29">
        <v>860</v>
      </c>
      <c r="R25" s="27">
        <v>18.52</v>
      </c>
      <c r="S25" s="75">
        <v>4.0228571428571423E-3</v>
      </c>
      <c r="T25" s="27">
        <v>710</v>
      </c>
      <c r="U25" s="28"/>
      <c r="V25" s="75">
        <v>-5.3333333333333337E-2</v>
      </c>
    </row>
    <row r="26" spans="1:22" ht="15.75" x14ac:dyDescent="0.25">
      <c r="A26" s="33" t="s">
        <v>874</v>
      </c>
      <c r="B26" s="34">
        <f t="shared" si="0"/>
        <v>0.32857142857142857</v>
      </c>
      <c r="C26" s="34">
        <f>(B26-B32)^2</f>
        <v>0.12008318596116586</v>
      </c>
      <c r="D26" s="34">
        <f t="shared" si="1"/>
        <v>0.10970464135021098</v>
      </c>
      <c r="E26" s="34">
        <f>(D26-D32)^2</f>
        <v>1.1673201805187352E-2</v>
      </c>
      <c r="F26" s="34">
        <f t="shared" si="2"/>
        <v>0</v>
      </c>
      <c r="G26" s="47">
        <f>(F26-F32)^2</f>
        <v>2.4779195419397334E-3</v>
      </c>
      <c r="H26" s="34">
        <f t="shared" si="3"/>
        <v>0.10576923076923077</v>
      </c>
      <c r="I26" s="47">
        <f>(H26-H32)^2</f>
        <v>2.2141686395923867E-5</v>
      </c>
      <c r="J26" s="34">
        <f t="shared" si="4"/>
        <v>2.2408963585434174E-2</v>
      </c>
      <c r="K26" s="47">
        <f>(J26-J32)^2</f>
        <v>9.0685943543672247E-5</v>
      </c>
      <c r="L26" s="34">
        <f t="shared" si="5"/>
        <v>-2.0997375328083989E-2</v>
      </c>
      <c r="M26" s="47">
        <f>(L26-L32)^2</f>
        <v>1.3930887997093386E-6</v>
      </c>
      <c r="O26" s="386">
        <v>7</v>
      </c>
      <c r="P26" s="29" t="s">
        <v>872</v>
      </c>
      <c r="Q26" s="29">
        <v>760</v>
      </c>
      <c r="R26" s="27"/>
      <c r="S26" s="75">
        <v>-0.11627906976744186</v>
      </c>
      <c r="T26" s="27">
        <v>850</v>
      </c>
      <c r="U26" s="28"/>
      <c r="V26" s="75">
        <v>0.19718309859154928</v>
      </c>
    </row>
    <row r="27" spans="1:22" ht="15.75" x14ac:dyDescent="0.25">
      <c r="A27" s="33" t="s">
        <v>875</v>
      </c>
      <c r="B27" s="34">
        <f t="shared" si="0"/>
        <v>-3.2258064516129031E-2</v>
      </c>
      <c r="C27" s="34">
        <f>(B27-B32)^2</f>
        <v>2.0446951668591401E-4</v>
      </c>
      <c r="D27" s="34">
        <f t="shared" si="1"/>
        <v>-0.10646387832699619</v>
      </c>
      <c r="E27" s="46">
        <f>(D27-D32)^2</f>
        <v>1.1691216116855876E-2</v>
      </c>
      <c r="F27" s="34">
        <f t="shared" si="2"/>
        <v>-0.10084033613445378</v>
      </c>
      <c r="G27" s="47">
        <f>(F27-F32)^2</f>
        <v>2.607290101832306E-3</v>
      </c>
      <c r="H27" s="34">
        <f t="shared" si="3"/>
        <v>4.7826086956521741E-2</v>
      </c>
      <c r="I27" s="47">
        <f>(H27-H32)^2</f>
        <v>3.9248519877018197E-3</v>
      </c>
      <c r="J27" s="34">
        <f t="shared" si="4"/>
        <v>0</v>
      </c>
      <c r="K27" s="47">
        <f>(J27-J32)^2</f>
        <v>1.6605020288770926E-4</v>
      </c>
      <c r="L27" s="34">
        <f t="shared" si="5"/>
        <v>-1.6085790884718499E-2</v>
      </c>
      <c r="M27" s="47">
        <f>(L27-L32)^2</f>
        <v>3.7110956508029834E-5</v>
      </c>
      <c r="O27" s="386">
        <v>8</v>
      </c>
      <c r="P27" s="29" t="s">
        <v>873</v>
      </c>
      <c r="Q27" s="29">
        <v>595</v>
      </c>
      <c r="R27" s="27"/>
      <c r="S27" s="75">
        <v>-0.21710526315789475</v>
      </c>
      <c r="T27" s="27">
        <v>1040</v>
      </c>
      <c r="U27" s="28"/>
      <c r="V27" s="75">
        <v>0.22352941176470589</v>
      </c>
    </row>
    <row r="28" spans="1:22" ht="15.75" x14ac:dyDescent="0.25">
      <c r="A28" s="33" t="s">
        <v>876</v>
      </c>
      <c r="B28" s="34">
        <f t="shared" si="0"/>
        <v>0.13333333333333333</v>
      </c>
      <c r="C28" s="34">
        <f>(B28-B32)^2</f>
        <v>2.2889303778920088E-2</v>
      </c>
      <c r="D28" s="34">
        <f t="shared" si="1"/>
        <v>-3.4042553191489362E-2</v>
      </c>
      <c r="E28" s="34">
        <f>(D28-D32)^2</f>
        <v>1.2748186032991379E-3</v>
      </c>
      <c r="F28" s="34">
        <f t="shared" si="2"/>
        <v>0.11214953271028037</v>
      </c>
      <c r="G28" s="47">
        <f>(F28-F32)^2</f>
        <v>2.6220754397169584E-2</v>
      </c>
      <c r="H28" s="34">
        <f t="shared" si="3"/>
        <v>0.12863070539419086</v>
      </c>
      <c r="I28" s="47">
        <f>(H28-H32)^2</f>
        <v>3.2963958379141577E-4</v>
      </c>
      <c r="J28" s="34">
        <f t="shared" si="4"/>
        <v>0</v>
      </c>
      <c r="K28" s="47">
        <f>(J28-J32)^2</f>
        <v>1.6605020288770926E-4</v>
      </c>
      <c r="L28" s="34">
        <f t="shared" si="5"/>
        <v>-0.1008174386920981</v>
      </c>
      <c r="M28" s="47">
        <f>(L28-L32)^2</f>
        <v>6.1842136672054628E-3</v>
      </c>
      <c r="O28" s="386">
        <v>9</v>
      </c>
      <c r="P28" s="29" t="s">
        <v>874</v>
      </c>
      <c r="Q28" s="29">
        <v>595</v>
      </c>
      <c r="R28" s="27"/>
      <c r="S28" s="75">
        <v>0</v>
      </c>
      <c r="T28" s="27">
        <v>1150</v>
      </c>
      <c r="U28" s="28"/>
      <c r="V28" s="75">
        <v>0.10576923076923077</v>
      </c>
    </row>
    <row r="29" spans="1:22" ht="15.75" x14ac:dyDescent="0.25">
      <c r="A29" s="33" t="s">
        <v>877</v>
      </c>
      <c r="B29" s="34">
        <f t="shared" si="0"/>
        <v>0.10784313725490197</v>
      </c>
      <c r="C29" s="34">
        <f>(B29-B32)^2</f>
        <v>1.5826122569650734E-2</v>
      </c>
      <c r="D29" s="34">
        <f t="shared" si="1"/>
        <v>-4.8458149779735685E-2</v>
      </c>
      <c r="E29" s="34">
        <f>(D29-D32)^2</f>
        <v>2.5120343055717313E-3</v>
      </c>
      <c r="F29" s="34">
        <f t="shared" si="2"/>
        <v>-7.5630252100840331E-2</v>
      </c>
      <c r="G29" s="47">
        <f>(F29-F32)^2</f>
        <v>6.6830245091360784E-4</v>
      </c>
      <c r="H29" s="34">
        <f t="shared" si="3"/>
        <v>0.125</v>
      </c>
      <c r="I29" s="47">
        <f>(H29-H32)^2</f>
        <v>2.1098358159827492E-4</v>
      </c>
      <c r="J29" s="34">
        <f t="shared" si="4"/>
        <v>-6.8493150684931503E-2</v>
      </c>
      <c r="K29" s="47">
        <f>(J29-J32)^2</f>
        <v>6.6225737880653331E-3</v>
      </c>
      <c r="L29" s="34">
        <f t="shared" si="5"/>
        <v>-0.22121212121212122</v>
      </c>
      <c r="M29" s="47">
        <f>(L29-L32)^2</f>
        <v>3.9614713901306248E-2</v>
      </c>
      <c r="O29" s="386">
        <v>10</v>
      </c>
      <c r="P29" s="29" t="s">
        <v>875</v>
      </c>
      <c r="Q29" s="29">
        <v>535</v>
      </c>
      <c r="R29" s="27"/>
      <c r="S29" s="75">
        <v>-0.10084033613445378</v>
      </c>
      <c r="T29" s="27">
        <v>1205</v>
      </c>
      <c r="U29" s="31"/>
      <c r="V29" s="75">
        <v>4.7826086956521741E-2</v>
      </c>
    </row>
    <row r="30" spans="1:22" ht="15.75" x14ac:dyDescent="0.25">
      <c r="A30" s="33" t="s">
        <v>866</v>
      </c>
      <c r="B30" s="34">
        <f t="shared" si="0"/>
        <v>-2.1858407079646019E-2</v>
      </c>
      <c r="C30" s="34">
        <f>(B30-B32)^2</f>
        <v>1.5207085636762561E-5</v>
      </c>
      <c r="D30" s="34">
        <f t="shared" si="1"/>
        <v>-2.6175925925925925E-2</v>
      </c>
      <c r="E30" s="34">
        <f>(D30-D32)^2</f>
        <v>7.7495283678552182E-4</v>
      </c>
      <c r="F30" s="34">
        <f t="shared" si="2"/>
        <v>-3.5836363636363638E-2</v>
      </c>
      <c r="G30" s="35">
        <f>(F30-F32)^2</f>
        <v>1.9438890243581649E-4</v>
      </c>
      <c r="H30" s="34">
        <f t="shared" si="3"/>
        <v>0.12458823529411765</v>
      </c>
      <c r="I30" s="35">
        <f>(H30-H32)^2</f>
        <v>1.9919114150840071E-4</v>
      </c>
      <c r="J30" s="34">
        <f t="shared" si="4"/>
        <v>0.11897058823529412</v>
      </c>
      <c r="K30" s="35">
        <f>(J30-J32)^2</f>
        <v>1.1253929925313523E-2</v>
      </c>
      <c r="L30" s="34">
        <f t="shared" si="5"/>
        <v>-2.8023346303501943E-2</v>
      </c>
      <c r="M30" s="47">
        <f>(L30-L32)^2</f>
        <v>3.4171964692250326E-5</v>
      </c>
      <c r="O30" s="386">
        <v>11</v>
      </c>
      <c r="P30" s="29" t="s">
        <v>876</v>
      </c>
      <c r="Q30" s="29">
        <v>595</v>
      </c>
      <c r="R30" s="27"/>
      <c r="S30" s="75">
        <v>0.11214953271028037</v>
      </c>
      <c r="T30" s="27">
        <v>1360</v>
      </c>
      <c r="U30" s="28"/>
      <c r="V30" s="75">
        <v>0.12863070539419086</v>
      </c>
    </row>
    <row r="31" spans="1:22" ht="15.75" x14ac:dyDescent="0.25">
      <c r="A31" s="33" t="s">
        <v>880</v>
      </c>
      <c r="B31" s="229">
        <f>SUM(B19:B30)</f>
        <v>-0.21550536880629825</v>
      </c>
      <c r="C31" s="34"/>
      <c r="D31" s="34">
        <f>SUM(D19:D30)</f>
        <v>1.9944585587979981E-2</v>
      </c>
      <c r="E31" s="34"/>
      <c r="F31" s="36">
        <f>SUM(F19:F30)</f>
        <v>-0.59734446849311462</v>
      </c>
      <c r="G31" s="35"/>
      <c r="H31" s="46">
        <f>SUM(H19:H30)</f>
        <v>1.325696713312251</v>
      </c>
      <c r="I31" s="35"/>
      <c r="J31" s="46">
        <f>SUM(J19:J30)</f>
        <v>0.15463256195197095</v>
      </c>
      <c r="K31" s="35"/>
      <c r="L31" s="36">
        <f>SUM(L19:L30)</f>
        <v>-0.26613200587537555</v>
      </c>
      <c r="M31" s="35"/>
      <c r="O31" s="386">
        <v>12</v>
      </c>
      <c r="P31" s="29" t="s">
        <v>877</v>
      </c>
      <c r="Q31" s="29">
        <v>550</v>
      </c>
      <c r="R31" s="27"/>
      <c r="S31" s="75">
        <v>-7.5630252100840331E-2</v>
      </c>
      <c r="T31" s="27">
        <v>1530</v>
      </c>
      <c r="U31" s="28"/>
      <c r="V31" s="75">
        <v>0.125</v>
      </c>
    </row>
    <row r="32" spans="1:22" ht="15.75" x14ac:dyDescent="0.25">
      <c r="A32" s="33" t="s">
        <v>881</v>
      </c>
      <c r="B32" s="34">
        <f>B31/12</f>
        <v>-1.7958780733858187E-2</v>
      </c>
      <c r="C32" s="34"/>
      <c r="D32" s="37">
        <f>D31/12</f>
        <v>1.6620487989983319E-3</v>
      </c>
      <c r="E32" s="34"/>
      <c r="F32" s="37">
        <f>F31/12</f>
        <v>-4.9778705707759552E-2</v>
      </c>
      <c r="G32" s="35"/>
      <c r="H32" s="37">
        <f>H31/12</f>
        <v>0.11047472610935426</v>
      </c>
      <c r="I32" s="35"/>
      <c r="J32" s="37">
        <f>J31/12</f>
        <v>1.2886046829330913E-2</v>
      </c>
      <c r="K32" s="35"/>
      <c r="L32" s="37">
        <f>L31/12</f>
        <v>-2.2177667156281295E-2</v>
      </c>
      <c r="M32" s="35"/>
      <c r="O32" s="386">
        <v>13</v>
      </c>
      <c r="P32" s="29" t="s">
        <v>866</v>
      </c>
      <c r="Q32" s="29">
        <v>515</v>
      </c>
      <c r="R32" s="27">
        <v>15.29</v>
      </c>
      <c r="S32" s="75">
        <v>-3.5836363636363638E-2</v>
      </c>
      <c r="T32" s="27">
        <v>1695</v>
      </c>
      <c r="U32" s="28" t="s">
        <v>4993</v>
      </c>
      <c r="V32" s="75">
        <v>0.12458823529411765</v>
      </c>
    </row>
    <row r="33" spans="1:30" ht="15.75" x14ac:dyDescent="0.25">
      <c r="A33" s="48" t="s">
        <v>882</v>
      </c>
      <c r="B33" s="34"/>
      <c r="C33" s="34">
        <f>SUM(C19:C30)/12</f>
        <v>2.2247048411415293E-2</v>
      </c>
      <c r="D33" s="34"/>
      <c r="E33" s="34">
        <f>SUM(E19:E30)/12</f>
        <v>7.8322135170918929E-3</v>
      </c>
      <c r="F33" s="34"/>
      <c r="G33" s="47">
        <f>SUM(G19:G30)/12</f>
        <v>5.8423017641163208E-3</v>
      </c>
      <c r="H33" s="34"/>
      <c r="I33" s="47">
        <f>SUM(I19:I30)/12</f>
        <v>5.8280610455938436E-3</v>
      </c>
      <c r="J33" s="34"/>
      <c r="K33" s="47">
        <f>SUM(K19:K30)/12</f>
        <v>4.5846809919570927E-3</v>
      </c>
      <c r="L33" s="34"/>
      <c r="M33" s="47">
        <f>SUM(M19:M30)/12</f>
        <v>1.6294477535209545E-2</v>
      </c>
      <c r="O33" s="589" t="s">
        <v>5160</v>
      </c>
      <c r="P33" s="589"/>
      <c r="Q33" s="589"/>
      <c r="R33" s="589"/>
      <c r="S33" s="75">
        <v>0.15463256195197095</v>
      </c>
      <c r="T33" s="589" t="s">
        <v>5160</v>
      </c>
      <c r="U33" s="589"/>
      <c r="V33" s="75">
        <v>-0.26613200587537555</v>
      </c>
    </row>
    <row r="34" spans="1:30" x14ac:dyDescent="0.25">
      <c r="A34" s="38" t="s">
        <v>883</v>
      </c>
      <c r="B34" s="34"/>
      <c r="C34" s="34">
        <f>SQRT(C33)</f>
        <v>0.14915444482621124</v>
      </c>
      <c r="D34" s="34"/>
      <c r="E34" s="34">
        <f>SQRT(E33)</f>
        <v>8.8499793881635078E-2</v>
      </c>
      <c r="F34" s="34"/>
      <c r="G34" s="35">
        <f>SQRT(G33)</f>
        <v>7.6434951194570153E-2</v>
      </c>
      <c r="H34" s="34"/>
      <c r="I34" s="35">
        <f>SQRT(I33)</f>
        <v>7.6341738554959848E-2</v>
      </c>
      <c r="J34" s="34"/>
      <c r="K34" s="35">
        <f>SQRT(K33)</f>
        <v>6.7710272425659995E-2</v>
      </c>
      <c r="L34" s="34"/>
      <c r="M34" s="35">
        <f>SQRT(M33)</f>
        <v>0.12764982387457316</v>
      </c>
    </row>
    <row r="35" spans="1:30" ht="16.5" thickBot="1" x14ac:dyDescent="0.3">
      <c r="A35" s="32"/>
      <c r="B35" s="32"/>
      <c r="C35" s="32"/>
      <c r="D35" s="32"/>
      <c r="E35" s="32"/>
      <c r="F35" s="32"/>
      <c r="G35" s="32"/>
      <c r="H35" s="32"/>
      <c r="I35" s="32"/>
      <c r="W35" s="588" t="s">
        <v>716</v>
      </c>
      <c r="X35" s="587" t="s">
        <v>5144</v>
      </c>
      <c r="Y35" s="587"/>
      <c r="Z35" s="587"/>
      <c r="AA35" s="587"/>
      <c r="AB35" s="587" t="s">
        <v>5145</v>
      </c>
      <c r="AC35" s="587"/>
      <c r="AD35" s="587"/>
    </row>
    <row r="36" spans="1:30" ht="16.5" thickBot="1" x14ac:dyDescent="0.3">
      <c r="A36" s="601" t="s">
        <v>720</v>
      </c>
      <c r="B36" s="602"/>
      <c r="C36" s="602"/>
      <c r="D36" s="602"/>
      <c r="E36" s="602"/>
      <c r="F36" s="602"/>
      <c r="G36" s="603"/>
      <c r="J36" s="610" t="s">
        <v>720</v>
      </c>
      <c r="K36" s="610"/>
      <c r="L36" s="610"/>
      <c r="M36" s="610"/>
      <c r="N36" s="610"/>
      <c r="O36" s="610"/>
      <c r="P36" s="610"/>
      <c r="Q36" s="610"/>
      <c r="W36" s="588"/>
      <c r="X36" s="378" t="s">
        <v>885</v>
      </c>
      <c r="Y36" s="378" t="s">
        <v>5161</v>
      </c>
      <c r="Z36" s="378" t="s">
        <v>5162</v>
      </c>
      <c r="AA36" s="383" t="s">
        <v>878</v>
      </c>
      <c r="AB36" s="378" t="s">
        <v>5161</v>
      </c>
      <c r="AC36" s="378" t="s">
        <v>5162</v>
      </c>
      <c r="AD36" s="383" t="s">
        <v>878</v>
      </c>
    </row>
    <row r="37" spans="1:30" ht="18" thickBot="1" x14ac:dyDescent="0.3">
      <c r="A37" s="39" t="s">
        <v>884</v>
      </c>
      <c r="B37" s="40" t="s">
        <v>885</v>
      </c>
      <c r="C37" s="40" t="s">
        <v>886</v>
      </c>
      <c r="D37" s="40" t="s">
        <v>887</v>
      </c>
      <c r="E37" s="40" t="s">
        <v>888</v>
      </c>
      <c r="F37" s="40" t="s">
        <v>889</v>
      </c>
      <c r="G37" s="40" t="s">
        <v>890</v>
      </c>
      <c r="J37" s="134" t="s">
        <v>884</v>
      </c>
      <c r="K37" s="134" t="s">
        <v>885</v>
      </c>
      <c r="L37" s="134" t="s">
        <v>886</v>
      </c>
      <c r="M37" s="134" t="s">
        <v>888</v>
      </c>
      <c r="N37" s="134" t="s">
        <v>5071</v>
      </c>
      <c r="O37" s="134" t="s">
        <v>5072</v>
      </c>
      <c r="P37" s="134" t="s">
        <v>5073</v>
      </c>
      <c r="Q37" s="134" t="s">
        <v>5074</v>
      </c>
      <c r="W37" s="384">
        <v>1</v>
      </c>
      <c r="X37" s="27" t="s">
        <v>866</v>
      </c>
      <c r="Y37" s="82">
        <v>1695</v>
      </c>
      <c r="Z37" s="27"/>
      <c r="AA37" s="384"/>
      <c r="AB37" s="190">
        <v>1860</v>
      </c>
      <c r="AC37" s="68"/>
      <c r="AD37" s="384"/>
    </row>
    <row r="38" spans="1:30" ht="16.5" thickBot="1" x14ac:dyDescent="0.3">
      <c r="A38" s="590">
        <v>2013</v>
      </c>
      <c r="B38" s="41" t="s">
        <v>867</v>
      </c>
      <c r="C38" s="74">
        <v>3.7735849056603772E-2</v>
      </c>
      <c r="D38" s="75">
        <v>-1.7958780733858187E-2</v>
      </c>
      <c r="E38" s="74">
        <v>3.5671528080104521E-2</v>
      </c>
      <c r="F38" s="74">
        <v>-1.5438184632049362E-3</v>
      </c>
      <c r="G38" s="44">
        <f>((C38-D38)*(E38-F38))</f>
        <v>2.0726949482533681E-3</v>
      </c>
      <c r="J38" s="599">
        <v>2013</v>
      </c>
      <c r="K38" s="140" t="s">
        <v>867</v>
      </c>
      <c r="L38" s="141">
        <v>3.7735849056603772E-2</v>
      </c>
      <c r="M38" s="141">
        <v>3.5671528080104521E-2</v>
      </c>
      <c r="N38" s="141">
        <v>-2.6405287512696992E-2</v>
      </c>
      <c r="O38" s="141">
        <v>-0.91025225282008826</v>
      </c>
      <c r="P38" s="142">
        <f>L38-N38-(O38*M38)</f>
        <v>9.6611225365750938E-2</v>
      </c>
      <c r="Q38" s="143">
        <f>P38^2</f>
        <v>9.3337288666719177E-3</v>
      </c>
      <c r="W38" s="384">
        <v>2</v>
      </c>
      <c r="X38" s="29" t="s">
        <v>867</v>
      </c>
      <c r="Y38" s="82">
        <v>1695</v>
      </c>
      <c r="Z38" s="27"/>
      <c r="AA38" s="363">
        <v>0</v>
      </c>
      <c r="AB38" s="190">
        <v>2450</v>
      </c>
      <c r="AC38" s="73"/>
      <c r="AD38" s="363">
        <v>0.31720430107526881</v>
      </c>
    </row>
    <row r="39" spans="1:30" ht="16.5" thickBot="1" x14ac:dyDescent="0.3">
      <c r="A39" s="591"/>
      <c r="B39" s="41" t="s">
        <v>868</v>
      </c>
      <c r="C39" s="74">
        <v>-4.8484848484848485E-2</v>
      </c>
      <c r="D39" s="75">
        <v>-1.7958780733858187E-2</v>
      </c>
      <c r="E39" s="74">
        <v>8.3388067151827255E-2</v>
      </c>
      <c r="F39" s="74">
        <v>-1.5438184632049362E-3</v>
      </c>
      <c r="G39" s="44">
        <f t="shared" ref="G39:G49" si="6">((C39-D39)*(E39-F39))</f>
        <v>-2.5926364945038308E-3</v>
      </c>
      <c r="J39" s="599"/>
      <c r="K39" s="140" t="s">
        <v>868</v>
      </c>
      <c r="L39" s="141">
        <v>-4.8484848484848485E-2</v>
      </c>
      <c r="M39" s="141">
        <v>8.3388067151827255E-2</v>
      </c>
      <c r="N39" s="141">
        <v>-2.6405287512696992E-2</v>
      </c>
      <c r="O39" s="141">
        <v>-0.91025225282008826</v>
      </c>
      <c r="P39" s="142">
        <f t="shared" ref="P39:P49" si="7">L39-N39-(O39*M39)</f>
        <v>5.3824615011112062E-2</v>
      </c>
      <c r="Q39" s="143">
        <f t="shared" ref="Q39:Q49" si="8">P39^2</f>
        <v>2.8970891810944301E-3</v>
      </c>
      <c r="W39" s="384">
        <v>3</v>
      </c>
      <c r="X39" s="29" t="s">
        <v>868</v>
      </c>
      <c r="Y39" s="82">
        <v>1695</v>
      </c>
      <c r="Z39" s="27"/>
      <c r="AA39" s="363">
        <v>0</v>
      </c>
      <c r="AB39" s="190">
        <v>2350</v>
      </c>
      <c r="AC39" s="73"/>
      <c r="AD39" s="363">
        <v>-4.0816326530612242E-2</v>
      </c>
    </row>
    <row r="40" spans="1:30" ht="16.5" thickBot="1" x14ac:dyDescent="0.3">
      <c r="A40" s="591"/>
      <c r="B40" s="41" t="s">
        <v>869</v>
      </c>
      <c r="C40" s="74">
        <v>-0.16560509554140126</v>
      </c>
      <c r="D40" s="75">
        <v>-1.7958780733858187E-2</v>
      </c>
      <c r="E40" s="74">
        <v>1.4707665446079972E-2</v>
      </c>
      <c r="F40" s="74">
        <v>-1.5438184632049362E-3</v>
      </c>
      <c r="G40" s="44">
        <f t="shared" si="6"/>
        <v>-2.3994717093600007E-3</v>
      </c>
      <c r="J40" s="599"/>
      <c r="K40" s="140" t="s">
        <v>869</v>
      </c>
      <c r="L40" s="141">
        <v>-0.16560509554140126</v>
      </c>
      <c r="M40" s="141">
        <v>1.4707665446079972E-2</v>
      </c>
      <c r="N40" s="141">
        <v>-2.6405287512696992E-2</v>
      </c>
      <c r="O40" s="141">
        <v>-0.91025225282008826</v>
      </c>
      <c r="P40" s="142">
        <f t="shared" si="7"/>
        <v>-0.1258121224226858</v>
      </c>
      <c r="Q40" s="143">
        <f t="shared" si="8"/>
        <v>1.5828690148500881E-2</v>
      </c>
      <c r="W40" s="384">
        <v>4</v>
      </c>
      <c r="X40" s="29" t="s">
        <v>869</v>
      </c>
      <c r="Y40" s="82">
        <v>1750</v>
      </c>
      <c r="Z40" s="30"/>
      <c r="AA40" s="363">
        <v>3.2448377581120944E-2</v>
      </c>
      <c r="AB40" s="190">
        <v>2130</v>
      </c>
      <c r="AC40" s="73"/>
      <c r="AD40" s="363">
        <v>-9.3617021276595741E-2</v>
      </c>
    </row>
    <row r="41" spans="1:30" ht="16.5" thickBot="1" x14ac:dyDescent="0.3">
      <c r="A41" s="591"/>
      <c r="B41" s="41" t="s">
        <v>870</v>
      </c>
      <c r="C41" s="74">
        <v>-5.3435114503816793E-2</v>
      </c>
      <c r="D41" s="75">
        <v>-1.7958780733858187E-2</v>
      </c>
      <c r="E41" s="74">
        <v>1.3813376032119618E-2</v>
      </c>
      <c r="F41" s="74">
        <v>-1.5438184632049362E-3</v>
      </c>
      <c r="G41" s="44">
        <f t="shared" si="6"/>
        <v>-5.4481695768630498E-4</v>
      </c>
      <c r="J41" s="599"/>
      <c r="K41" s="140" t="s">
        <v>870</v>
      </c>
      <c r="L41" s="141">
        <v>-5.3435114503816793E-2</v>
      </c>
      <c r="M41" s="141">
        <v>1.3813376032119618E-2</v>
      </c>
      <c r="N41" s="141">
        <v>-2.6405287512696992E-2</v>
      </c>
      <c r="O41" s="141">
        <v>-0.91025225282008826</v>
      </c>
      <c r="P41" s="142">
        <f t="shared" si="7"/>
        <v>-1.4456170338831906E-2</v>
      </c>
      <c r="Q41" s="143">
        <f t="shared" si="8"/>
        <v>2.0898086086532338E-4</v>
      </c>
      <c r="W41" s="384">
        <v>5</v>
      </c>
      <c r="X41" s="29" t="s">
        <v>870</v>
      </c>
      <c r="Y41" s="82">
        <v>1775</v>
      </c>
      <c r="Z41" s="27"/>
      <c r="AA41" s="363">
        <v>1.4285714285714285E-2</v>
      </c>
      <c r="AB41" s="190">
        <v>1835</v>
      </c>
      <c r="AC41" s="73"/>
      <c r="AD41" s="363">
        <v>-0.13849765258215962</v>
      </c>
    </row>
    <row r="42" spans="1:30" ht="16.5" thickBot="1" x14ac:dyDescent="0.3">
      <c r="A42" s="591"/>
      <c r="B42" s="41" t="s">
        <v>871</v>
      </c>
      <c r="C42" s="74">
        <v>-0.24003225806451611</v>
      </c>
      <c r="D42" s="75">
        <v>-1.7958780733858187E-2</v>
      </c>
      <c r="E42" s="74">
        <v>-1.0560682672701252E-2</v>
      </c>
      <c r="F42" s="74">
        <v>-1.5438184632049362E-3</v>
      </c>
      <c r="G42" s="44">
        <f t="shared" si="6"/>
        <v>2.0024063896212007E-3</v>
      </c>
      <c r="J42" s="599"/>
      <c r="K42" s="140" t="s">
        <v>871</v>
      </c>
      <c r="L42" s="141">
        <v>-0.24003225806451611</v>
      </c>
      <c r="M42" s="141">
        <v>-1.0560682672701252E-2</v>
      </c>
      <c r="N42" s="141">
        <v>-2.6405287512696992E-2</v>
      </c>
      <c r="O42" s="141">
        <v>-0.91025225282008826</v>
      </c>
      <c r="P42" s="142">
        <f t="shared" si="7"/>
        <v>-0.2232398557459635</v>
      </c>
      <c r="Q42" s="143">
        <f t="shared" si="8"/>
        <v>4.9836033193478596E-2</v>
      </c>
      <c r="W42" s="384">
        <v>6</v>
      </c>
      <c r="X42" s="29" t="s">
        <v>871</v>
      </c>
      <c r="Y42" s="82">
        <v>1520</v>
      </c>
      <c r="Z42" s="27">
        <v>16.78</v>
      </c>
      <c r="AA42" s="363">
        <v>-0.13420845070422535</v>
      </c>
      <c r="AB42" s="190">
        <v>1885</v>
      </c>
      <c r="AC42" s="68" t="s">
        <v>4992</v>
      </c>
      <c r="AD42" s="363">
        <v>6.2882833787465939E-2</v>
      </c>
    </row>
    <row r="43" spans="1:30" ht="16.5" thickBot="1" x14ac:dyDescent="0.3">
      <c r="A43" s="591"/>
      <c r="B43" s="41" t="s">
        <v>872</v>
      </c>
      <c r="C43" s="74">
        <v>0.26344086021505375</v>
      </c>
      <c r="D43" s="75">
        <v>-1.7958780733858187E-2</v>
      </c>
      <c r="E43" s="74">
        <v>-4.225285001250792E-2</v>
      </c>
      <c r="F43" s="74">
        <v>-1.5438184632049362E-3</v>
      </c>
      <c r="G43" s="44">
        <f t="shared" si="6"/>
        <v>-1.1455506861351789E-2</v>
      </c>
      <c r="J43" s="599"/>
      <c r="K43" s="140" t="s">
        <v>872</v>
      </c>
      <c r="L43" s="141">
        <v>0.26344086021505375</v>
      </c>
      <c r="M43" s="141">
        <v>-4.225285001250792E-2</v>
      </c>
      <c r="N43" s="141">
        <v>-2.6405287512696992E-2</v>
      </c>
      <c r="O43" s="141">
        <v>-0.91025225282008826</v>
      </c>
      <c r="P43" s="142">
        <f t="shared" si="7"/>
        <v>0.25138539581579611</v>
      </c>
      <c r="Q43" s="143">
        <f t="shared" si="8"/>
        <v>6.3194617229464484E-2</v>
      </c>
      <c r="W43" s="384">
        <v>7</v>
      </c>
      <c r="X43" s="29" t="s">
        <v>872</v>
      </c>
      <c r="Y43" s="82">
        <v>1580</v>
      </c>
      <c r="Z43" s="27"/>
      <c r="AA43" s="363">
        <v>3.9473684210526314E-2</v>
      </c>
      <c r="AB43" s="190">
        <v>1790</v>
      </c>
      <c r="AC43" s="68"/>
      <c r="AD43" s="363">
        <v>-5.0397877984084884E-2</v>
      </c>
    </row>
    <row r="44" spans="1:30" ht="16.5" thickBot="1" x14ac:dyDescent="0.3">
      <c r="A44" s="591"/>
      <c r="B44" s="41" t="s">
        <v>873</v>
      </c>
      <c r="C44" s="74">
        <v>8.5106382978723406E-3</v>
      </c>
      <c r="D44" s="75">
        <v>-1.7958780733858187E-2</v>
      </c>
      <c r="E44" s="74">
        <v>-3.9925373134328389E-2</v>
      </c>
      <c r="F44" s="74">
        <v>-1.5438184632049362E-3</v>
      </c>
      <c r="G44" s="44">
        <f t="shared" si="6"/>
        <v>-1.0159374536792408E-3</v>
      </c>
      <c r="J44" s="599"/>
      <c r="K44" s="140" t="s">
        <v>873</v>
      </c>
      <c r="L44" s="141">
        <v>8.5106382978723406E-3</v>
      </c>
      <c r="M44" s="141">
        <v>-3.9925373134328389E-2</v>
      </c>
      <c r="N44" s="141">
        <v>-2.6405287512696992E-2</v>
      </c>
      <c r="O44" s="141">
        <v>-0.91025225282008826</v>
      </c>
      <c r="P44" s="142">
        <f t="shared" si="7"/>
        <v>-1.4262350296357085E-3</v>
      </c>
      <c r="Q44" s="143">
        <f t="shared" si="8"/>
        <v>2.0341463597599701E-6</v>
      </c>
      <c r="W44" s="384">
        <v>8</v>
      </c>
      <c r="X44" s="29" t="s">
        <v>873</v>
      </c>
      <c r="Y44" s="82">
        <v>1785</v>
      </c>
      <c r="Z44" s="27"/>
      <c r="AA44" s="363">
        <v>0.12974683544303797</v>
      </c>
      <c r="AB44" s="190">
        <v>1905</v>
      </c>
      <c r="AC44" s="68"/>
      <c r="AD44" s="363">
        <v>6.4245810055865923E-2</v>
      </c>
    </row>
    <row r="45" spans="1:30" ht="16.5" thickBot="1" x14ac:dyDescent="0.3">
      <c r="A45" s="591"/>
      <c r="B45" s="41" t="s">
        <v>874</v>
      </c>
      <c r="C45" s="74">
        <v>0.10970464135021098</v>
      </c>
      <c r="D45" s="75">
        <v>-1.7958780733858187E-2</v>
      </c>
      <c r="E45" s="74">
        <v>-9.1760590750097071E-2</v>
      </c>
      <c r="F45" s="74">
        <v>-1.5438184632049362E-3</v>
      </c>
      <c r="G45" s="44">
        <f t="shared" si="6"/>
        <v>-1.1517381879523865E-2</v>
      </c>
      <c r="J45" s="599"/>
      <c r="K45" s="140" t="s">
        <v>874</v>
      </c>
      <c r="L45" s="141">
        <v>0.10970464135021098</v>
      </c>
      <c r="M45" s="141">
        <v>-9.1760590750097071E-2</v>
      </c>
      <c r="N45" s="141">
        <v>-2.6405287512696992E-2</v>
      </c>
      <c r="O45" s="141">
        <v>-0.91025225282008826</v>
      </c>
      <c r="P45" s="142">
        <f t="shared" si="7"/>
        <v>5.2584644412529941E-2</v>
      </c>
      <c r="Q45" s="143">
        <f t="shared" si="8"/>
        <v>2.7651448279922162E-3</v>
      </c>
      <c r="W45" s="384">
        <v>9</v>
      </c>
      <c r="X45" s="29" t="s">
        <v>874</v>
      </c>
      <c r="Y45" s="82">
        <v>1825</v>
      </c>
      <c r="Z45" s="27"/>
      <c r="AA45" s="363">
        <v>2.2408963585434174E-2</v>
      </c>
      <c r="AB45" s="191">
        <v>1865</v>
      </c>
      <c r="AC45" s="68"/>
      <c r="AD45" s="363">
        <v>-2.0997375328083989E-2</v>
      </c>
    </row>
    <row r="46" spans="1:30" ht="16.5" thickBot="1" x14ac:dyDescent="0.3">
      <c r="A46" s="591"/>
      <c r="B46" s="41" t="s">
        <v>875</v>
      </c>
      <c r="C46" s="74">
        <v>-0.10646387832699619</v>
      </c>
      <c r="D46" s="75">
        <v>-1.7958780733858187E-2</v>
      </c>
      <c r="E46" s="74">
        <v>1.6874206569957247E-2</v>
      </c>
      <c r="F46" s="74">
        <v>-1.5438184632049362E-3</v>
      </c>
      <c r="G46" s="44">
        <f t="shared" si="6"/>
        <v>-1.6300891030328777E-3</v>
      </c>
      <c r="J46" s="599"/>
      <c r="K46" s="140" t="s">
        <v>875</v>
      </c>
      <c r="L46" s="141">
        <v>-0.10646387832699619</v>
      </c>
      <c r="M46" s="141">
        <v>1.6874206569957247E-2</v>
      </c>
      <c r="N46" s="141">
        <v>-2.6405287512696992E-2</v>
      </c>
      <c r="O46" s="141">
        <v>-0.91025225282008826</v>
      </c>
      <c r="P46" s="142">
        <f t="shared" si="7"/>
        <v>-6.4698806269444076E-2</v>
      </c>
      <c r="Q46" s="143">
        <f t="shared" si="8"/>
        <v>4.1859355326910562E-3</v>
      </c>
      <c r="W46" s="384">
        <v>10</v>
      </c>
      <c r="X46" s="29" t="s">
        <v>875</v>
      </c>
      <c r="Y46" s="82">
        <v>1825</v>
      </c>
      <c r="Z46" s="27"/>
      <c r="AA46" s="363">
        <v>0</v>
      </c>
      <c r="AB46" s="191">
        <v>1835</v>
      </c>
      <c r="AC46" s="71"/>
      <c r="AD46" s="363">
        <v>-1.6085790884718499E-2</v>
      </c>
    </row>
    <row r="47" spans="1:30" ht="16.5" thickBot="1" x14ac:dyDescent="0.3">
      <c r="A47" s="591"/>
      <c r="B47" s="41" t="s">
        <v>876</v>
      </c>
      <c r="C47" s="74">
        <v>-3.4042553191489362E-2</v>
      </c>
      <c r="D47" s="75">
        <v>-1.7958780733858187E-2</v>
      </c>
      <c r="E47" s="74">
        <v>5.8788048814700476E-2</v>
      </c>
      <c r="F47" s="74">
        <v>-1.5438184632049362E-3</v>
      </c>
      <c r="G47" s="44">
        <f t="shared" si="6"/>
        <v>-9.7036402524183459E-4</v>
      </c>
      <c r="J47" s="599"/>
      <c r="K47" s="140" t="s">
        <v>876</v>
      </c>
      <c r="L47" s="141">
        <v>-3.4042553191489362E-2</v>
      </c>
      <c r="M47" s="141">
        <v>5.8788048814700476E-2</v>
      </c>
      <c r="N47" s="141">
        <v>-2.6405287512696992E-2</v>
      </c>
      <c r="O47" s="141">
        <v>-0.91025225282008826</v>
      </c>
      <c r="P47" s="142">
        <f t="shared" si="7"/>
        <v>4.5874688193686064E-2</v>
      </c>
      <c r="Q47" s="143">
        <f t="shared" si="8"/>
        <v>2.1044870168679198E-3</v>
      </c>
      <c r="W47" s="384">
        <v>11</v>
      </c>
      <c r="X47" s="29" t="s">
        <v>876</v>
      </c>
      <c r="Y47" s="82">
        <v>1825</v>
      </c>
      <c r="Z47" s="27"/>
      <c r="AA47" s="363">
        <v>0</v>
      </c>
      <c r="AB47" s="191">
        <v>1650</v>
      </c>
      <c r="AC47" s="68"/>
      <c r="AD47" s="363">
        <v>-0.1008174386920981</v>
      </c>
    </row>
    <row r="48" spans="1:30" ht="16.5" thickBot="1" x14ac:dyDescent="0.3">
      <c r="A48" s="591"/>
      <c r="B48" s="41" t="s">
        <v>877</v>
      </c>
      <c r="C48" s="74">
        <v>-4.8458149779735685E-2</v>
      </c>
      <c r="D48" s="75">
        <v>-1.7958780733858187E-2</v>
      </c>
      <c r="E48" s="74">
        <v>-6.6135848756640692E-2</v>
      </c>
      <c r="F48" s="74">
        <v>-1.5438184632049362E-3</v>
      </c>
      <c r="G48" s="44">
        <f t="shared" si="6"/>
        <v>1.9700161693419964E-3</v>
      </c>
      <c r="J48" s="599"/>
      <c r="K48" s="140" t="s">
        <v>877</v>
      </c>
      <c r="L48" s="141">
        <v>-4.8458149779735685E-2</v>
      </c>
      <c r="M48" s="141">
        <v>-6.6135848756640692E-2</v>
      </c>
      <c r="N48" s="141">
        <v>-2.6405287512696992E-2</v>
      </c>
      <c r="O48" s="141">
        <v>-0.91025225282008826</v>
      </c>
      <c r="P48" s="142">
        <f t="shared" si="7"/>
        <v>-8.2253167589939516E-2</v>
      </c>
      <c r="Q48" s="143">
        <f t="shared" si="8"/>
        <v>6.7655835785786766E-3</v>
      </c>
      <c r="W48" s="384">
        <v>12</v>
      </c>
      <c r="X48" s="29" t="s">
        <v>877</v>
      </c>
      <c r="Y48" s="82">
        <v>1700</v>
      </c>
      <c r="Z48" s="27"/>
      <c r="AA48" s="363">
        <v>-6.8493150684931503E-2</v>
      </c>
      <c r="AB48" s="192">
        <v>1285</v>
      </c>
      <c r="AC48" s="68"/>
      <c r="AD48" s="363">
        <v>-0.22121212121212122</v>
      </c>
    </row>
    <row r="49" spans="1:46" ht="16.5" thickBot="1" x14ac:dyDescent="0.3">
      <c r="A49" s="592"/>
      <c r="B49" s="41" t="s">
        <v>866</v>
      </c>
      <c r="C49" s="74">
        <v>-2.2870370370370371E-2</v>
      </c>
      <c r="D49" s="75">
        <v>-1.7958780733858187E-2</v>
      </c>
      <c r="E49" s="74">
        <v>8.8666316730269968E-3</v>
      </c>
      <c r="F49" s="74">
        <v>-1.5438184632049362E-3</v>
      </c>
      <c r="G49" s="44">
        <f t="shared" si="6"/>
        <v>-5.1131859000543624E-5</v>
      </c>
      <c r="J49" s="599"/>
      <c r="K49" s="140" t="s">
        <v>866</v>
      </c>
      <c r="L49" s="141">
        <v>-2.2870370370370371E-2</v>
      </c>
      <c r="M49" s="141">
        <v>8.8666316730269968E-3</v>
      </c>
      <c r="N49" s="141">
        <v>-2.6405287512696992E-2</v>
      </c>
      <c r="O49" s="141">
        <v>-0.91025225282008826</v>
      </c>
      <c r="P49" s="142">
        <f t="shared" si="7"/>
        <v>1.1605788597625392E-2</v>
      </c>
      <c r="Q49" s="143">
        <f t="shared" si="8"/>
        <v>1.3469432897277159E-4</v>
      </c>
      <c r="W49" s="384">
        <v>13</v>
      </c>
      <c r="X49" s="29" t="s">
        <v>866</v>
      </c>
      <c r="Y49" s="82">
        <v>1860</v>
      </c>
      <c r="Z49" s="27">
        <v>42.25</v>
      </c>
      <c r="AA49" s="363">
        <v>0.11897058823529412</v>
      </c>
      <c r="AB49" s="191">
        <v>1215</v>
      </c>
      <c r="AC49" s="68" t="s">
        <v>5110</v>
      </c>
      <c r="AD49" s="363">
        <v>-2.8023346303501943E-2</v>
      </c>
    </row>
    <row r="50" spans="1:46" ht="16.5" thickBot="1" x14ac:dyDescent="0.3">
      <c r="A50" s="593" t="s">
        <v>891</v>
      </c>
      <c r="B50" s="594"/>
      <c r="C50" s="594"/>
      <c r="D50" s="594"/>
      <c r="E50" s="594"/>
      <c r="F50" s="595"/>
      <c r="G50" s="44">
        <f>SUM(G38:G49)</f>
        <v>-2.6132218836163724E-2</v>
      </c>
      <c r="J50" s="599" t="s">
        <v>891</v>
      </c>
      <c r="K50" s="599"/>
      <c r="L50" s="599"/>
      <c r="M50" s="599"/>
      <c r="N50" s="599"/>
      <c r="O50" s="599"/>
      <c r="P50" s="599"/>
      <c r="Q50" s="143">
        <f>SUM(Q38:Q49)</f>
        <v>0.15725701891153807</v>
      </c>
      <c r="W50" s="589" t="s">
        <v>5160</v>
      </c>
      <c r="X50" s="589"/>
      <c r="Y50" s="589"/>
      <c r="Z50" s="589"/>
      <c r="AA50" s="363">
        <v>0.15463256195197095</v>
      </c>
      <c r="AB50" s="589" t="s">
        <v>5160</v>
      </c>
      <c r="AC50" s="589"/>
      <c r="AD50" s="363">
        <v>-0.26613200587537555</v>
      </c>
    </row>
    <row r="51" spans="1:46" ht="17.25" thickBot="1" x14ac:dyDescent="0.3">
      <c r="A51" s="606" t="s">
        <v>892</v>
      </c>
      <c r="B51" s="607"/>
      <c r="C51" s="607"/>
      <c r="D51" s="607"/>
      <c r="E51" s="607"/>
      <c r="F51" s="609"/>
      <c r="G51" s="44">
        <f>G50/12</f>
        <v>-2.1776849030136435E-3</v>
      </c>
      <c r="J51" s="600" t="s">
        <v>5070</v>
      </c>
      <c r="K51" s="600"/>
      <c r="L51" s="600"/>
      <c r="M51" s="600"/>
      <c r="N51" s="600"/>
      <c r="O51" s="600"/>
      <c r="P51" s="600"/>
      <c r="Q51" s="143">
        <f>Q50/12</f>
        <v>1.3104751575961505E-2</v>
      </c>
    </row>
    <row r="52" spans="1:46" ht="18" thickBot="1" x14ac:dyDescent="0.3">
      <c r="A52" s="39" t="s">
        <v>884</v>
      </c>
      <c r="B52" s="40" t="s">
        <v>885</v>
      </c>
      <c r="C52" s="40" t="s">
        <v>886</v>
      </c>
      <c r="D52" s="40" t="s">
        <v>887</v>
      </c>
      <c r="E52" s="40" t="s">
        <v>888</v>
      </c>
      <c r="F52" s="40" t="s">
        <v>889</v>
      </c>
      <c r="G52" s="40" t="s">
        <v>890</v>
      </c>
      <c r="J52" s="155" t="s">
        <v>884</v>
      </c>
      <c r="K52" s="155" t="s">
        <v>885</v>
      </c>
      <c r="L52" s="155" t="s">
        <v>886</v>
      </c>
      <c r="M52" s="155" t="s">
        <v>888</v>
      </c>
      <c r="N52" s="155" t="s">
        <v>5071</v>
      </c>
      <c r="O52" s="155" t="s">
        <v>5072</v>
      </c>
      <c r="P52" s="155" t="s">
        <v>5073</v>
      </c>
      <c r="Q52" s="155" t="s">
        <v>5074</v>
      </c>
    </row>
    <row r="53" spans="1:46" ht="16.5" thickBot="1" x14ac:dyDescent="0.3">
      <c r="A53" s="590">
        <v>2014</v>
      </c>
      <c r="B53" s="41" t="s">
        <v>867</v>
      </c>
      <c r="C53" s="42">
        <v>-8.6538461538461536E-2</v>
      </c>
      <c r="D53" s="42">
        <v>5.1538742518329574E-3</v>
      </c>
      <c r="E53" s="42">
        <v>4.3057625783952537E-2</v>
      </c>
      <c r="F53" s="42">
        <v>1.9868817943784263E-2</v>
      </c>
      <c r="G53" s="44">
        <f>((C53-D53)*(E53-F53))</f>
        <v>-2.1262359550573229E-3</v>
      </c>
      <c r="J53" s="599">
        <v>2014</v>
      </c>
      <c r="K53" s="140" t="s">
        <v>867</v>
      </c>
      <c r="L53" s="141">
        <v>-8.6538461538461536E-2</v>
      </c>
      <c r="M53" s="42">
        <v>4.3057625783952537E-2</v>
      </c>
      <c r="N53" s="141">
        <v>3.3002171685016829E-3</v>
      </c>
      <c r="O53" s="141">
        <v>9.329478424815757E-2</v>
      </c>
      <c r="P53" s="237">
        <f>L53-N53-(O53*M53)</f>
        <v>-9.3855730614714972E-2</v>
      </c>
      <c r="Q53" s="206">
        <f>P53^2</f>
        <v>8.8088981692219445E-3</v>
      </c>
      <c r="W53" s="614" t="s">
        <v>720</v>
      </c>
      <c r="X53" s="615"/>
      <c r="Y53" s="615"/>
      <c r="Z53" s="615"/>
      <c r="AA53" s="615"/>
      <c r="AB53" s="615"/>
      <c r="AC53" s="615"/>
      <c r="AD53" s="615"/>
      <c r="AE53" s="615"/>
      <c r="AF53" s="615"/>
      <c r="AG53" s="615"/>
      <c r="AH53" s="615"/>
      <c r="AI53" s="615"/>
      <c r="AJ53" s="615"/>
      <c r="AK53" s="488"/>
      <c r="AL53" s="488"/>
      <c r="AM53" s="488"/>
      <c r="AN53" s="488"/>
      <c r="AO53" s="488"/>
      <c r="AP53" s="488"/>
      <c r="AQ53" s="489"/>
    </row>
    <row r="54" spans="1:46" ht="16.5" thickBot="1" x14ac:dyDescent="0.3">
      <c r="A54" s="591"/>
      <c r="B54" s="41" t="s">
        <v>868</v>
      </c>
      <c r="C54" s="42">
        <v>4.736842105263158E-2</v>
      </c>
      <c r="D54" s="42">
        <v>5.1538742518329574E-3</v>
      </c>
      <c r="E54" s="42">
        <v>4.7090703192407331E-2</v>
      </c>
      <c r="F54" s="42">
        <v>1.9868817943784263E-2</v>
      </c>
      <c r="G54" s="44">
        <f t="shared" ref="G54:G64" si="9">((C54-D54)*(E54-F54))</f>
        <v>1.1491595488339681E-3</v>
      </c>
      <c r="J54" s="599"/>
      <c r="K54" s="140" t="s">
        <v>868</v>
      </c>
      <c r="L54" s="141">
        <v>4.736842105263158E-2</v>
      </c>
      <c r="M54" s="42">
        <v>4.7090703192407331E-2</v>
      </c>
      <c r="N54" s="141">
        <v>3.3002171685016829E-3</v>
      </c>
      <c r="O54" s="141">
        <v>9.329478424815757E-2</v>
      </c>
      <c r="P54" s="237">
        <f t="shared" ref="P54:P64" si="10">L54-N54-(O54*M54)</f>
        <v>3.967488688970023E-2</v>
      </c>
      <c r="Q54" s="206">
        <f t="shared" ref="Q54:Q64" si="11">P54^2</f>
        <v>1.5740966497105071E-3</v>
      </c>
      <c r="W54" s="589" t="s">
        <v>5181</v>
      </c>
      <c r="X54" s="589"/>
      <c r="Y54" s="589"/>
      <c r="Z54" s="589"/>
      <c r="AA54" s="589"/>
      <c r="AB54" s="589"/>
      <c r="AC54" s="589"/>
      <c r="AD54" s="587" t="s">
        <v>5141</v>
      </c>
      <c r="AE54" s="587"/>
      <c r="AF54" s="587"/>
      <c r="AG54" s="587"/>
      <c r="AH54" s="587"/>
      <c r="AI54" s="587"/>
      <c r="AJ54" s="587"/>
      <c r="AR54" s="487"/>
      <c r="AS54" s="487"/>
      <c r="AT54" s="487"/>
    </row>
    <row r="55" spans="1:46" ht="19.5" thickBot="1" x14ac:dyDescent="0.3">
      <c r="A55" s="591"/>
      <c r="B55" s="41" t="s">
        <v>869</v>
      </c>
      <c r="C55" s="42">
        <v>-1.507537688442211E-2</v>
      </c>
      <c r="D55" s="42">
        <v>5.1538742518329574E-3</v>
      </c>
      <c r="E55" s="42">
        <v>2.9381091555189243E-2</v>
      </c>
      <c r="F55" s="42">
        <v>1.9868817943784263E-2</v>
      </c>
      <c r="G55" s="44">
        <f t="shared" si="9"/>
        <v>-1.9242617176188327E-4</v>
      </c>
      <c r="J55" s="599"/>
      <c r="K55" s="140" t="s">
        <v>869</v>
      </c>
      <c r="L55" s="141">
        <v>-1.507537688442211E-2</v>
      </c>
      <c r="M55" s="42">
        <v>2.9381091555189243E-2</v>
      </c>
      <c r="N55" s="141">
        <v>3.3002171685016829E-3</v>
      </c>
      <c r="O55" s="141">
        <v>9.329478424815757E-2</v>
      </c>
      <c r="P55" s="237">
        <f t="shared" si="10"/>
        <v>-2.1116696650540535E-2</v>
      </c>
      <c r="Q55" s="206">
        <f t="shared" si="11"/>
        <v>4.4591487743094989E-4</v>
      </c>
      <c r="W55" s="477" t="s">
        <v>885</v>
      </c>
      <c r="X55" s="477" t="s">
        <v>5168</v>
      </c>
      <c r="Y55" s="477" t="s">
        <v>5170</v>
      </c>
      <c r="Z55" s="477" t="s">
        <v>5174</v>
      </c>
      <c r="AA55" s="477" t="s">
        <v>5078</v>
      </c>
      <c r="AB55" s="477" t="s">
        <v>5175</v>
      </c>
      <c r="AC55" s="477" t="s">
        <v>5176</v>
      </c>
      <c r="AD55" s="477" t="s">
        <v>885</v>
      </c>
      <c r="AE55" s="477" t="s">
        <v>5168</v>
      </c>
      <c r="AF55" s="477" t="s">
        <v>5170</v>
      </c>
      <c r="AG55" s="477" t="s">
        <v>5174</v>
      </c>
      <c r="AH55" s="477" t="s">
        <v>5078</v>
      </c>
      <c r="AI55" s="477" t="s">
        <v>5175</v>
      </c>
      <c r="AJ55" s="477" t="s">
        <v>5176</v>
      </c>
    </row>
    <row r="56" spans="1:46" ht="16.5" thickBot="1" x14ac:dyDescent="0.3">
      <c r="A56" s="591"/>
      <c r="B56" s="41" t="s">
        <v>870</v>
      </c>
      <c r="C56" s="42">
        <v>0.20918367346938777</v>
      </c>
      <c r="D56" s="42">
        <v>5.1538742518329574E-3</v>
      </c>
      <c r="E56" s="42">
        <v>1.9324336155895544E-2</v>
      </c>
      <c r="F56" s="42">
        <v>1.9868817943784263E-2</v>
      </c>
      <c r="G56" s="44">
        <f t="shared" si="9"/>
        <v>-1.1109050986055061E-4</v>
      </c>
      <c r="J56" s="599"/>
      <c r="K56" s="140" t="s">
        <v>870</v>
      </c>
      <c r="L56" s="141">
        <v>0.20918367346938777</v>
      </c>
      <c r="M56" s="42">
        <v>1.9324336155895544E-2</v>
      </c>
      <c r="N56" s="141">
        <v>3.3002171685016829E-3</v>
      </c>
      <c r="O56" s="141">
        <v>9.329478424815757E-2</v>
      </c>
      <c r="P56" s="237">
        <f t="shared" si="10"/>
        <v>0.20408059652848293</v>
      </c>
      <c r="Q56" s="206">
        <f t="shared" si="11"/>
        <v>4.164888987942144E-2</v>
      </c>
      <c r="W56" s="448" t="s">
        <v>867</v>
      </c>
      <c r="X56" s="141">
        <v>3.7735849056603772E-2</v>
      </c>
      <c r="Y56" s="141">
        <v>3.5671528080104521E-2</v>
      </c>
      <c r="Z56" s="141">
        <v>-2.6405287512696992E-2</v>
      </c>
      <c r="AA56" s="141">
        <v>-0.91025225282008826</v>
      </c>
      <c r="AB56" s="141">
        <f>X56-Z56-(AA56*Y56)</f>
        <v>9.6611225365750938E-2</v>
      </c>
      <c r="AC56" s="363">
        <f>AB56^2</f>
        <v>9.3337288666719177E-3</v>
      </c>
      <c r="AD56" s="448" t="s">
        <v>867</v>
      </c>
      <c r="AE56" s="141">
        <v>-8.6538461538461536E-2</v>
      </c>
      <c r="AF56" s="141">
        <v>4.3057625783952537E-2</v>
      </c>
      <c r="AG56" s="141">
        <v>3.3002171685016829E-3</v>
      </c>
      <c r="AH56" s="141">
        <v>9.329478424815757E-2</v>
      </c>
      <c r="AI56" s="141">
        <f>AE56-AG56-(AH56*AF56)</f>
        <v>-9.3855730614714972E-2</v>
      </c>
      <c r="AJ56" s="363">
        <f>AI56^2</f>
        <v>8.8088981692219445E-3</v>
      </c>
    </row>
    <row r="57" spans="1:46" ht="16.5" thickBot="1" x14ac:dyDescent="0.3">
      <c r="A57" s="591"/>
      <c r="B57" s="41" t="s">
        <v>871</v>
      </c>
      <c r="C57" s="42">
        <v>4.4649789029535862E-2</v>
      </c>
      <c r="D57" s="42">
        <v>5.1538742518329574E-3</v>
      </c>
      <c r="E57" s="42">
        <v>1.1767448709138997E-2</v>
      </c>
      <c r="F57" s="42">
        <v>1.9868817943784263E-2</v>
      </c>
      <c r="G57" s="44">
        <f t="shared" si="9"/>
        <v>-3.1997098887425357E-4</v>
      </c>
      <c r="J57" s="599"/>
      <c r="K57" s="140" t="s">
        <v>871</v>
      </c>
      <c r="L57" s="141">
        <v>4.4649789029535862E-2</v>
      </c>
      <c r="M57" s="42">
        <v>1.1767448709138997E-2</v>
      </c>
      <c r="N57" s="141">
        <v>3.3002171685016829E-3</v>
      </c>
      <c r="O57" s="141">
        <v>9.329478424815757E-2</v>
      </c>
      <c r="P57" s="237">
        <f t="shared" si="10"/>
        <v>4.025173027256379E-2</v>
      </c>
      <c r="Q57" s="206">
        <f t="shared" si="11"/>
        <v>1.6202017899352283E-3</v>
      </c>
      <c r="W57" s="448" t="s">
        <v>868</v>
      </c>
      <c r="X57" s="141">
        <v>-4.8484848484848485E-2</v>
      </c>
      <c r="Y57" s="141">
        <v>8.3388067151827255E-2</v>
      </c>
      <c r="Z57" s="141">
        <v>-2.6405287512696992E-2</v>
      </c>
      <c r="AA57" s="141">
        <v>-0.91025225282008826</v>
      </c>
      <c r="AB57" s="141">
        <f t="shared" ref="AB57:AB67" si="12">X57-Z57-(AA57*Y57)</f>
        <v>5.3824615011112062E-2</v>
      </c>
      <c r="AC57" s="363">
        <f t="shared" ref="AC57:AC67" si="13">AB57^2</f>
        <v>2.8970891810944301E-3</v>
      </c>
      <c r="AD57" s="448" t="s">
        <v>868</v>
      </c>
      <c r="AE57" s="141">
        <v>4.736842105263158E-2</v>
      </c>
      <c r="AF57" s="141">
        <v>4.7090703192407331E-2</v>
      </c>
      <c r="AG57" s="141">
        <v>3.3002171685016829E-3</v>
      </c>
      <c r="AH57" s="141">
        <v>9.329478424815757E-2</v>
      </c>
      <c r="AI57" s="141">
        <f t="shared" ref="AI57:AI67" si="14">AE57-AG57-(AH57*AF57)</f>
        <v>3.967488688970023E-2</v>
      </c>
      <c r="AJ57" s="363">
        <f t="shared" ref="AJ57:AJ67" si="15">AI57^2</f>
        <v>1.5740966497105071E-3</v>
      </c>
    </row>
    <row r="58" spans="1:46" ht="16.5" thickBot="1" x14ac:dyDescent="0.3">
      <c r="A58" s="591"/>
      <c r="B58" s="41" t="s">
        <v>872</v>
      </c>
      <c r="C58" s="42">
        <v>-4.0816326530612242E-2</v>
      </c>
      <c r="D58" s="42">
        <v>5.1538742518329574E-3</v>
      </c>
      <c r="E58" s="42">
        <v>-2.2800315323509741E-3</v>
      </c>
      <c r="F58" s="42">
        <v>1.9868817943784263E-2</v>
      </c>
      <c r="G58" s="44">
        <f t="shared" si="9"/>
        <v>1.018187057518093E-3</v>
      </c>
      <c r="J58" s="599"/>
      <c r="K58" s="140" t="s">
        <v>872</v>
      </c>
      <c r="L58" s="141">
        <v>-4.0816326530612242E-2</v>
      </c>
      <c r="M58" s="42">
        <v>-2.2800315323509741E-3</v>
      </c>
      <c r="N58" s="141">
        <v>3.3002171685016829E-3</v>
      </c>
      <c r="O58" s="141">
        <v>9.329478424815757E-2</v>
      </c>
      <c r="P58" s="237">
        <f t="shared" si="10"/>
        <v>-4.390382864922425E-2</v>
      </c>
      <c r="Q58" s="206">
        <f t="shared" si="11"/>
        <v>1.9275461700604441E-3</v>
      </c>
      <c r="W58" s="448" t="s">
        <v>869</v>
      </c>
      <c r="X58" s="141">
        <v>-0.16560509554140126</v>
      </c>
      <c r="Y58" s="141">
        <v>1.4707665446079972E-2</v>
      </c>
      <c r="Z58" s="141">
        <v>-2.6405287512696992E-2</v>
      </c>
      <c r="AA58" s="141">
        <v>-0.91025225282008826</v>
      </c>
      <c r="AB58" s="141">
        <f t="shared" si="12"/>
        <v>-0.1258121224226858</v>
      </c>
      <c r="AC58" s="363">
        <f t="shared" si="13"/>
        <v>1.5828690148500881E-2</v>
      </c>
      <c r="AD58" s="448" t="s">
        <v>869</v>
      </c>
      <c r="AE58" s="141">
        <v>-1.507537688442211E-2</v>
      </c>
      <c r="AF58" s="141">
        <v>2.9381091555189243E-2</v>
      </c>
      <c r="AG58" s="141">
        <v>3.3002171685016829E-3</v>
      </c>
      <c r="AH58" s="141">
        <v>9.329478424815757E-2</v>
      </c>
      <c r="AI58" s="141">
        <f t="shared" si="14"/>
        <v>-2.1116696650540535E-2</v>
      </c>
      <c r="AJ58" s="363">
        <f t="shared" si="15"/>
        <v>4.4591487743094989E-4</v>
      </c>
    </row>
    <row r="59" spans="1:46" ht="16.5" thickBot="1" x14ac:dyDescent="0.3">
      <c r="A59" s="591"/>
      <c r="B59" s="41" t="s">
        <v>873</v>
      </c>
      <c r="C59" s="42">
        <v>8.5106382978723406E-3</v>
      </c>
      <c r="D59" s="42">
        <v>5.1538742518329574E-3</v>
      </c>
      <c r="E59" s="42">
        <v>5.5465739603972428E-2</v>
      </c>
      <c r="F59" s="42">
        <v>1.9868817943784263E-2</v>
      </c>
      <c r="G59" s="44">
        <f t="shared" si="9"/>
        <v>1.1949046677860018E-4</v>
      </c>
      <c r="J59" s="599"/>
      <c r="K59" s="140" t="s">
        <v>873</v>
      </c>
      <c r="L59" s="141">
        <v>8.5106382978723406E-3</v>
      </c>
      <c r="M59" s="42">
        <v>5.5465739603972428E-2</v>
      </c>
      <c r="N59" s="141">
        <v>3.3002171685016829E-3</v>
      </c>
      <c r="O59" s="141">
        <v>9.329478424815757E-2</v>
      </c>
      <c r="P59" s="237">
        <f t="shared" si="10"/>
        <v>3.5756919853561879E-5</v>
      </c>
      <c r="Q59" s="206">
        <f t="shared" si="11"/>
        <v>1.2785573174140477E-9</v>
      </c>
      <c r="W59" s="448" t="s">
        <v>870</v>
      </c>
      <c r="X59" s="141">
        <v>-5.3435114503816793E-2</v>
      </c>
      <c r="Y59" s="141">
        <v>1.3813376032119618E-2</v>
      </c>
      <c r="Z59" s="141">
        <v>-2.6405287512696992E-2</v>
      </c>
      <c r="AA59" s="141">
        <v>-0.91025225282008826</v>
      </c>
      <c r="AB59" s="141">
        <f t="shared" si="12"/>
        <v>-1.4456170338831906E-2</v>
      </c>
      <c r="AC59" s="363">
        <f t="shared" si="13"/>
        <v>2.0898086086532338E-4</v>
      </c>
      <c r="AD59" s="448" t="s">
        <v>870</v>
      </c>
      <c r="AE59" s="141">
        <v>0.20918367346938777</v>
      </c>
      <c r="AF59" s="141">
        <v>1.9324336155895544E-2</v>
      </c>
      <c r="AG59" s="141">
        <v>3.3002171685016829E-3</v>
      </c>
      <c r="AH59" s="141">
        <v>9.329478424815757E-2</v>
      </c>
      <c r="AI59" s="141">
        <f t="shared" si="14"/>
        <v>0.20408059652848293</v>
      </c>
      <c r="AJ59" s="363">
        <f t="shared" si="15"/>
        <v>4.164888987942144E-2</v>
      </c>
    </row>
    <row r="60" spans="1:46" ht="16.5" thickBot="1" x14ac:dyDescent="0.3">
      <c r="A60" s="591"/>
      <c r="B60" s="41" t="s">
        <v>874</v>
      </c>
      <c r="C60" s="42">
        <v>0.10970464135021098</v>
      </c>
      <c r="D60" s="42">
        <v>5.1538742518329574E-3</v>
      </c>
      <c r="E60" s="42">
        <v>1.0365081193137061E-3</v>
      </c>
      <c r="F60" s="42">
        <v>1.9868817943784263E-2</v>
      </c>
      <c r="G60" s="44">
        <f t="shared" si="9"/>
        <v>-1.9689324383827173E-3</v>
      </c>
      <c r="J60" s="599"/>
      <c r="K60" s="140" t="s">
        <v>874</v>
      </c>
      <c r="L60" s="141">
        <v>0.10970464135021098</v>
      </c>
      <c r="M60" s="42">
        <v>1.0365081193137061E-3</v>
      </c>
      <c r="N60" s="141">
        <v>3.3002171685016829E-3</v>
      </c>
      <c r="O60" s="141">
        <v>9.329478424815757E-2</v>
      </c>
      <c r="P60" s="237">
        <f t="shared" si="10"/>
        <v>0.10630772338034646</v>
      </c>
      <c r="Q60" s="206">
        <f t="shared" si="11"/>
        <v>1.130133205031226E-2</v>
      </c>
      <c r="W60" s="448" t="s">
        <v>871</v>
      </c>
      <c r="X60" s="141">
        <v>-0.24003225806451611</v>
      </c>
      <c r="Y60" s="141">
        <v>-1.0560682672701252E-2</v>
      </c>
      <c r="Z60" s="141">
        <v>-2.6405287512696992E-2</v>
      </c>
      <c r="AA60" s="141">
        <v>-0.91025225282008826</v>
      </c>
      <c r="AB60" s="141">
        <f t="shared" si="12"/>
        <v>-0.2232398557459635</v>
      </c>
      <c r="AC60" s="363">
        <f t="shared" si="13"/>
        <v>4.9836033193478596E-2</v>
      </c>
      <c r="AD60" s="448" t="s">
        <v>871</v>
      </c>
      <c r="AE60" s="141">
        <v>4.4649789029535862E-2</v>
      </c>
      <c r="AF60" s="141">
        <v>1.1767448709138997E-2</v>
      </c>
      <c r="AG60" s="141">
        <v>3.3002171685016829E-3</v>
      </c>
      <c r="AH60" s="141">
        <v>9.329478424815757E-2</v>
      </c>
      <c r="AI60" s="141">
        <f t="shared" si="14"/>
        <v>4.025173027256379E-2</v>
      </c>
      <c r="AJ60" s="363">
        <f t="shared" si="15"/>
        <v>1.6202017899352283E-3</v>
      </c>
    </row>
    <row r="61" spans="1:46" ht="16.5" thickBot="1" x14ac:dyDescent="0.3">
      <c r="A61" s="591"/>
      <c r="B61" s="41" t="s">
        <v>875</v>
      </c>
      <c r="C61" s="42">
        <v>-0.10646387832699619</v>
      </c>
      <c r="D61" s="42">
        <v>5.1538742518329574E-3</v>
      </c>
      <c r="E61" s="42">
        <v>4.4638748274275141E-3</v>
      </c>
      <c r="F61" s="42">
        <v>1.9868817943784263E-2</v>
      </c>
      <c r="G61" s="44">
        <f t="shared" si="9"/>
        <v>1.7194651292524448E-3</v>
      </c>
      <c r="J61" s="599"/>
      <c r="K61" s="140" t="s">
        <v>875</v>
      </c>
      <c r="L61" s="141">
        <v>-0.10646387832699619</v>
      </c>
      <c r="M61" s="42">
        <v>4.4638748274275141E-3</v>
      </c>
      <c r="N61" s="141">
        <v>3.3002171685016829E-3</v>
      </c>
      <c r="O61" s="141">
        <v>9.329478424815757E-2</v>
      </c>
      <c r="P61" s="237">
        <f t="shared" si="10"/>
        <v>-0.1101805517344335</v>
      </c>
      <c r="Q61" s="206">
        <f t="shared" si="11"/>
        <v>1.2139753980504178E-2</v>
      </c>
      <c r="W61" s="448" t="s">
        <v>872</v>
      </c>
      <c r="X61" s="141">
        <v>0.26344086021505375</v>
      </c>
      <c r="Y61" s="141">
        <v>-4.225285001250792E-2</v>
      </c>
      <c r="Z61" s="141">
        <v>-2.6405287512696992E-2</v>
      </c>
      <c r="AA61" s="141">
        <v>-0.91025225282008826</v>
      </c>
      <c r="AB61" s="141">
        <f t="shared" si="12"/>
        <v>0.25138539581579611</v>
      </c>
      <c r="AC61" s="363">
        <f t="shared" si="13"/>
        <v>6.3194617229464484E-2</v>
      </c>
      <c r="AD61" s="448" t="s">
        <v>872</v>
      </c>
      <c r="AE61" s="141">
        <v>-4.0816326530612242E-2</v>
      </c>
      <c r="AF61" s="141">
        <v>-2.2800315323509741E-3</v>
      </c>
      <c r="AG61" s="141">
        <v>3.3002171685016829E-3</v>
      </c>
      <c r="AH61" s="141">
        <v>9.329478424815757E-2</v>
      </c>
      <c r="AI61" s="141">
        <f t="shared" si="14"/>
        <v>-4.390382864922425E-2</v>
      </c>
      <c r="AJ61" s="363">
        <f t="shared" si="15"/>
        <v>1.9275461700604441E-3</v>
      </c>
    </row>
    <row r="62" spans="1:46" ht="16.5" thickBot="1" x14ac:dyDescent="0.3">
      <c r="A62" s="591"/>
      <c r="B62" s="41" t="s">
        <v>876</v>
      </c>
      <c r="C62" s="42">
        <v>-3.4042553191489362E-2</v>
      </c>
      <c r="D62" s="42">
        <v>5.1538742518329574E-3</v>
      </c>
      <c r="E62" s="42">
        <v>-5.7612131763413272E-3</v>
      </c>
      <c r="F62" s="42">
        <v>1.9868817943784263E-2</v>
      </c>
      <c r="G62" s="44">
        <f t="shared" si="9"/>
        <v>1.0046056551700959E-3</v>
      </c>
      <c r="J62" s="599"/>
      <c r="K62" s="140" t="s">
        <v>876</v>
      </c>
      <c r="L62" s="141">
        <v>-3.4042553191489362E-2</v>
      </c>
      <c r="M62" s="42">
        <v>-5.7612131763413272E-3</v>
      </c>
      <c r="N62" s="141">
        <v>3.3002171685016829E-3</v>
      </c>
      <c r="O62" s="141">
        <v>9.329478424815757E-2</v>
      </c>
      <c r="P62" s="237">
        <f t="shared" si="10"/>
        <v>-3.6805279219696639E-2</v>
      </c>
      <c r="Q62" s="206">
        <f t="shared" si="11"/>
        <v>1.3546285784398332E-3</v>
      </c>
      <c r="W62" s="448" t="s">
        <v>873</v>
      </c>
      <c r="X62" s="141">
        <v>8.5106382978723406E-3</v>
      </c>
      <c r="Y62" s="141">
        <v>-3.9925373134328389E-2</v>
      </c>
      <c r="Z62" s="141">
        <v>-2.6405287512696992E-2</v>
      </c>
      <c r="AA62" s="141">
        <v>-0.91025225282008826</v>
      </c>
      <c r="AB62" s="141">
        <f t="shared" si="12"/>
        <v>-1.4262350296357085E-3</v>
      </c>
      <c r="AC62" s="363">
        <f t="shared" si="13"/>
        <v>2.0341463597599701E-6</v>
      </c>
      <c r="AD62" s="448" t="s">
        <v>873</v>
      </c>
      <c r="AE62" s="141">
        <v>8.5106382978723406E-3</v>
      </c>
      <c r="AF62" s="141">
        <v>5.5465739603972428E-2</v>
      </c>
      <c r="AG62" s="141">
        <v>3.3002171685016829E-3</v>
      </c>
      <c r="AH62" s="141">
        <v>9.329478424815757E-2</v>
      </c>
      <c r="AI62" s="141">
        <f t="shared" si="14"/>
        <v>3.5756919853561879E-5</v>
      </c>
      <c r="AJ62" s="363">
        <f t="shared" si="15"/>
        <v>1.2785573174140477E-9</v>
      </c>
    </row>
    <row r="63" spans="1:46" ht="16.5" thickBot="1" x14ac:dyDescent="0.3">
      <c r="A63" s="591"/>
      <c r="B63" s="41" t="s">
        <v>877</v>
      </c>
      <c r="C63" s="42">
        <v>-4.8458149779735685E-2</v>
      </c>
      <c r="D63" s="42">
        <v>5.1538742518329574E-3</v>
      </c>
      <c r="E63" s="42">
        <v>2.1058694775646664E-2</v>
      </c>
      <c r="F63" s="42">
        <v>1.9868817943784263E-2</v>
      </c>
      <c r="G63" s="44">
        <f t="shared" si="9"/>
        <v>-6.3791705304413817E-5</v>
      </c>
      <c r="J63" s="599"/>
      <c r="K63" s="140" t="s">
        <v>877</v>
      </c>
      <c r="L63" s="141">
        <v>-4.8458149779735685E-2</v>
      </c>
      <c r="M63" s="42">
        <v>2.1058694775646664E-2</v>
      </c>
      <c r="N63" s="141">
        <v>3.3002171685016829E-3</v>
      </c>
      <c r="O63" s="141">
        <v>9.329478424815757E-2</v>
      </c>
      <c r="P63" s="237">
        <f t="shared" si="10"/>
        <v>-5.3723033333879129E-2</v>
      </c>
      <c r="Q63" s="206">
        <f t="shared" si="11"/>
        <v>2.8861643105930882E-3</v>
      </c>
      <c r="W63" s="448" t="s">
        <v>874</v>
      </c>
      <c r="X63" s="141">
        <v>0.10970464135021098</v>
      </c>
      <c r="Y63" s="141">
        <v>-9.1760590750097071E-2</v>
      </c>
      <c r="Z63" s="141">
        <v>-2.6405287512696992E-2</v>
      </c>
      <c r="AA63" s="141">
        <v>-0.91025225282008826</v>
      </c>
      <c r="AB63" s="141">
        <f t="shared" si="12"/>
        <v>5.2584644412529941E-2</v>
      </c>
      <c r="AC63" s="363">
        <f t="shared" si="13"/>
        <v>2.7651448279922162E-3</v>
      </c>
      <c r="AD63" s="448" t="s">
        <v>874</v>
      </c>
      <c r="AE63" s="141">
        <v>0.10970464135021098</v>
      </c>
      <c r="AF63" s="141">
        <v>1.0365081193137061E-3</v>
      </c>
      <c r="AG63" s="141">
        <v>3.3002171685016829E-3</v>
      </c>
      <c r="AH63" s="141">
        <v>9.329478424815757E-2</v>
      </c>
      <c r="AI63" s="141">
        <f t="shared" si="14"/>
        <v>0.10630772338034646</v>
      </c>
      <c r="AJ63" s="363">
        <f t="shared" si="15"/>
        <v>1.130133205031226E-2</v>
      </c>
    </row>
    <row r="64" spans="1:46" ht="16.5" thickBot="1" x14ac:dyDescent="0.3">
      <c r="A64" s="592"/>
      <c r="B64" s="41" t="s">
        <v>866</v>
      </c>
      <c r="C64" s="42">
        <v>-2.6175925925925925E-2</v>
      </c>
      <c r="D64" s="42">
        <v>5.1538742518329574E-3</v>
      </c>
      <c r="E64" s="42">
        <v>1.3821037311159501E-2</v>
      </c>
      <c r="F64" s="42">
        <v>1.9868817943784263E-2</v>
      </c>
      <c r="G64" s="44">
        <f t="shared" si="9"/>
        <v>1.8947575873905402E-4</v>
      </c>
      <c r="J64" s="599"/>
      <c r="K64" s="140" t="s">
        <v>866</v>
      </c>
      <c r="L64" s="141">
        <v>-2.6175925925925925E-2</v>
      </c>
      <c r="M64" s="42">
        <v>1.3821037311159501E-2</v>
      </c>
      <c r="N64" s="141">
        <v>3.3002171685016829E-3</v>
      </c>
      <c r="O64" s="141">
        <v>9.329478424815757E-2</v>
      </c>
      <c r="P64" s="237">
        <f t="shared" si="10"/>
        <v>-3.076557378845797E-2</v>
      </c>
      <c r="Q64" s="206">
        <f t="shared" si="11"/>
        <v>9.4652053053305213E-4</v>
      </c>
      <c r="W64" s="448" t="s">
        <v>875</v>
      </c>
      <c r="X64" s="141">
        <v>-0.10646387832699619</v>
      </c>
      <c r="Y64" s="141">
        <v>1.6874206569957247E-2</v>
      </c>
      <c r="Z64" s="141">
        <v>-2.6405287512696992E-2</v>
      </c>
      <c r="AA64" s="141">
        <v>-0.91025225282008826</v>
      </c>
      <c r="AB64" s="141">
        <f t="shared" si="12"/>
        <v>-6.4698806269444076E-2</v>
      </c>
      <c r="AC64" s="363">
        <f t="shared" si="13"/>
        <v>4.1859355326910562E-3</v>
      </c>
      <c r="AD64" s="448" t="s">
        <v>875</v>
      </c>
      <c r="AE64" s="141">
        <v>-0.10646387832699619</v>
      </c>
      <c r="AF64" s="141">
        <v>4.4638748274275141E-3</v>
      </c>
      <c r="AG64" s="141">
        <v>3.3002171685016829E-3</v>
      </c>
      <c r="AH64" s="141">
        <v>9.329478424815757E-2</v>
      </c>
      <c r="AI64" s="141">
        <f t="shared" si="14"/>
        <v>-0.1101805517344335</v>
      </c>
      <c r="AJ64" s="363">
        <f t="shared" si="15"/>
        <v>1.2139753980504178E-2</v>
      </c>
    </row>
    <row r="65" spans="1:45" ht="16.5" thickBot="1" x14ac:dyDescent="0.3">
      <c r="A65" s="593" t="s">
        <v>891</v>
      </c>
      <c r="B65" s="594"/>
      <c r="C65" s="594"/>
      <c r="D65" s="594"/>
      <c r="E65" s="594"/>
      <c r="F65" s="605"/>
      <c r="G65" s="44">
        <f>SUM(G53:G64)</f>
        <v>4.1793584705111428E-4</v>
      </c>
      <c r="J65" s="599" t="s">
        <v>891</v>
      </c>
      <c r="K65" s="599"/>
      <c r="L65" s="599"/>
      <c r="M65" s="599"/>
      <c r="N65" s="599"/>
      <c r="O65" s="599"/>
      <c r="P65" s="599"/>
      <c r="Q65" s="206">
        <f>SUM(Q53:Q64)</f>
        <v>8.4653948264720252E-2</v>
      </c>
      <c r="W65" s="448" t="s">
        <v>876</v>
      </c>
      <c r="X65" s="141">
        <v>-3.4042553191489362E-2</v>
      </c>
      <c r="Y65" s="141">
        <v>5.8788048814700476E-2</v>
      </c>
      <c r="Z65" s="141">
        <v>-2.6405287512696992E-2</v>
      </c>
      <c r="AA65" s="141">
        <v>-0.91025225282008826</v>
      </c>
      <c r="AB65" s="141">
        <f t="shared" si="12"/>
        <v>4.5874688193686064E-2</v>
      </c>
      <c r="AC65" s="363">
        <f t="shared" si="13"/>
        <v>2.1044870168679198E-3</v>
      </c>
      <c r="AD65" s="448" t="s">
        <v>876</v>
      </c>
      <c r="AE65" s="141">
        <v>-3.4042553191489362E-2</v>
      </c>
      <c r="AF65" s="141">
        <v>-5.7612131763413272E-3</v>
      </c>
      <c r="AG65" s="141">
        <v>3.3002171685016829E-3</v>
      </c>
      <c r="AH65" s="141">
        <v>9.329478424815757E-2</v>
      </c>
      <c r="AI65" s="141">
        <f t="shared" si="14"/>
        <v>-3.6805279219696639E-2</v>
      </c>
      <c r="AJ65" s="363">
        <f t="shared" si="15"/>
        <v>1.3546285784398332E-3</v>
      </c>
    </row>
    <row r="66" spans="1:45" ht="17.25" thickBot="1" x14ac:dyDescent="0.3">
      <c r="A66" s="606" t="s">
        <v>892</v>
      </c>
      <c r="B66" s="607"/>
      <c r="C66" s="607"/>
      <c r="D66" s="607"/>
      <c r="E66" s="607"/>
      <c r="F66" s="608"/>
      <c r="G66" s="44">
        <f>G65/12</f>
        <v>3.4827987254259521E-5</v>
      </c>
      <c r="J66" s="600" t="s">
        <v>5070</v>
      </c>
      <c r="K66" s="600"/>
      <c r="L66" s="600"/>
      <c r="M66" s="600"/>
      <c r="N66" s="600"/>
      <c r="O66" s="600"/>
      <c r="P66" s="600"/>
      <c r="Q66" s="206">
        <f>Q65/12</f>
        <v>7.0544956887266877E-3</v>
      </c>
      <c r="W66" s="448" t="s">
        <v>877</v>
      </c>
      <c r="X66" s="141">
        <v>-4.8458149779735685E-2</v>
      </c>
      <c r="Y66" s="141">
        <v>-6.6135848756640692E-2</v>
      </c>
      <c r="Z66" s="141">
        <v>-2.6405287512696992E-2</v>
      </c>
      <c r="AA66" s="141">
        <v>-0.91025225282008826</v>
      </c>
      <c r="AB66" s="141">
        <f t="shared" si="12"/>
        <v>-8.2253167589939516E-2</v>
      </c>
      <c r="AC66" s="363">
        <f t="shared" si="13"/>
        <v>6.7655835785786766E-3</v>
      </c>
      <c r="AD66" s="448" t="s">
        <v>877</v>
      </c>
      <c r="AE66" s="141">
        <v>-4.8458149779735685E-2</v>
      </c>
      <c r="AF66" s="141">
        <v>2.1058694775646664E-2</v>
      </c>
      <c r="AG66" s="141">
        <v>3.3002171685016829E-3</v>
      </c>
      <c r="AH66" s="141">
        <v>9.329478424815757E-2</v>
      </c>
      <c r="AI66" s="141">
        <f t="shared" si="14"/>
        <v>-5.3723033333879129E-2</v>
      </c>
      <c r="AJ66" s="363">
        <f t="shared" si="15"/>
        <v>2.8861643105930882E-3</v>
      </c>
    </row>
    <row r="67" spans="1:45" ht="18" thickBot="1" x14ac:dyDescent="0.3">
      <c r="A67" s="39" t="s">
        <v>884</v>
      </c>
      <c r="B67" s="40" t="s">
        <v>885</v>
      </c>
      <c r="C67" s="40" t="s">
        <v>886</v>
      </c>
      <c r="D67" s="40" t="s">
        <v>887</v>
      </c>
      <c r="E67" s="40" t="s">
        <v>888</v>
      </c>
      <c r="F67" s="40" t="s">
        <v>889</v>
      </c>
      <c r="G67" s="40" t="s">
        <v>890</v>
      </c>
      <c r="J67" s="155" t="s">
        <v>884</v>
      </c>
      <c r="K67" s="155" t="s">
        <v>885</v>
      </c>
      <c r="L67" s="155" t="s">
        <v>886</v>
      </c>
      <c r="M67" s="155" t="s">
        <v>888</v>
      </c>
      <c r="N67" s="155" t="s">
        <v>5071</v>
      </c>
      <c r="O67" s="155" t="s">
        <v>5072</v>
      </c>
      <c r="P67" s="155" t="s">
        <v>5073</v>
      </c>
      <c r="Q67" s="155" t="s">
        <v>5074</v>
      </c>
      <c r="W67" s="448" t="s">
        <v>866</v>
      </c>
      <c r="X67" s="141">
        <v>-2.2870370370370371E-2</v>
      </c>
      <c r="Y67" s="141">
        <v>8.8666316730269968E-3</v>
      </c>
      <c r="Z67" s="141">
        <v>-2.6405287512696992E-2</v>
      </c>
      <c r="AA67" s="141">
        <v>-0.91025225282008826</v>
      </c>
      <c r="AB67" s="141">
        <f t="shared" si="12"/>
        <v>1.1605788597625392E-2</v>
      </c>
      <c r="AC67" s="363">
        <f t="shared" si="13"/>
        <v>1.3469432897277159E-4</v>
      </c>
      <c r="AD67" s="448" t="s">
        <v>866</v>
      </c>
      <c r="AE67" s="141">
        <v>-2.6175925925925925E-2</v>
      </c>
      <c r="AF67" s="141">
        <v>1.3821037311159501E-2</v>
      </c>
      <c r="AG67" s="141">
        <v>3.3002171685016829E-3</v>
      </c>
      <c r="AH67" s="141">
        <v>9.329478424815757E-2</v>
      </c>
      <c r="AI67" s="141">
        <f t="shared" si="14"/>
        <v>-3.076557378845797E-2</v>
      </c>
      <c r="AJ67" s="363">
        <f t="shared" si="15"/>
        <v>9.4652053053305213E-4</v>
      </c>
    </row>
    <row r="68" spans="1:45" ht="16.5" thickBot="1" x14ac:dyDescent="0.3">
      <c r="A68" s="590">
        <v>2015</v>
      </c>
      <c r="B68" s="41" t="s">
        <v>867</v>
      </c>
      <c r="C68" s="42">
        <v>-3.8461538461538464E-2</v>
      </c>
      <c r="D68" s="42">
        <v>-4.9778705707759552E-2</v>
      </c>
      <c r="E68" s="42">
        <v>1.4990318057379324E-2</v>
      </c>
      <c r="F68" s="42">
        <v>-8.9212734082430127E-3</v>
      </c>
      <c r="G68" s="44">
        <f>((C68-D68)*(E68-F68))</f>
        <v>2.706114797397608E-4</v>
      </c>
      <c r="J68" s="599">
        <v>2015</v>
      </c>
      <c r="K68" s="140" t="s">
        <v>867</v>
      </c>
      <c r="L68" s="141">
        <v>-3.8461538461538464E-2</v>
      </c>
      <c r="M68" s="42">
        <v>1.4990318057379324E-2</v>
      </c>
      <c r="N68" s="141">
        <v>-4.2107432084233287E-2</v>
      </c>
      <c r="O68" s="141">
        <v>0.85988549756117416</v>
      </c>
      <c r="P68" s="142">
        <f>L68-N68-(O68*M68)</f>
        <v>-9.2440634786750495E-3</v>
      </c>
      <c r="Q68" s="143">
        <f>P68^2</f>
        <v>8.5452709597773859E-5</v>
      </c>
      <c r="W68" s="617" t="s">
        <v>891</v>
      </c>
      <c r="X68" s="617"/>
      <c r="Y68" s="617"/>
      <c r="Z68" s="617"/>
      <c r="AA68" s="617"/>
      <c r="AB68" s="617"/>
      <c r="AC68" s="363">
        <f>SUM(AC56:AC67)</f>
        <v>0.15725701891153807</v>
      </c>
      <c r="AD68" s="619" t="s">
        <v>891</v>
      </c>
      <c r="AE68" s="620"/>
      <c r="AF68" s="620"/>
      <c r="AG68" s="620"/>
      <c r="AH68" s="620"/>
      <c r="AI68" s="621"/>
      <c r="AJ68" s="363">
        <f>SUM(AJ56:AJ67)</f>
        <v>8.4653948264720252E-2</v>
      </c>
      <c r="AS68" s="485"/>
    </row>
    <row r="69" spans="1:45" ht="16.5" thickBot="1" x14ac:dyDescent="0.3">
      <c r="A69" s="591"/>
      <c r="B69" s="41" t="s">
        <v>868</v>
      </c>
      <c r="C69" s="42">
        <v>-0.04</v>
      </c>
      <c r="D69" s="42">
        <v>-4.9778705707759552E-2</v>
      </c>
      <c r="E69" s="42">
        <v>3.8188695795186717E-2</v>
      </c>
      <c r="F69" s="42">
        <v>-8.9212734082430127E-3</v>
      </c>
      <c r="G69" s="44">
        <f t="shared" ref="G69:G79" si="16">((C69-D69)*(E69-F69))</f>
        <v>4.6067452474195502E-4</v>
      </c>
      <c r="J69" s="599"/>
      <c r="K69" s="140" t="s">
        <v>868</v>
      </c>
      <c r="L69" s="141">
        <v>-0.04</v>
      </c>
      <c r="M69" s="42">
        <v>3.8188695795186717E-2</v>
      </c>
      <c r="N69" s="141">
        <v>-4.2107432084233287E-2</v>
      </c>
      <c r="O69" s="141">
        <v>0.85988549756117416</v>
      </c>
      <c r="P69" s="142">
        <f t="shared" ref="P69:P79" si="17">L69-N69-(O69*M69)</f>
        <v>-3.0730473600823163E-2</v>
      </c>
      <c r="Q69" s="143">
        <f t="shared" ref="Q69:Q79" si="18">P69^2</f>
        <v>9.443620077308893E-4</v>
      </c>
      <c r="W69" s="618" t="s">
        <v>5070</v>
      </c>
      <c r="X69" s="618"/>
      <c r="Y69" s="618"/>
      <c r="Z69" s="618"/>
      <c r="AA69" s="618"/>
      <c r="AB69" s="618"/>
      <c r="AC69" s="363">
        <f>AC68/12</f>
        <v>1.3104751575961505E-2</v>
      </c>
      <c r="AD69" s="611" t="s">
        <v>5070</v>
      </c>
      <c r="AE69" s="612"/>
      <c r="AF69" s="612"/>
      <c r="AG69" s="612"/>
      <c r="AH69" s="612"/>
      <c r="AI69" s="613"/>
      <c r="AJ69" s="363">
        <f>AJ68/12</f>
        <v>7.0544956887266877E-3</v>
      </c>
      <c r="AS69" s="486"/>
    </row>
    <row r="70" spans="1:45" ht="16.5" thickBot="1" x14ac:dyDescent="0.3">
      <c r="A70" s="591"/>
      <c r="B70" s="41" t="s">
        <v>869</v>
      </c>
      <c r="C70" s="42">
        <v>-1.0416666666666666E-2</v>
      </c>
      <c r="D70" s="42">
        <v>-4.9778705707759552E-2</v>
      </c>
      <c r="E70" s="42">
        <v>1.5904866508955791E-2</v>
      </c>
      <c r="F70" s="42">
        <v>-8.9212734082430127E-3</v>
      </c>
      <c r="G70" s="44">
        <f t="shared" si="16"/>
        <v>9.772074886604139E-4</v>
      </c>
      <c r="J70" s="599"/>
      <c r="K70" s="140" t="s">
        <v>869</v>
      </c>
      <c r="L70" s="141">
        <v>-1.0416666666666666E-2</v>
      </c>
      <c r="M70" s="42">
        <v>1.5904866508955791E-2</v>
      </c>
      <c r="N70" s="141">
        <v>-4.2107432084233287E-2</v>
      </c>
      <c r="O70" s="141">
        <v>0.85988549756117416</v>
      </c>
      <c r="P70" s="142">
        <f t="shared" si="17"/>
        <v>1.8014401365869119E-2</v>
      </c>
      <c r="Q70" s="143">
        <f t="shared" si="18"/>
        <v>3.2451865657062717E-4</v>
      </c>
    </row>
    <row r="71" spans="1:45" ht="16.5" thickBot="1" x14ac:dyDescent="0.3">
      <c r="A71" s="591"/>
      <c r="B71" s="41" t="s">
        <v>870</v>
      </c>
      <c r="C71" s="42">
        <v>-7.8947368421052627E-2</v>
      </c>
      <c r="D71" s="42">
        <v>-4.9778705707759552E-2</v>
      </c>
      <c r="E71" s="42">
        <v>-9.6159843649292046E-2</v>
      </c>
      <c r="F71" s="42">
        <v>-8.9212734082430127E-3</v>
      </c>
      <c r="G71" s="44">
        <f t="shared" si="16"/>
        <v>2.5446324309510858E-3</v>
      </c>
      <c r="J71" s="599"/>
      <c r="K71" s="140" t="s">
        <v>870</v>
      </c>
      <c r="L71" s="141">
        <v>-7.8947368421052627E-2</v>
      </c>
      <c r="M71" s="42">
        <v>-9.6159843649292046E-2</v>
      </c>
      <c r="N71" s="141">
        <v>-4.2107432084233287E-2</v>
      </c>
      <c r="O71" s="141">
        <v>0.85988549756117416</v>
      </c>
      <c r="P71" s="142">
        <f t="shared" si="17"/>
        <v>4.584651866495687E-2</v>
      </c>
      <c r="Q71" s="143">
        <f t="shared" si="18"/>
        <v>2.1019032736962389E-3</v>
      </c>
    </row>
    <row r="72" spans="1:45" ht="16.5" thickBot="1" x14ac:dyDescent="0.3">
      <c r="A72" s="591"/>
      <c r="B72" s="41" t="s">
        <v>871</v>
      </c>
      <c r="C72" s="42">
        <v>4.0228571428571423E-3</v>
      </c>
      <c r="D72" s="42">
        <v>-4.9778705707759552E-2</v>
      </c>
      <c r="E72" s="42">
        <v>3.9899245491350682E-2</v>
      </c>
      <c r="F72" s="42">
        <v>-8.9212734082430127E-3</v>
      </c>
      <c r="G72" s="44">
        <f t="shared" si="16"/>
        <v>2.6266202159762105E-3</v>
      </c>
      <c r="J72" s="599"/>
      <c r="K72" s="140" t="s">
        <v>871</v>
      </c>
      <c r="L72" s="141">
        <v>4.0228571428571423E-3</v>
      </c>
      <c r="M72" s="42">
        <v>3.9899245491350682E-2</v>
      </c>
      <c r="N72" s="141">
        <v>-4.2107432084233287E-2</v>
      </c>
      <c r="O72" s="141">
        <v>0.85988549756117416</v>
      </c>
      <c r="P72" s="142">
        <f t="shared" si="17"/>
        <v>1.182150666544491E-2</v>
      </c>
      <c r="Q72" s="143">
        <f t="shared" si="18"/>
        <v>1.3974801984115842E-4</v>
      </c>
      <c r="W72" s="610" t="s">
        <v>5142</v>
      </c>
      <c r="X72" s="610"/>
      <c r="Y72" s="610"/>
      <c r="Z72" s="610"/>
      <c r="AA72" s="610"/>
      <c r="AB72" s="610"/>
      <c r="AC72" s="610"/>
      <c r="AD72" s="616" t="s">
        <v>5143</v>
      </c>
      <c r="AE72" s="616"/>
      <c r="AF72" s="616"/>
      <c r="AG72" s="616"/>
      <c r="AH72" s="616"/>
      <c r="AI72" s="616"/>
      <c r="AJ72" s="616"/>
    </row>
    <row r="73" spans="1:45" ht="18" thickBot="1" x14ac:dyDescent="0.3">
      <c r="A73" s="591"/>
      <c r="B73" s="41" t="s">
        <v>872</v>
      </c>
      <c r="C73" s="42">
        <v>-0.11627906976744186</v>
      </c>
      <c r="D73" s="42">
        <v>-4.9778705707759552E-2</v>
      </c>
      <c r="E73" s="42">
        <v>-7.1881256014068778E-2</v>
      </c>
      <c r="F73" s="42">
        <v>-8.9212734082430127E-3</v>
      </c>
      <c r="G73" s="44">
        <f t="shared" si="16"/>
        <v>4.1868617644786783E-3</v>
      </c>
      <c r="J73" s="599"/>
      <c r="K73" s="140" t="s">
        <v>872</v>
      </c>
      <c r="L73" s="141">
        <v>-0.11627906976744186</v>
      </c>
      <c r="M73" s="42">
        <v>-7.1881256014068778E-2</v>
      </c>
      <c r="N73" s="141">
        <v>-4.2107432084233287E-2</v>
      </c>
      <c r="O73" s="141">
        <v>0.85988549756117416</v>
      </c>
      <c r="P73" s="142">
        <f t="shared" si="17"/>
        <v>-1.2361988090228898E-2</v>
      </c>
      <c r="Q73" s="143">
        <f t="shared" si="18"/>
        <v>1.5281874954296113E-4</v>
      </c>
      <c r="W73" s="271" t="s">
        <v>885</v>
      </c>
      <c r="X73" s="271" t="s">
        <v>886</v>
      </c>
      <c r="Y73" s="271" t="s">
        <v>888</v>
      </c>
      <c r="Z73" s="271" t="s">
        <v>5071</v>
      </c>
      <c r="AA73" s="271" t="s">
        <v>5072</v>
      </c>
      <c r="AB73" s="271" t="s">
        <v>5073</v>
      </c>
      <c r="AC73" s="271" t="s">
        <v>5074</v>
      </c>
      <c r="AD73" s="271" t="s">
        <v>885</v>
      </c>
      <c r="AE73" s="271" t="s">
        <v>886</v>
      </c>
      <c r="AF73" s="271" t="s">
        <v>888</v>
      </c>
      <c r="AG73" s="271" t="s">
        <v>5071</v>
      </c>
      <c r="AH73" s="271" t="s">
        <v>5072</v>
      </c>
      <c r="AI73" s="271" t="s">
        <v>5073</v>
      </c>
      <c r="AJ73" s="271" t="s">
        <v>5074</v>
      </c>
    </row>
    <row r="74" spans="1:45" ht="16.5" thickBot="1" x14ac:dyDescent="0.3">
      <c r="A74" s="591"/>
      <c r="B74" s="41" t="s">
        <v>873</v>
      </c>
      <c r="C74" s="42">
        <v>-0.21710526315789475</v>
      </c>
      <c r="D74" s="42">
        <v>-4.9778705707759552E-2</v>
      </c>
      <c r="E74" s="42">
        <v>-3.1031770622303743E-2</v>
      </c>
      <c r="F74" s="42">
        <v>-8.9212734082430127E-3</v>
      </c>
      <c r="G74" s="44">
        <f t="shared" si="16"/>
        <v>3.6996733823395872E-3</v>
      </c>
      <c r="J74" s="599"/>
      <c r="K74" s="140" t="s">
        <v>873</v>
      </c>
      <c r="L74" s="141">
        <v>-0.21710526315789475</v>
      </c>
      <c r="M74" s="42">
        <v>-3.1031770622303743E-2</v>
      </c>
      <c r="N74" s="141">
        <v>-4.2107432084233287E-2</v>
      </c>
      <c r="O74" s="141">
        <v>0.85988549756117416</v>
      </c>
      <c r="P74" s="142">
        <f t="shared" si="17"/>
        <v>-0.14831406155189758</v>
      </c>
      <c r="Q74" s="143">
        <f t="shared" si="18"/>
        <v>2.1997060854020065E-2</v>
      </c>
      <c r="W74" s="478" t="s">
        <v>867</v>
      </c>
      <c r="X74" s="237">
        <v>-3.8461538461538464E-2</v>
      </c>
      <c r="Y74" s="237">
        <v>1.4990318057379324E-2</v>
      </c>
      <c r="Z74" s="237">
        <v>-4.2107432084233287E-2</v>
      </c>
      <c r="AA74" s="237">
        <v>0.85988549756117416</v>
      </c>
      <c r="AB74" s="237">
        <f>X74-Z74-(AA74*Y74)</f>
        <v>-9.2440634786750495E-3</v>
      </c>
      <c r="AC74" s="64">
        <f>AB74^2</f>
        <v>8.5452709597773859E-5</v>
      </c>
      <c r="AD74" s="478" t="s">
        <v>867</v>
      </c>
      <c r="AE74" s="237">
        <v>1.9417475728155338E-2</v>
      </c>
      <c r="AF74" s="237">
        <v>1.0050124363976159E-2</v>
      </c>
      <c r="AG74" s="237">
        <v>0.1027231726853132</v>
      </c>
      <c r="AH74" s="237">
        <v>0.79018437492383398</v>
      </c>
      <c r="AI74" s="237">
        <f>AE74-AG74-(AH74*AF74)</f>
        <v>-9.1247148195613165E-2</v>
      </c>
      <c r="AJ74" s="64">
        <f>AI74^2</f>
        <v>8.326042053832191E-3</v>
      </c>
    </row>
    <row r="75" spans="1:45" ht="16.5" thickBot="1" x14ac:dyDescent="0.3">
      <c r="A75" s="591"/>
      <c r="B75" s="41" t="s">
        <v>874</v>
      </c>
      <c r="C75" s="42">
        <v>0</v>
      </c>
      <c r="D75" s="42">
        <v>-4.9778705707759552E-2</v>
      </c>
      <c r="E75" s="42">
        <v>-5.2010822777026289E-2</v>
      </c>
      <c r="F75" s="42">
        <v>-8.9212734082430127E-3</v>
      </c>
      <c r="G75" s="44">
        <f t="shared" si="16"/>
        <v>-2.1449419971086387E-3</v>
      </c>
      <c r="J75" s="599"/>
      <c r="K75" s="140" t="s">
        <v>874</v>
      </c>
      <c r="L75" s="141">
        <v>0</v>
      </c>
      <c r="M75" s="42">
        <v>-5.2010822777026289E-2</v>
      </c>
      <c r="N75" s="141">
        <v>-4.2107432084233287E-2</v>
      </c>
      <c r="O75" s="141">
        <v>0.85988549756117416</v>
      </c>
      <c r="P75" s="142">
        <f t="shared" si="17"/>
        <v>8.683078430642259E-2</v>
      </c>
      <c r="Q75" s="143">
        <f t="shared" si="18"/>
        <v>7.5395851032684837E-3</v>
      </c>
      <c r="W75" s="478" t="s">
        <v>868</v>
      </c>
      <c r="X75" s="237">
        <v>-0.04</v>
      </c>
      <c r="Y75" s="237">
        <v>3.8188695795186717E-2</v>
      </c>
      <c r="Z75" s="237">
        <v>-4.2107432084233287E-2</v>
      </c>
      <c r="AA75" s="237">
        <v>0.85988549756117416</v>
      </c>
      <c r="AB75" s="237">
        <f t="shared" ref="AB75:AB85" si="19">X75-Z75-(AA75*Y75)</f>
        <v>-3.0730473600823163E-2</v>
      </c>
      <c r="AC75" s="64">
        <f t="shared" ref="AC75:AC85" si="20">AB75^2</f>
        <v>9.443620077308893E-4</v>
      </c>
      <c r="AD75" s="478" t="s">
        <v>868</v>
      </c>
      <c r="AE75" s="237">
        <v>0.15238095238095239</v>
      </c>
      <c r="AF75" s="237">
        <v>4.3438042975537196E-2</v>
      </c>
      <c r="AG75" s="237">
        <v>0.1027231726853132</v>
      </c>
      <c r="AH75" s="237">
        <v>0.79018437492383398</v>
      </c>
      <c r="AI75" s="237">
        <f t="shared" ref="AI75:AI85" si="21">AE75-AG75-(AH75*AF75)</f>
        <v>1.5333716859099698E-2</v>
      </c>
      <c r="AJ75" s="64">
        <f t="shared" ref="AJ75:AJ85" si="22">AI75^2</f>
        <v>2.3512287271503833E-4</v>
      </c>
    </row>
    <row r="76" spans="1:45" ht="16.5" thickBot="1" x14ac:dyDescent="0.3">
      <c r="A76" s="591"/>
      <c r="B76" s="41" t="s">
        <v>875</v>
      </c>
      <c r="C76" s="42">
        <v>-0.10084033613445378</v>
      </c>
      <c r="D76" s="42">
        <v>-4.9778705707759552E-2</v>
      </c>
      <c r="E76" s="42">
        <v>-8.5403666273141152E-2</v>
      </c>
      <c r="F76" s="42">
        <v>-8.9212734082430127E-3</v>
      </c>
      <c r="G76" s="44">
        <f t="shared" si="16"/>
        <v>3.9053156786166645E-3</v>
      </c>
      <c r="J76" s="599"/>
      <c r="K76" s="140" t="s">
        <v>875</v>
      </c>
      <c r="L76" s="141">
        <v>-0.10084033613445378</v>
      </c>
      <c r="M76" s="42">
        <v>-8.5403666273141152E-2</v>
      </c>
      <c r="N76" s="141">
        <v>-4.2107432084233287E-2</v>
      </c>
      <c r="O76" s="141">
        <v>0.85988549756117416</v>
      </c>
      <c r="P76" s="142">
        <f t="shared" si="17"/>
        <v>1.4704470016607948E-2</v>
      </c>
      <c r="Q76" s="143">
        <f t="shared" si="18"/>
        <v>2.1622143846932216E-4</v>
      </c>
      <c r="W76" s="478" t="s">
        <v>869</v>
      </c>
      <c r="X76" s="237">
        <v>-1.0416666666666666E-2</v>
      </c>
      <c r="Y76" s="237">
        <v>1.5904866508955791E-2</v>
      </c>
      <c r="Z76" s="237">
        <v>-4.2107432084233287E-2</v>
      </c>
      <c r="AA76" s="237">
        <v>0.85988549756117416</v>
      </c>
      <c r="AB76" s="237">
        <f t="shared" si="19"/>
        <v>1.8014401365869119E-2</v>
      </c>
      <c r="AC76" s="64">
        <f t="shared" si="20"/>
        <v>3.2451865657062717E-4</v>
      </c>
      <c r="AD76" s="478" t="s">
        <v>869</v>
      </c>
      <c r="AE76" s="237">
        <v>6.6115702479338845E-2</v>
      </c>
      <c r="AF76" s="237">
        <v>6.7206555334595368E-3</v>
      </c>
      <c r="AG76" s="237">
        <v>0.1027231726853132</v>
      </c>
      <c r="AH76" s="237">
        <v>0.79018437492383398</v>
      </c>
      <c r="AI76" s="237">
        <f t="shared" si="21"/>
        <v>-4.1918027197759479E-2</v>
      </c>
      <c r="AJ76" s="64">
        <f t="shared" si="22"/>
        <v>1.7571210041521033E-3</v>
      </c>
    </row>
    <row r="77" spans="1:45" ht="16.5" thickBot="1" x14ac:dyDescent="0.3">
      <c r="A77" s="591"/>
      <c r="B77" s="41" t="s">
        <v>876</v>
      </c>
      <c r="C77" s="42">
        <v>0.11214953271028037</v>
      </c>
      <c r="D77" s="42">
        <v>-4.9778705707759552E-2</v>
      </c>
      <c r="E77" s="42">
        <v>7.7661777639081955E-2</v>
      </c>
      <c r="F77" s="42">
        <v>-8.9212734082430127E-3</v>
      </c>
      <c r="G77" s="44">
        <f t="shared" si="16"/>
        <v>1.402024093295256E-2</v>
      </c>
      <c r="J77" s="599"/>
      <c r="K77" s="140" t="s">
        <v>876</v>
      </c>
      <c r="L77" s="141">
        <v>0.11214953271028037</v>
      </c>
      <c r="M77" s="42">
        <v>7.7661777639081955E-2</v>
      </c>
      <c r="N77" s="141">
        <v>-4.2107432084233287E-2</v>
      </c>
      <c r="O77" s="141">
        <v>0.85988549756117416</v>
      </c>
      <c r="P77" s="142">
        <f t="shared" si="17"/>
        <v>8.747672848784642E-2</v>
      </c>
      <c r="Q77" s="143">
        <f t="shared" si="18"/>
        <v>7.652178026936401E-3</v>
      </c>
      <c r="W77" s="478" t="s">
        <v>870</v>
      </c>
      <c r="X77" s="237">
        <v>-7.8947368421052627E-2</v>
      </c>
      <c r="Y77" s="237">
        <v>-9.6159843649292046E-2</v>
      </c>
      <c r="Z77" s="237">
        <v>-4.2107432084233287E-2</v>
      </c>
      <c r="AA77" s="237">
        <v>0.85988549756117416</v>
      </c>
      <c r="AB77" s="237">
        <f t="shared" si="19"/>
        <v>4.584651866495687E-2</v>
      </c>
      <c r="AC77" s="64">
        <f t="shared" si="20"/>
        <v>2.1019032736962389E-3</v>
      </c>
      <c r="AD77" s="478" t="s">
        <v>870</v>
      </c>
      <c r="AE77" s="237">
        <v>0.18858914728682172</v>
      </c>
      <c r="AF77" s="237">
        <v>-9.3294460641399797E-3</v>
      </c>
      <c r="AG77" s="237">
        <v>0.1027231726853132</v>
      </c>
      <c r="AH77" s="237">
        <v>0.79018437492383398</v>
      </c>
      <c r="AI77" s="237">
        <f t="shared" si="21"/>
        <v>9.3237957108086592E-2</v>
      </c>
      <c r="AJ77" s="64">
        <f t="shared" si="22"/>
        <v>8.6933166456893956E-3</v>
      </c>
    </row>
    <row r="78" spans="1:45" ht="16.5" thickBot="1" x14ac:dyDescent="0.3">
      <c r="A78" s="591"/>
      <c r="B78" s="41" t="s">
        <v>877</v>
      </c>
      <c r="C78" s="42">
        <v>-7.5630252100840331E-2</v>
      </c>
      <c r="D78" s="42">
        <v>-4.9778705707759552E-2</v>
      </c>
      <c r="E78" s="42">
        <v>-5.6204177800007653E-3</v>
      </c>
      <c r="F78" s="42">
        <v>-8.9212734082430127E-3</v>
      </c>
      <c r="G78" s="44">
        <f t="shared" si="16"/>
        <v>-8.5332222410366263E-5</v>
      </c>
      <c r="J78" s="599"/>
      <c r="K78" s="140" t="s">
        <v>877</v>
      </c>
      <c r="L78" s="141">
        <v>-7.5630252100840331E-2</v>
      </c>
      <c r="M78" s="42">
        <v>-5.6204177800007653E-3</v>
      </c>
      <c r="N78" s="141">
        <v>-4.2107432084233287E-2</v>
      </c>
      <c r="O78" s="141">
        <v>0.85988549756117416</v>
      </c>
      <c r="P78" s="142">
        <f t="shared" si="17"/>
        <v>-2.8689904277349416E-2</v>
      </c>
      <c r="Q78" s="143">
        <f t="shared" si="18"/>
        <v>8.2311060744347231E-4</v>
      </c>
      <c r="W78" s="478" t="s">
        <v>871</v>
      </c>
      <c r="X78" s="237">
        <v>4.0228571428571423E-3</v>
      </c>
      <c r="Y78" s="237">
        <v>3.9899245491350682E-2</v>
      </c>
      <c r="Z78" s="237">
        <v>-4.2107432084233287E-2</v>
      </c>
      <c r="AA78" s="237">
        <v>0.85988549756117416</v>
      </c>
      <c r="AB78" s="237">
        <f t="shared" si="19"/>
        <v>1.182150666544491E-2</v>
      </c>
      <c r="AC78" s="64">
        <f t="shared" si="20"/>
        <v>1.3974801984115842E-4</v>
      </c>
      <c r="AD78" s="478" t="s">
        <v>871</v>
      </c>
      <c r="AE78" s="237">
        <v>-5.3333333333333337E-2</v>
      </c>
      <c r="AF78" s="237">
        <v>-1.5014834656640762E-2</v>
      </c>
      <c r="AG78" s="237">
        <v>0.1027231726853132</v>
      </c>
      <c r="AH78" s="237">
        <v>0.79018437492383398</v>
      </c>
      <c r="AI78" s="237">
        <f t="shared" si="21"/>
        <v>-0.14419201828090414</v>
      </c>
      <c r="AJ78" s="64">
        <f t="shared" si="22"/>
        <v>2.0791338135920594E-2</v>
      </c>
    </row>
    <row r="79" spans="1:45" ht="16.5" thickBot="1" x14ac:dyDescent="0.3">
      <c r="A79" s="592"/>
      <c r="B79" s="41" t="s">
        <v>866</v>
      </c>
      <c r="C79" s="42">
        <v>-3.5836363636363638E-2</v>
      </c>
      <c r="D79" s="42">
        <v>-4.9778705707759552E-2</v>
      </c>
      <c r="E79" s="42">
        <v>4.8407592724962187E-2</v>
      </c>
      <c r="F79" s="42">
        <v>-8.9212734082430127E-3</v>
      </c>
      <c r="G79" s="44">
        <f t="shared" si="16"/>
        <v>7.9929866219441122E-4</v>
      </c>
      <c r="J79" s="599"/>
      <c r="K79" s="140" t="s">
        <v>866</v>
      </c>
      <c r="L79" s="141">
        <v>-3.5836363636363638E-2</v>
      </c>
      <c r="M79" s="42">
        <v>4.8407592724962187E-2</v>
      </c>
      <c r="N79" s="141">
        <v>-4.2107432084233287E-2</v>
      </c>
      <c r="O79" s="141">
        <v>0.85988549756117416</v>
      </c>
      <c r="P79" s="142">
        <f t="shared" si="17"/>
        <v>-3.5353918508173134E-2</v>
      </c>
      <c r="Q79" s="143">
        <f t="shared" si="18"/>
        <v>1.2498995538825469E-3</v>
      </c>
      <c r="W79" s="478" t="s">
        <v>872</v>
      </c>
      <c r="X79" s="237">
        <v>-0.11627906976744186</v>
      </c>
      <c r="Y79" s="237">
        <v>-7.1881256014068778E-2</v>
      </c>
      <c r="Z79" s="237">
        <v>-4.2107432084233287E-2</v>
      </c>
      <c r="AA79" s="237">
        <v>0.85988549756117416</v>
      </c>
      <c r="AB79" s="237">
        <f t="shared" si="19"/>
        <v>-1.2361988090228898E-2</v>
      </c>
      <c r="AC79" s="64">
        <f t="shared" si="20"/>
        <v>1.5281874954296113E-4</v>
      </c>
      <c r="AD79" s="478" t="s">
        <v>872</v>
      </c>
      <c r="AE79" s="237">
        <v>0.19718309859154928</v>
      </c>
      <c r="AF79" s="237">
        <v>4.9645736027609466E-2</v>
      </c>
      <c r="AG79" s="237">
        <v>0.1027231726853132</v>
      </c>
      <c r="AH79" s="237">
        <v>0.79018437492383398</v>
      </c>
      <c r="AI79" s="237">
        <f t="shared" si="21"/>
        <v>5.5230641015625838E-2</v>
      </c>
      <c r="AJ79" s="64">
        <f t="shared" si="22"/>
        <v>3.0504237069969311E-3</v>
      </c>
    </row>
    <row r="80" spans="1:45" ht="15.75" thickBot="1" x14ac:dyDescent="0.3">
      <c r="A80" s="593" t="s">
        <v>891</v>
      </c>
      <c r="B80" s="594"/>
      <c r="C80" s="594"/>
      <c r="D80" s="594"/>
      <c r="E80" s="594"/>
      <c r="F80" s="605"/>
      <c r="G80" s="44">
        <f>SUM(G68:G79)</f>
        <v>3.1260862341132324E-2</v>
      </c>
      <c r="J80" s="599" t="s">
        <v>891</v>
      </c>
      <c r="K80" s="599"/>
      <c r="L80" s="599"/>
      <c r="M80" s="599"/>
      <c r="N80" s="599"/>
      <c r="O80" s="599"/>
      <c r="P80" s="599"/>
      <c r="Q80" s="143">
        <f>SUM(Q68:Q79)</f>
        <v>4.3226859000999943E-2</v>
      </c>
      <c r="W80" s="478" t="s">
        <v>873</v>
      </c>
      <c r="X80" s="237">
        <v>-0.21710526315789475</v>
      </c>
      <c r="Y80" s="237">
        <v>-3.1031770622303743E-2</v>
      </c>
      <c r="Z80" s="237">
        <v>-4.2107432084233287E-2</v>
      </c>
      <c r="AA80" s="237">
        <v>0.85988549756117416</v>
      </c>
      <c r="AB80" s="237">
        <f t="shared" si="19"/>
        <v>-0.14831406155189758</v>
      </c>
      <c r="AC80" s="64">
        <f t="shared" si="20"/>
        <v>2.1997060854020065E-2</v>
      </c>
      <c r="AD80" s="478" t="s">
        <v>873</v>
      </c>
      <c r="AE80" s="237">
        <v>0.22352941176470589</v>
      </c>
      <c r="AF80" s="237">
        <v>3.7317594571986246E-2</v>
      </c>
      <c r="AG80" s="237">
        <v>0.1027231726853132</v>
      </c>
      <c r="AH80" s="237">
        <v>0.79018437492383398</v>
      </c>
      <c r="AI80" s="237">
        <f t="shared" si="21"/>
        <v>9.1318458938866684E-2</v>
      </c>
      <c r="AJ80" s="64">
        <f t="shared" si="22"/>
        <v>8.3390609429694808E-3</v>
      </c>
    </row>
    <row r="81" spans="1:36" ht="17.25" thickBot="1" x14ac:dyDescent="0.3">
      <c r="A81" s="606" t="s">
        <v>892</v>
      </c>
      <c r="B81" s="607"/>
      <c r="C81" s="607"/>
      <c r="D81" s="607"/>
      <c r="E81" s="607"/>
      <c r="F81" s="608"/>
      <c r="G81" s="44">
        <f>G80/12</f>
        <v>2.6050718617610272E-3</v>
      </c>
      <c r="J81" s="600" t="s">
        <v>5070</v>
      </c>
      <c r="K81" s="600"/>
      <c r="L81" s="600"/>
      <c r="M81" s="600"/>
      <c r="N81" s="600"/>
      <c r="O81" s="600"/>
      <c r="P81" s="600"/>
      <c r="Q81" s="143">
        <f>Q80/12</f>
        <v>3.6022382500833284E-3</v>
      </c>
      <c r="W81" s="478" t="s">
        <v>874</v>
      </c>
      <c r="X81" s="237">
        <v>0</v>
      </c>
      <c r="Y81" s="237">
        <v>-5.2010822777026289E-2</v>
      </c>
      <c r="Z81" s="237">
        <v>-4.2107432084233287E-2</v>
      </c>
      <c r="AA81" s="237">
        <v>0.85988549756117416</v>
      </c>
      <c r="AB81" s="237">
        <f t="shared" si="19"/>
        <v>8.683078430642259E-2</v>
      </c>
      <c r="AC81" s="64">
        <f t="shared" si="20"/>
        <v>7.5395851032684837E-3</v>
      </c>
      <c r="AD81" s="478" t="s">
        <v>874</v>
      </c>
      <c r="AE81" s="237">
        <v>0.10576923076923077</v>
      </c>
      <c r="AF81" s="237">
        <v>3.5975090721741862E-2</v>
      </c>
      <c r="AG81" s="237">
        <v>0.1027231726853132</v>
      </c>
      <c r="AH81" s="237">
        <v>0.79018437492383398</v>
      </c>
      <c r="AI81" s="237">
        <f t="shared" si="21"/>
        <v>-2.538089649087024E-2</v>
      </c>
      <c r="AJ81" s="64">
        <f t="shared" si="22"/>
        <v>6.4418990668026926E-4</v>
      </c>
    </row>
    <row r="82" spans="1:36" ht="18" thickBot="1" x14ac:dyDescent="0.3">
      <c r="A82" s="39" t="s">
        <v>884</v>
      </c>
      <c r="B82" s="40" t="s">
        <v>885</v>
      </c>
      <c r="C82" s="40" t="s">
        <v>886</v>
      </c>
      <c r="D82" s="40" t="s">
        <v>887</v>
      </c>
      <c r="E82" s="40" t="s">
        <v>888</v>
      </c>
      <c r="F82" s="40" t="s">
        <v>889</v>
      </c>
      <c r="G82" s="40" t="s">
        <v>890</v>
      </c>
      <c r="J82" s="155" t="s">
        <v>884</v>
      </c>
      <c r="K82" s="155" t="s">
        <v>885</v>
      </c>
      <c r="L82" s="155" t="s">
        <v>886</v>
      </c>
      <c r="M82" s="155" t="s">
        <v>888</v>
      </c>
      <c r="N82" s="155" t="s">
        <v>5071</v>
      </c>
      <c r="O82" s="155" t="s">
        <v>5072</v>
      </c>
      <c r="P82" s="155" t="s">
        <v>5073</v>
      </c>
      <c r="Q82" s="155" t="s">
        <v>5074</v>
      </c>
      <c r="W82" s="478" t="s">
        <v>875</v>
      </c>
      <c r="X82" s="237">
        <v>-0.10084033613445378</v>
      </c>
      <c r="Y82" s="237">
        <v>-8.5403666273141152E-2</v>
      </c>
      <c r="Z82" s="237">
        <v>-4.2107432084233287E-2</v>
      </c>
      <c r="AA82" s="237">
        <v>0.85988549756117416</v>
      </c>
      <c r="AB82" s="237">
        <f t="shared" si="19"/>
        <v>1.4704470016607948E-2</v>
      </c>
      <c r="AC82" s="64">
        <f t="shared" si="20"/>
        <v>2.1622143846932216E-4</v>
      </c>
      <c r="AD82" s="478" t="s">
        <v>875</v>
      </c>
      <c r="AE82" s="237">
        <v>4.7826086956521741E-2</v>
      </c>
      <c r="AF82" s="237">
        <v>-2.9839128178515729E-3</v>
      </c>
      <c r="AG82" s="237">
        <v>0.1027231726853132</v>
      </c>
      <c r="AH82" s="237">
        <v>0.79018437492383398</v>
      </c>
      <c r="AI82" s="237">
        <f t="shared" si="21"/>
        <v>-5.2539244443990198E-2</v>
      </c>
      <c r="AJ82" s="64">
        <f t="shared" si="22"/>
        <v>2.7603722067453549E-3</v>
      </c>
    </row>
    <row r="83" spans="1:36" ht="16.5" thickBot="1" x14ac:dyDescent="0.3">
      <c r="A83" s="590">
        <v>2016</v>
      </c>
      <c r="B83" s="41" t="s">
        <v>867</v>
      </c>
      <c r="C83" s="42">
        <v>1.9417475728155338E-2</v>
      </c>
      <c r="D83" s="43">
        <v>0.11047472610935426</v>
      </c>
      <c r="E83" s="42">
        <v>1.0050124363976159E-2</v>
      </c>
      <c r="F83" s="42">
        <v>9.8098034712319256E-3</v>
      </c>
      <c r="G83" s="44">
        <f>((C83-D83)*(E83-F83))</f>
        <v>-2.1882959702444889E-5</v>
      </c>
      <c r="J83" s="596">
        <v>2016</v>
      </c>
      <c r="K83" s="140" t="s">
        <v>867</v>
      </c>
      <c r="L83" s="42">
        <v>1.9417475728155338E-2</v>
      </c>
      <c r="M83" s="42">
        <v>1.0050124363976159E-2</v>
      </c>
      <c r="N83" s="141">
        <v>0.1027231726853132</v>
      </c>
      <c r="O83" s="141">
        <v>0.79018437492383398</v>
      </c>
      <c r="P83" s="237">
        <f>L83-N83-(O83*M83)</f>
        <v>-9.1247148195613165E-2</v>
      </c>
      <c r="Q83" s="206">
        <f>P83^2</f>
        <v>8.326042053832191E-3</v>
      </c>
      <c r="W83" s="478" t="s">
        <v>876</v>
      </c>
      <c r="X83" s="237">
        <v>0.11214953271028037</v>
      </c>
      <c r="Y83" s="237">
        <v>7.7661777639081955E-2</v>
      </c>
      <c r="Z83" s="237">
        <v>-4.2107432084233287E-2</v>
      </c>
      <c r="AA83" s="237">
        <v>0.85988549756117416</v>
      </c>
      <c r="AB83" s="237">
        <f t="shared" si="19"/>
        <v>8.747672848784642E-2</v>
      </c>
      <c r="AC83" s="64">
        <f t="shared" si="20"/>
        <v>7.652178026936401E-3</v>
      </c>
      <c r="AD83" s="478" t="s">
        <v>876</v>
      </c>
      <c r="AE83" s="237">
        <v>0.12863070539419086</v>
      </c>
      <c r="AF83" s="237">
        <v>5.3133810453263684E-3</v>
      </c>
      <c r="AG83" s="237">
        <v>0.1027231726853132</v>
      </c>
      <c r="AH83" s="237">
        <v>0.79018437492383398</v>
      </c>
      <c r="AI83" s="237">
        <f t="shared" si="21"/>
        <v>2.1708982028844297E-2</v>
      </c>
      <c r="AJ83" s="64">
        <f t="shared" si="22"/>
        <v>4.7127990072868463E-4</v>
      </c>
    </row>
    <row r="84" spans="1:36" ht="16.5" thickBot="1" x14ac:dyDescent="0.3">
      <c r="A84" s="591"/>
      <c r="B84" s="41" t="s">
        <v>868</v>
      </c>
      <c r="C84" s="42">
        <v>0.15238095238095239</v>
      </c>
      <c r="D84" s="43">
        <v>0.11047472610935426</v>
      </c>
      <c r="E84" s="42">
        <v>4.3438042975537196E-2</v>
      </c>
      <c r="F84" s="42">
        <v>9.8098034712319256E-3</v>
      </c>
      <c r="G84" s="44">
        <f t="shared" ref="G84:G94" si="23">((C84-D84)*(E84-F84))</f>
        <v>1.4092326137829117E-3</v>
      </c>
      <c r="J84" s="597"/>
      <c r="K84" s="140" t="s">
        <v>868</v>
      </c>
      <c r="L84" s="42">
        <v>0.15238095238095239</v>
      </c>
      <c r="M84" s="42">
        <v>4.3438042975537196E-2</v>
      </c>
      <c r="N84" s="141">
        <v>0.1027231726853132</v>
      </c>
      <c r="O84" s="141">
        <v>0.79018437492383398</v>
      </c>
      <c r="P84" s="237">
        <f t="shared" ref="P84:P94" si="24">L84-N84-(O84*M84)</f>
        <v>1.5333716859099698E-2</v>
      </c>
      <c r="Q84" s="206">
        <f t="shared" ref="Q84:Q94" si="25">P84^2</f>
        <v>2.3512287271503833E-4</v>
      </c>
      <c r="W84" s="478" t="s">
        <v>877</v>
      </c>
      <c r="X84" s="237">
        <v>-7.5630252100840331E-2</v>
      </c>
      <c r="Y84" s="237">
        <v>-5.6204177800007653E-3</v>
      </c>
      <c r="Z84" s="237">
        <v>-4.2107432084233287E-2</v>
      </c>
      <c r="AA84" s="237">
        <v>0.85988549756117416</v>
      </c>
      <c r="AB84" s="237">
        <f t="shared" si="19"/>
        <v>-2.8689904277349416E-2</v>
      </c>
      <c r="AC84" s="64">
        <f t="shared" si="20"/>
        <v>8.2311060744347231E-4</v>
      </c>
      <c r="AD84" s="478" t="s">
        <v>877</v>
      </c>
      <c r="AE84" s="237">
        <v>0.125</v>
      </c>
      <c r="AF84" s="237">
        <v>-7.5342465753424681E-2</v>
      </c>
      <c r="AG84" s="237">
        <v>0.1027231726853132</v>
      </c>
      <c r="AH84" s="237">
        <v>0.79018437492383398</v>
      </c>
      <c r="AI84" s="237">
        <f t="shared" si="21"/>
        <v>8.1811266521277043E-2</v>
      </c>
      <c r="AJ84" s="64">
        <f t="shared" si="22"/>
        <v>6.6930833298154257E-3</v>
      </c>
    </row>
    <row r="85" spans="1:36" ht="16.5" customHeight="1" thickBot="1" x14ac:dyDescent="0.3">
      <c r="A85" s="591"/>
      <c r="B85" s="41" t="s">
        <v>869</v>
      </c>
      <c r="C85" s="42">
        <v>6.6115702479338845E-2</v>
      </c>
      <c r="D85" s="43">
        <v>0.11047472610935426</v>
      </c>
      <c r="E85" s="42">
        <v>6.7206555334595368E-3</v>
      </c>
      <c r="F85" s="42">
        <v>9.8098034712319256E-3</v>
      </c>
      <c r="G85" s="44">
        <f t="shared" si="23"/>
        <v>1.3703158636825877E-4</v>
      </c>
      <c r="J85" s="597"/>
      <c r="K85" s="140" t="s">
        <v>869</v>
      </c>
      <c r="L85" s="42">
        <v>6.6115702479338845E-2</v>
      </c>
      <c r="M85" s="42">
        <v>6.7206555334595368E-3</v>
      </c>
      <c r="N85" s="141">
        <v>0.1027231726853132</v>
      </c>
      <c r="O85" s="141">
        <v>0.79018437492383398</v>
      </c>
      <c r="P85" s="237">
        <f t="shared" si="24"/>
        <v>-4.1918027197759479E-2</v>
      </c>
      <c r="Q85" s="206">
        <f t="shared" si="25"/>
        <v>1.7571210041521033E-3</v>
      </c>
      <c r="W85" s="478" t="s">
        <v>866</v>
      </c>
      <c r="X85" s="237">
        <v>-3.5836363636363638E-2</v>
      </c>
      <c r="Y85" s="237">
        <v>4.8407592724962187E-2</v>
      </c>
      <c r="Z85" s="237">
        <v>-4.2107432084233287E-2</v>
      </c>
      <c r="AA85" s="237">
        <v>0.85988549756117416</v>
      </c>
      <c r="AB85" s="237">
        <f t="shared" si="19"/>
        <v>-3.5353918508173134E-2</v>
      </c>
      <c r="AC85" s="64">
        <f t="shared" si="20"/>
        <v>1.2498995538825469E-3</v>
      </c>
      <c r="AD85" s="478" t="s">
        <v>866</v>
      </c>
      <c r="AE85" s="237">
        <v>0.12458823529411765</v>
      </c>
      <c r="AF85" s="237">
        <v>3.1927675707203271E-2</v>
      </c>
      <c r="AG85" s="237">
        <v>0.1027231726853132</v>
      </c>
      <c r="AH85" s="237">
        <v>0.79018437492383398</v>
      </c>
      <c r="AI85" s="237">
        <f t="shared" si="21"/>
        <v>-3.3636878626628411E-3</v>
      </c>
      <c r="AJ85" s="64">
        <f t="shared" si="22"/>
        <v>1.1314396037425313E-5</v>
      </c>
    </row>
    <row r="86" spans="1:36" ht="16.5" thickBot="1" x14ac:dyDescent="0.3">
      <c r="A86" s="591"/>
      <c r="B86" s="41" t="s">
        <v>870</v>
      </c>
      <c r="C86" s="42">
        <v>0.18858914728682172</v>
      </c>
      <c r="D86" s="43">
        <v>0.11047472610935426</v>
      </c>
      <c r="E86" s="42">
        <v>-9.3294460641399797E-3</v>
      </c>
      <c r="F86" s="42">
        <v>9.8098034712319256E-3</v>
      </c>
      <c r="G86" s="44">
        <f t="shared" si="23"/>
        <v>-1.4950513992266893E-3</v>
      </c>
      <c r="J86" s="597"/>
      <c r="K86" s="140" t="s">
        <v>870</v>
      </c>
      <c r="L86" s="42">
        <v>0.18858914728682172</v>
      </c>
      <c r="M86" s="42">
        <v>-9.3294460641399797E-3</v>
      </c>
      <c r="N86" s="141">
        <v>0.1027231726853132</v>
      </c>
      <c r="O86" s="141">
        <v>0.79018437492383398</v>
      </c>
      <c r="P86" s="237">
        <f t="shared" si="24"/>
        <v>9.3237957108086592E-2</v>
      </c>
      <c r="Q86" s="206">
        <f t="shared" si="25"/>
        <v>8.6933166456893956E-3</v>
      </c>
      <c r="W86" s="599" t="s">
        <v>891</v>
      </c>
      <c r="X86" s="599"/>
      <c r="Y86" s="599"/>
      <c r="Z86" s="599"/>
      <c r="AA86" s="599"/>
      <c r="AB86" s="599"/>
      <c r="AC86" s="64">
        <f>SUM(AC74:AC85)</f>
        <v>4.3226859000999943E-2</v>
      </c>
      <c r="AD86" s="599" t="s">
        <v>891</v>
      </c>
      <c r="AE86" s="599"/>
      <c r="AF86" s="599"/>
      <c r="AG86" s="599"/>
      <c r="AH86" s="599"/>
      <c r="AI86" s="599"/>
      <c r="AJ86" s="64">
        <f>SUM(AJ74:AJ85)</f>
        <v>6.1772665102282888E-2</v>
      </c>
    </row>
    <row r="87" spans="1:36" ht="16.5" thickBot="1" x14ac:dyDescent="0.3">
      <c r="A87" s="591"/>
      <c r="B87" s="41" t="s">
        <v>871</v>
      </c>
      <c r="C87" s="42">
        <v>-5.3333333333333337E-2</v>
      </c>
      <c r="D87" s="43">
        <v>0.11047472610935426</v>
      </c>
      <c r="E87" s="42">
        <v>-1.5014834656640762E-2</v>
      </c>
      <c r="F87" s="42">
        <v>9.8098034712319256E-3</v>
      </c>
      <c r="G87" s="44">
        <f t="shared" si="23"/>
        <v>4.0664757980937776E-3</v>
      </c>
      <c r="J87" s="597"/>
      <c r="K87" s="140" t="s">
        <v>871</v>
      </c>
      <c r="L87" s="42">
        <v>-5.3333333333333337E-2</v>
      </c>
      <c r="M87" s="42">
        <v>-1.5014834656640762E-2</v>
      </c>
      <c r="N87" s="141">
        <v>0.1027231726853132</v>
      </c>
      <c r="O87" s="141">
        <v>0.79018437492383398</v>
      </c>
      <c r="P87" s="237">
        <f t="shared" si="24"/>
        <v>-0.14419201828090414</v>
      </c>
      <c r="Q87" s="206">
        <f t="shared" si="25"/>
        <v>2.0791338135920594E-2</v>
      </c>
      <c r="W87" s="600" t="s">
        <v>5070</v>
      </c>
      <c r="X87" s="600"/>
      <c r="Y87" s="600"/>
      <c r="Z87" s="600"/>
      <c r="AA87" s="600"/>
      <c r="AB87" s="600"/>
      <c r="AC87" s="64">
        <f>AC86/12</f>
        <v>3.6022382500833284E-3</v>
      </c>
      <c r="AD87" s="600" t="s">
        <v>5070</v>
      </c>
      <c r="AE87" s="600"/>
      <c r="AF87" s="600"/>
      <c r="AG87" s="600"/>
      <c r="AH87" s="600"/>
      <c r="AI87" s="600"/>
      <c r="AJ87" s="64">
        <f>AJ86/12</f>
        <v>5.147722091856907E-3</v>
      </c>
    </row>
    <row r="88" spans="1:36" ht="16.5" thickBot="1" x14ac:dyDescent="0.3">
      <c r="A88" s="591"/>
      <c r="B88" s="41" t="s">
        <v>872</v>
      </c>
      <c r="C88" s="42">
        <v>0.19718309859154928</v>
      </c>
      <c r="D88" s="43">
        <v>0.11047472610935426</v>
      </c>
      <c r="E88" s="42">
        <v>4.9645736027609466E-2</v>
      </c>
      <c r="F88" s="42">
        <v>9.8098034712319256E-3</v>
      </c>
      <c r="G88" s="44">
        <f t="shared" si="23"/>
        <v>3.4541088782739831E-3</v>
      </c>
      <c r="J88" s="597"/>
      <c r="K88" s="140" t="s">
        <v>872</v>
      </c>
      <c r="L88" s="42">
        <v>0.19718309859154928</v>
      </c>
      <c r="M88" s="42">
        <v>4.9645736027609466E-2</v>
      </c>
      <c r="N88" s="141">
        <v>0.1027231726853132</v>
      </c>
      <c r="O88" s="141">
        <v>0.79018437492383398</v>
      </c>
      <c r="P88" s="237">
        <f t="shared" si="24"/>
        <v>5.5230641015625838E-2</v>
      </c>
      <c r="Q88" s="206">
        <f t="shared" si="25"/>
        <v>3.0504237069969311E-3</v>
      </c>
    </row>
    <row r="89" spans="1:36" ht="16.5" thickBot="1" x14ac:dyDescent="0.3">
      <c r="A89" s="591"/>
      <c r="B89" s="41" t="s">
        <v>873</v>
      </c>
      <c r="C89" s="42">
        <v>0.22352941176470589</v>
      </c>
      <c r="D89" s="43">
        <v>0.11047472610935426</v>
      </c>
      <c r="E89" s="42">
        <v>3.7317594571986246E-2</v>
      </c>
      <c r="F89" s="42">
        <v>9.8098034712319256E-3</v>
      </c>
      <c r="G89" s="44">
        <f t="shared" si="23"/>
        <v>3.1098846759688584E-3</v>
      </c>
      <c r="J89" s="597"/>
      <c r="K89" s="140" t="s">
        <v>873</v>
      </c>
      <c r="L89" s="42">
        <v>0.22352941176470589</v>
      </c>
      <c r="M89" s="42">
        <v>3.7317594571986246E-2</v>
      </c>
      <c r="N89" s="141">
        <v>0.1027231726853132</v>
      </c>
      <c r="O89" s="141">
        <v>0.79018437492383398</v>
      </c>
      <c r="P89" s="237">
        <f t="shared" si="24"/>
        <v>9.1318458938866684E-2</v>
      </c>
      <c r="Q89" s="206">
        <f t="shared" si="25"/>
        <v>8.3390609429694808E-3</v>
      </c>
    </row>
    <row r="90" spans="1:36" ht="16.5" thickBot="1" x14ac:dyDescent="0.3">
      <c r="A90" s="591"/>
      <c r="B90" s="41" t="s">
        <v>874</v>
      </c>
      <c r="C90" s="42">
        <v>0.10576923076923077</v>
      </c>
      <c r="D90" s="43">
        <v>0.11047472610935426</v>
      </c>
      <c r="E90" s="42">
        <v>3.5975090721741862E-2</v>
      </c>
      <c r="F90" s="42">
        <v>9.8098034712319256E-3</v>
      </c>
      <c r="G90" s="44">
        <f t="shared" si="23"/>
        <v>-1.2312063723026703E-4</v>
      </c>
      <c r="J90" s="597"/>
      <c r="K90" s="140" t="s">
        <v>874</v>
      </c>
      <c r="L90" s="42">
        <v>0.10576923076923077</v>
      </c>
      <c r="M90" s="42">
        <v>3.5975090721741862E-2</v>
      </c>
      <c r="N90" s="141">
        <v>0.1027231726853132</v>
      </c>
      <c r="O90" s="141">
        <v>0.79018437492383398</v>
      </c>
      <c r="P90" s="237">
        <f t="shared" si="24"/>
        <v>-2.538089649087024E-2</v>
      </c>
      <c r="Q90" s="206">
        <f t="shared" si="25"/>
        <v>6.4418990668026926E-4</v>
      </c>
    </row>
    <row r="91" spans="1:36" ht="16.5" thickBot="1" x14ac:dyDescent="0.3">
      <c r="A91" s="591"/>
      <c r="B91" s="41" t="s">
        <v>875</v>
      </c>
      <c r="C91" s="42">
        <v>4.7826086956521741E-2</v>
      </c>
      <c r="D91" s="43">
        <v>0.11047472610935426</v>
      </c>
      <c r="E91" s="42">
        <v>-2.9839128178515729E-3</v>
      </c>
      <c r="F91" s="42">
        <v>9.8098034712319256E-3</v>
      </c>
      <c r="G91" s="44">
        <f t="shared" si="23"/>
        <v>8.0150891521850757E-4</v>
      </c>
      <c r="J91" s="597"/>
      <c r="K91" s="140" t="s">
        <v>875</v>
      </c>
      <c r="L91" s="42">
        <v>4.7826086956521741E-2</v>
      </c>
      <c r="M91" s="42">
        <v>-2.9839128178515729E-3</v>
      </c>
      <c r="N91" s="141">
        <v>0.1027231726853132</v>
      </c>
      <c r="O91" s="141">
        <v>0.79018437492383398</v>
      </c>
      <c r="P91" s="237">
        <f t="shared" si="24"/>
        <v>-5.2539244443990198E-2</v>
      </c>
      <c r="Q91" s="206">
        <f t="shared" si="25"/>
        <v>2.7603722067453549E-3</v>
      </c>
    </row>
    <row r="92" spans="1:36" ht="16.5" thickBot="1" x14ac:dyDescent="0.3">
      <c r="A92" s="591"/>
      <c r="B92" s="41" t="s">
        <v>876</v>
      </c>
      <c r="C92" s="42">
        <v>0.12863070539419086</v>
      </c>
      <c r="D92" s="43">
        <v>0.11047472610935426</v>
      </c>
      <c r="E92" s="42">
        <v>5.3133810453263684E-3</v>
      </c>
      <c r="F92" s="42">
        <v>9.8098034712319256E-3</v>
      </c>
      <c r="G92" s="44">
        <f t="shared" si="23"/>
        <v>-8.1636952420616036E-5</v>
      </c>
      <c r="J92" s="597"/>
      <c r="K92" s="140" t="s">
        <v>876</v>
      </c>
      <c r="L92" s="42">
        <v>0.12863070539419086</v>
      </c>
      <c r="M92" s="42">
        <v>5.3133810453263684E-3</v>
      </c>
      <c r="N92" s="141">
        <v>0.1027231726853132</v>
      </c>
      <c r="O92" s="141">
        <v>0.79018437492383398</v>
      </c>
      <c r="P92" s="237">
        <f t="shared" si="24"/>
        <v>2.1708982028844297E-2</v>
      </c>
      <c r="Q92" s="206">
        <f t="shared" si="25"/>
        <v>4.7127990072868463E-4</v>
      </c>
    </row>
    <row r="93" spans="1:36" ht="16.5" thickBot="1" x14ac:dyDescent="0.3">
      <c r="A93" s="591"/>
      <c r="B93" s="41" t="s">
        <v>877</v>
      </c>
      <c r="C93" s="42">
        <v>0.125</v>
      </c>
      <c r="D93" s="43">
        <v>0.11047472610935426</v>
      </c>
      <c r="E93" s="42">
        <v>-7.5342465753424681E-2</v>
      </c>
      <c r="F93" s="42">
        <v>9.8098034712319256E-3</v>
      </c>
      <c r="G93" s="44">
        <f t="shared" si="23"/>
        <v>-1.2368600328981415E-3</v>
      </c>
      <c r="J93" s="597"/>
      <c r="K93" s="140" t="s">
        <v>877</v>
      </c>
      <c r="L93" s="42">
        <v>0.125</v>
      </c>
      <c r="M93" s="42">
        <v>-7.5342465753424681E-2</v>
      </c>
      <c r="N93" s="141">
        <v>0.1027231726853132</v>
      </c>
      <c r="O93" s="141">
        <v>0.79018437492383398</v>
      </c>
      <c r="P93" s="237">
        <f t="shared" si="24"/>
        <v>8.1811266521277043E-2</v>
      </c>
      <c r="Q93" s="206">
        <f t="shared" si="25"/>
        <v>6.6930833298154257E-3</v>
      </c>
    </row>
    <row r="94" spans="1:36" ht="16.5" thickBot="1" x14ac:dyDescent="0.3">
      <c r="A94" s="592"/>
      <c r="B94" s="41" t="s">
        <v>866</v>
      </c>
      <c r="C94" s="42">
        <v>0.12458823529411765</v>
      </c>
      <c r="D94" s="43">
        <v>0.11047472610935426</v>
      </c>
      <c r="E94" s="42">
        <v>3.1927675707203271E-2</v>
      </c>
      <c r="F94" s="42">
        <v>9.8098034712319256E-3</v>
      </c>
      <c r="G94" s="44">
        <f t="shared" si="23"/>
        <v>3.1216079294980485E-4</v>
      </c>
      <c r="J94" s="598"/>
      <c r="K94" s="140" t="s">
        <v>866</v>
      </c>
      <c r="L94" s="42">
        <v>0.12458823529411765</v>
      </c>
      <c r="M94" s="42">
        <v>3.1927675707203271E-2</v>
      </c>
      <c r="N94" s="141">
        <v>0.1027231726853132</v>
      </c>
      <c r="O94" s="141">
        <v>0.79018437492383398</v>
      </c>
      <c r="P94" s="237">
        <f t="shared" si="24"/>
        <v>-3.3636878626628411E-3</v>
      </c>
      <c r="Q94" s="206">
        <f t="shared" si="25"/>
        <v>1.1314396037425313E-5</v>
      </c>
    </row>
    <row r="95" spans="1:36" ht="15.75" thickBot="1" x14ac:dyDescent="0.3">
      <c r="A95" s="593" t="s">
        <v>891</v>
      </c>
      <c r="B95" s="594"/>
      <c r="C95" s="594"/>
      <c r="D95" s="594"/>
      <c r="E95" s="594"/>
      <c r="F95" s="595"/>
      <c r="G95" s="44">
        <f>SUM(G83:G94)</f>
        <v>1.0331851279177944E-2</v>
      </c>
      <c r="J95" s="599" t="s">
        <v>891</v>
      </c>
      <c r="K95" s="599"/>
      <c r="L95" s="599"/>
      <c r="M95" s="599"/>
      <c r="N95" s="599"/>
      <c r="O95" s="599"/>
      <c r="P95" s="599"/>
      <c r="Q95" s="206">
        <f>SUM(Q83:Q94)</f>
        <v>6.1772665102282888E-2</v>
      </c>
    </row>
    <row r="96" spans="1:36" ht="17.25" thickBot="1" x14ac:dyDescent="0.3">
      <c r="A96" s="606" t="s">
        <v>892</v>
      </c>
      <c r="B96" s="607"/>
      <c r="C96" s="607"/>
      <c r="D96" s="607"/>
      <c r="E96" s="607"/>
      <c r="F96" s="609"/>
      <c r="G96" s="44">
        <f>G95/12</f>
        <v>8.6098760659816202E-4</v>
      </c>
      <c r="J96" s="600" t="s">
        <v>5070</v>
      </c>
      <c r="K96" s="600"/>
      <c r="L96" s="600"/>
      <c r="M96" s="600"/>
      <c r="N96" s="600"/>
      <c r="O96" s="600"/>
      <c r="P96" s="600"/>
      <c r="Q96" s="206">
        <f>Q95/12</f>
        <v>5.147722091856907E-3</v>
      </c>
    </row>
    <row r="97" spans="1:17" ht="18" thickBot="1" x14ac:dyDescent="0.3">
      <c r="A97" s="39" t="s">
        <v>884</v>
      </c>
      <c r="B97" s="40" t="s">
        <v>885</v>
      </c>
      <c r="C97" s="40" t="s">
        <v>886</v>
      </c>
      <c r="D97" s="40" t="s">
        <v>887</v>
      </c>
      <c r="E97" s="40" t="s">
        <v>888</v>
      </c>
      <c r="F97" s="40" t="s">
        <v>889</v>
      </c>
      <c r="G97" s="40" t="s">
        <v>890</v>
      </c>
      <c r="J97" s="155" t="s">
        <v>884</v>
      </c>
      <c r="K97" s="155" t="s">
        <v>885</v>
      </c>
      <c r="L97" s="155" t="s">
        <v>886</v>
      </c>
      <c r="M97" s="155" t="s">
        <v>888</v>
      </c>
      <c r="N97" s="155" t="s">
        <v>5071</v>
      </c>
      <c r="O97" s="155" t="s">
        <v>5072</v>
      </c>
      <c r="P97" s="155" t="s">
        <v>5073</v>
      </c>
      <c r="Q97" s="155" t="s">
        <v>5074</v>
      </c>
    </row>
    <row r="98" spans="1:17" ht="16.5" thickBot="1" x14ac:dyDescent="0.3">
      <c r="A98" s="590">
        <v>2017</v>
      </c>
      <c r="B98" s="41" t="s">
        <v>867</v>
      </c>
      <c r="C98" s="42">
        <v>0</v>
      </c>
      <c r="D98" s="42">
        <v>1.2886046829330913E-2</v>
      </c>
      <c r="E98" s="42">
        <v>-8.2182179919061092E-3</v>
      </c>
      <c r="F98" s="42">
        <v>1.7002369229728018E-2</v>
      </c>
      <c r="G98" s="44">
        <f>((C98-D98)*(E98-F98))</f>
        <v>3.2499366800120219E-4</v>
      </c>
      <c r="J98" s="599">
        <v>2017</v>
      </c>
      <c r="K98" s="140" t="s">
        <v>867</v>
      </c>
      <c r="L98" s="42">
        <v>0</v>
      </c>
      <c r="M98" s="42">
        <v>-8.2182179919061092E-3</v>
      </c>
      <c r="N98" s="141">
        <v>-4.4079595597907844E-3</v>
      </c>
      <c r="O98" s="141">
        <v>1.017152736507084</v>
      </c>
      <c r="P98" s="237">
        <f>L98-N98-(O98*M98)</f>
        <v>1.2767142479469836E-2</v>
      </c>
      <c r="Q98" s="206">
        <f>P98^2</f>
        <v>1.629999270910832E-4</v>
      </c>
    </row>
    <row r="99" spans="1:17" ht="16.5" thickBot="1" x14ac:dyDescent="0.3">
      <c r="A99" s="591"/>
      <c r="B99" s="41" t="s">
        <v>868</v>
      </c>
      <c r="C99" s="42">
        <v>0</v>
      </c>
      <c r="D99" s="42">
        <v>1.2886046829330913E-2</v>
      </c>
      <c r="E99" s="42">
        <v>1.7495868239585141E-2</v>
      </c>
      <c r="F99" s="42">
        <v>1.7002369229728018E-2</v>
      </c>
      <c r="G99" s="44">
        <f t="shared" ref="G99:G109" si="26">((C99-D99)*(E99-F99))</f>
        <v>-6.3592513512473307E-6</v>
      </c>
      <c r="J99" s="599"/>
      <c r="K99" s="140" t="s">
        <v>868</v>
      </c>
      <c r="L99" s="42">
        <v>0</v>
      </c>
      <c r="M99" s="42">
        <v>1.7495868239585141E-2</v>
      </c>
      <c r="N99" s="141">
        <v>-4.4079595597907844E-3</v>
      </c>
      <c r="O99" s="141">
        <v>1.017152736507084</v>
      </c>
      <c r="P99" s="237">
        <f t="shared" ref="P99:P109" si="27">L99-N99-(O99*M99)</f>
        <v>-1.338801069767062E-2</v>
      </c>
      <c r="Q99" s="206">
        <f t="shared" ref="Q99:Q109" si="28">P99^2</f>
        <v>1.7923883044094295E-4</v>
      </c>
    </row>
    <row r="100" spans="1:17" ht="16.5" thickBot="1" x14ac:dyDescent="0.3">
      <c r="A100" s="591"/>
      <c r="B100" s="41" t="s">
        <v>869</v>
      </c>
      <c r="C100" s="42">
        <v>3.2448377581120944E-2</v>
      </c>
      <c r="D100" s="42">
        <v>1.2886046829330913E-2</v>
      </c>
      <c r="E100" s="42">
        <v>3.2295283969978633E-2</v>
      </c>
      <c r="F100" s="42">
        <v>1.7002369229728018E-2</v>
      </c>
      <c r="G100" s="44">
        <f t="shared" si="26"/>
        <v>2.9916505630770763E-4</v>
      </c>
      <c r="J100" s="599"/>
      <c r="K100" s="140" t="s">
        <v>869</v>
      </c>
      <c r="L100" s="42">
        <v>3.2448377581120944E-2</v>
      </c>
      <c r="M100" s="42">
        <v>3.2295283969978633E-2</v>
      </c>
      <c r="N100" s="141">
        <v>-4.4079595597907844E-3</v>
      </c>
      <c r="O100" s="141">
        <v>1.017152736507084</v>
      </c>
      <c r="P100" s="237">
        <f t="shared" si="27"/>
        <v>4.0071006745745971E-3</v>
      </c>
      <c r="Q100" s="206">
        <f t="shared" si="28"/>
        <v>1.605685581617619E-5</v>
      </c>
    </row>
    <row r="101" spans="1:17" ht="16.5" thickBot="1" x14ac:dyDescent="0.3">
      <c r="A101" s="591"/>
      <c r="B101" s="41" t="s">
        <v>870</v>
      </c>
      <c r="C101" s="42">
        <v>1.4285714285714285E-2</v>
      </c>
      <c r="D101" s="42">
        <v>1.2886046829330913E-2</v>
      </c>
      <c r="E101" s="42">
        <v>2.0867470402482848E-2</v>
      </c>
      <c r="F101" s="42">
        <v>1.7002369229728018E-2</v>
      </c>
      <c r="G101" s="44">
        <f t="shared" si="26"/>
        <v>5.4098563271341431E-6</v>
      </c>
      <c r="J101" s="599"/>
      <c r="K101" s="140" t="s">
        <v>870</v>
      </c>
      <c r="L101" s="42">
        <v>1.4285714285714285E-2</v>
      </c>
      <c r="M101" s="42">
        <v>2.0867470402482848E-2</v>
      </c>
      <c r="N101" s="141">
        <v>-4.4079595597907844E-3</v>
      </c>
      <c r="O101" s="141">
        <v>1.017152736507084</v>
      </c>
      <c r="P101" s="237">
        <f t="shared" si="27"/>
        <v>-2.5317307783609411E-3</v>
      </c>
      <c r="Q101" s="206">
        <f t="shared" si="28"/>
        <v>6.4096607341000963E-6</v>
      </c>
    </row>
    <row r="102" spans="1:17" ht="16.5" thickBot="1" x14ac:dyDescent="0.3">
      <c r="A102" s="591"/>
      <c r="B102" s="41" t="s">
        <v>871</v>
      </c>
      <c r="C102" s="42">
        <v>-0.13420845070422535</v>
      </c>
      <c r="D102" s="42">
        <v>1.2886046829330913E-2</v>
      </c>
      <c r="E102" s="42">
        <v>1.8006717972702979E-2</v>
      </c>
      <c r="F102" s="42">
        <v>1.7002369229728018E-2</v>
      </c>
      <c r="G102" s="44">
        <f t="shared" si="26"/>
        <v>-1.4773417369636082E-4</v>
      </c>
      <c r="J102" s="599"/>
      <c r="K102" s="140" t="s">
        <v>871</v>
      </c>
      <c r="L102" s="42">
        <v>-0.13420845070422535</v>
      </c>
      <c r="M102" s="42">
        <v>1.8006717972702979E-2</v>
      </c>
      <c r="N102" s="141">
        <v>-4.4079595597907844E-3</v>
      </c>
      <c r="O102" s="141">
        <v>1.017152736507084</v>
      </c>
      <c r="P102" s="237">
        <f t="shared" si="27"/>
        <v>-0.14811607360588069</v>
      </c>
      <c r="Q102" s="206">
        <f t="shared" si="28"/>
        <v>2.1938371260422668E-2</v>
      </c>
    </row>
    <row r="103" spans="1:17" ht="16.5" thickBot="1" x14ac:dyDescent="0.3">
      <c r="A103" s="591"/>
      <c r="B103" s="41" t="s">
        <v>872</v>
      </c>
      <c r="C103" s="42">
        <v>3.9473684210526314E-2</v>
      </c>
      <c r="D103" s="42">
        <v>1.2886046829330913E-2</v>
      </c>
      <c r="E103" s="42">
        <v>2.0799832933068765E-2</v>
      </c>
      <c r="F103" s="42">
        <v>1.7002369229728018E-2</v>
      </c>
      <c r="G103" s="44">
        <f t="shared" si="26"/>
        <v>1.0096558791267517E-4</v>
      </c>
      <c r="J103" s="599"/>
      <c r="K103" s="140" t="s">
        <v>872</v>
      </c>
      <c r="L103" s="42">
        <v>3.9473684210526314E-2</v>
      </c>
      <c r="M103" s="42">
        <v>2.0799832933068765E-2</v>
      </c>
      <c r="N103" s="141">
        <v>-4.4079595597907844E-3</v>
      </c>
      <c r="O103" s="141">
        <v>1.017152736507084</v>
      </c>
      <c r="P103" s="237">
        <f t="shared" si="27"/>
        <v>2.2725036783556037E-2</v>
      </c>
      <c r="Q103" s="206">
        <f t="shared" si="28"/>
        <v>5.1642729681397484E-4</v>
      </c>
    </row>
    <row r="104" spans="1:17" ht="16.5" thickBot="1" x14ac:dyDescent="0.3">
      <c r="A104" s="591"/>
      <c r="B104" s="41" t="s">
        <v>873</v>
      </c>
      <c r="C104" s="42">
        <v>0.12974683544303797</v>
      </c>
      <c r="D104" s="42">
        <v>1.2886046829330913E-2</v>
      </c>
      <c r="E104" s="42">
        <v>-3.6210388494506696E-3</v>
      </c>
      <c r="F104" s="42">
        <v>1.7002369229728018E-2</v>
      </c>
      <c r="G104" s="44">
        <f t="shared" si="26"/>
        <v>-2.4100677320351188E-3</v>
      </c>
      <c r="J104" s="599"/>
      <c r="K104" s="140" t="s">
        <v>873</v>
      </c>
      <c r="L104" s="42">
        <v>0.12974683544303797</v>
      </c>
      <c r="M104" s="42">
        <v>-3.6210388494506696E-3</v>
      </c>
      <c r="N104" s="141">
        <v>-4.4079595597907844E-3</v>
      </c>
      <c r="O104" s="141">
        <v>1.017152736507084</v>
      </c>
      <c r="P104" s="237">
        <f t="shared" si="27"/>
        <v>0.13783794457754597</v>
      </c>
      <c r="Q104" s="206">
        <f t="shared" si="28"/>
        <v>1.8999298965362635E-2</v>
      </c>
    </row>
    <row r="105" spans="1:17" ht="16.5" thickBot="1" x14ac:dyDescent="0.3">
      <c r="A105" s="591"/>
      <c r="B105" s="41" t="s">
        <v>874</v>
      </c>
      <c r="C105" s="42">
        <v>2.2408963585434174E-2</v>
      </c>
      <c r="D105" s="42">
        <v>1.2886046829330913E-2</v>
      </c>
      <c r="E105" s="42">
        <v>3.3364816031537449E-3</v>
      </c>
      <c r="F105" s="42">
        <v>1.7002369229728018E-2</v>
      </c>
      <c r="G105" s="44">
        <f t="shared" si="26"/>
        <v>-1.3013911026612838E-4</v>
      </c>
      <c r="J105" s="599"/>
      <c r="K105" s="140" t="s">
        <v>874</v>
      </c>
      <c r="L105" s="42">
        <v>2.2408963585434174E-2</v>
      </c>
      <c r="M105" s="42">
        <v>3.3364816031537449E-3</v>
      </c>
      <c r="N105" s="141">
        <v>-4.4079595597907844E-3</v>
      </c>
      <c r="O105" s="141">
        <v>1.017152736507084</v>
      </c>
      <c r="P105" s="237">
        <f t="shared" si="27"/>
        <v>2.3423211752271581E-2</v>
      </c>
      <c r="Q105" s="206">
        <f t="shared" si="28"/>
        <v>5.4864684879175354E-4</v>
      </c>
    </row>
    <row r="106" spans="1:17" ht="16.5" thickBot="1" x14ac:dyDescent="0.3">
      <c r="A106" s="591"/>
      <c r="B106" s="41" t="s">
        <v>875</v>
      </c>
      <c r="C106" s="42">
        <v>0</v>
      </c>
      <c r="D106" s="42">
        <v>1.2886046829330913E-2</v>
      </c>
      <c r="E106" s="42">
        <v>2.158943243326219E-3</v>
      </c>
      <c r="F106" s="42">
        <v>1.7002369229728018E-2</v>
      </c>
      <c r="G106" s="44">
        <f t="shared" si="26"/>
        <v>1.9127308236848098E-4</v>
      </c>
      <c r="J106" s="599"/>
      <c r="K106" s="140" t="s">
        <v>875</v>
      </c>
      <c r="L106" s="42">
        <v>0</v>
      </c>
      <c r="M106" s="42">
        <v>2.158943243326219E-3</v>
      </c>
      <c r="N106" s="141">
        <v>-4.4079595597907844E-3</v>
      </c>
      <c r="O106" s="141">
        <v>1.017152736507084</v>
      </c>
      <c r="P106" s="237">
        <f t="shared" si="27"/>
        <v>2.2119845318780413E-3</v>
      </c>
      <c r="Q106" s="206">
        <f t="shared" si="28"/>
        <v>4.8928755692677175E-6</v>
      </c>
    </row>
    <row r="107" spans="1:17" ht="16.5" thickBot="1" x14ac:dyDescent="0.3">
      <c r="A107" s="591"/>
      <c r="B107" s="41" t="s">
        <v>876</v>
      </c>
      <c r="C107" s="42">
        <v>0</v>
      </c>
      <c r="D107" s="42">
        <v>1.2886046829330913E-2</v>
      </c>
      <c r="E107" s="42">
        <v>1.3048272482234717E-2</v>
      </c>
      <c r="F107" s="42">
        <v>1.7002369229728018E-2</v>
      </c>
      <c r="G107" s="44">
        <f t="shared" si="26"/>
        <v>5.0952675855903723E-5</v>
      </c>
      <c r="J107" s="599"/>
      <c r="K107" s="140" t="s">
        <v>876</v>
      </c>
      <c r="L107" s="42">
        <v>0</v>
      </c>
      <c r="M107" s="42">
        <v>1.3048272482234717E-2</v>
      </c>
      <c r="N107" s="141">
        <v>-4.4079595597907844E-3</v>
      </c>
      <c r="O107" s="141">
        <v>1.017152736507084</v>
      </c>
      <c r="P107" s="237">
        <f t="shared" si="27"/>
        <v>-8.8641265022043406E-3</v>
      </c>
      <c r="Q107" s="206">
        <f t="shared" si="28"/>
        <v>7.8572738647081358E-5</v>
      </c>
    </row>
    <row r="108" spans="1:17" ht="16.5" thickBot="1" x14ac:dyDescent="0.3">
      <c r="A108" s="591"/>
      <c r="B108" s="41" t="s">
        <v>877</v>
      </c>
      <c r="C108" s="42">
        <v>-6.8493150684931503E-2</v>
      </c>
      <c r="D108" s="42">
        <v>1.2886046829330913E-2</v>
      </c>
      <c r="E108" s="42">
        <v>-6.0470460180261547E-5</v>
      </c>
      <c r="F108" s="42">
        <v>1.7002369229728018E-2</v>
      </c>
      <c r="G108" s="44">
        <f t="shared" si="26"/>
        <v>1.3885602012792418E-3</v>
      </c>
      <c r="J108" s="599"/>
      <c r="K108" s="140" t="s">
        <v>877</v>
      </c>
      <c r="L108" s="42">
        <v>-6.8493150684931503E-2</v>
      </c>
      <c r="M108" s="42">
        <v>-6.0470460180261547E-5</v>
      </c>
      <c r="N108" s="141">
        <v>-4.4079595597907844E-3</v>
      </c>
      <c r="O108" s="141">
        <v>1.017152736507084</v>
      </c>
      <c r="P108" s="237">
        <f t="shared" si="27"/>
        <v>-6.4023683431090522E-2</v>
      </c>
      <c r="Q108" s="206">
        <f t="shared" si="28"/>
        <v>4.0990320400844955E-3</v>
      </c>
    </row>
    <row r="109" spans="1:17" ht="16.5" thickBot="1" x14ac:dyDescent="0.3">
      <c r="A109" s="592"/>
      <c r="B109" s="41" t="s">
        <v>866</v>
      </c>
      <c r="C109" s="42">
        <v>0.11897058823529412</v>
      </c>
      <c r="D109" s="42">
        <v>1.2886046829330913E-2</v>
      </c>
      <c r="E109" s="42">
        <v>8.791928721174018E-2</v>
      </c>
      <c r="F109" s="42">
        <v>1.7002369229728018E-2</v>
      </c>
      <c r="G109" s="44">
        <f t="shared" si="26"/>
        <v>7.5231887220460663E-3</v>
      </c>
      <c r="J109" s="599"/>
      <c r="K109" s="140" t="s">
        <v>866</v>
      </c>
      <c r="L109" s="42">
        <v>0.11897058823529412</v>
      </c>
      <c r="M109" s="42">
        <v>8.791928721174018E-2</v>
      </c>
      <c r="N109" s="141">
        <v>-4.4079595597907844E-3</v>
      </c>
      <c r="O109" s="141">
        <v>1.017152736507084</v>
      </c>
      <c r="P109" s="237">
        <f t="shared" si="27"/>
        <v>3.3951204215911107E-2</v>
      </c>
      <c r="Q109" s="206">
        <f t="shared" si="28"/>
        <v>1.1526842677105002E-3</v>
      </c>
    </row>
    <row r="110" spans="1:17" ht="15.75" thickBot="1" x14ac:dyDescent="0.3">
      <c r="A110" s="593" t="s">
        <v>891</v>
      </c>
      <c r="B110" s="594"/>
      <c r="C110" s="594"/>
      <c r="D110" s="594"/>
      <c r="E110" s="594"/>
      <c r="F110" s="605"/>
      <c r="G110" s="44">
        <f>SUM(G98:G109)</f>
        <v>7.190208582749557E-3</v>
      </c>
      <c r="J110" s="599" t="s">
        <v>891</v>
      </c>
      <c r="K110" s="599"/>
      <c r="L110" s="599"/>
      <c r="M110" s="599"/>
      <c r="N110" s="599"/>
      <c r="O110" s="599"/>
      <c r="P110" s="599"/>
      <c r="Q110" s="206">
        <f>SUM(Q98:Q109)</f>
        <v>4.770263156748468E-2</v>
      </c>
    </row>
    <row r="111" spans="1:17" ht="17.25" thickBot="1" x14ac:dyDescent="0.3">
      <c r="A111" s="606" t="s">
        <v>892</v>
      </c>
      <c r="B111" s="607"/>
      <c r="C111" s="607"/>
      <c r="D111" s="607"/>
      <c r="E111" s="607"/>
      <c r="F111" s="608"/>
      <c r="G111" s="44">
        <f>G110/12</f>
        <v>5.9918404856246308E-4</v>
      </c>
      <c r="J111" s="600" t="s">
        <v>5070</v>
      </c>
      <c r="K111" s="600"/>
      <c r="L111" s="600"/>
      <c r="M111" s="600"/>
      <c r="N111" s="600"/>
      <c r="O111" s="600"/>
      <c r="P111" s="600"/>
      <c r="Q111" s="206">
        <f>Q110/12</f>
        <v>3.9752192972903897E-3</v>
      </c>
    </row>
    <row r="112" spans="1:17" ht="18" thickBot="1" x14ac:dyDescent="0.3">
      <c r="A112" s="39" t="s">
        <v>884</v>
      </c>
      <c r="B112" s="40" t="s">
        <v>885</v>
      </c>
      <c r="C112" s="40" t="s">
        <v>886</v>
      </c>
      <c r="D112" s="40" t="s">
        <v>887</v>
      </c>
      <c r="E112" s="40" t="s">
        <v>888</v>
      </c>
      <c r="F112" s="40" t="s">
        <v>889</v>
      </c>
      <c r="G112" s="40" t="s">
        <v>890</v>
      </c>
      <c r="J112" s="193" t="s">
        <v>884</v>
      </c>
      <c r="K112" s="193" t="s">
        <v>885</v>
      </c>
      <c r="L112" s="193" t="s">
        <v>886</v>
      </c>
      <c r="M112" s="193" t="s">
        <v>888</v>
      </c>
      <c r="N112" s="193" t="s">
        <v>5071</v>
      </c>
      <c r="O112" s="193" t="s">
        <v>5072</v>
      </c>
      <c r="P112" s="193" t="s">
        <v>5073</v>
      </c>
      <c r="Q112" s="193" t="s">
        <v>5074</v>
      </c>
    </row>
    <row r="113" spans="1:17" ht="16.5" thickBot="1" x14ac:dyDescent="0.3">
      <c r="A113" s="590">
        <v>2018</v>
      </c>
      <c r="B113" s="41" t="s">
        <v>867</v>
      </c>
      <c r="C113" s="42">
        <v>0.31720430107526881</v>
      </c>
      <c r="D113" s="42">
        <v>-2.2177667156281295E-2</v>
      </c>
      <c r="E113" s="42">
        <v>2.443046535543213E-2</v>
      </c>
      <c r="F113" s="42">
        <v>-7.0994468597337171E-3</v>
      </c>
      <c r="G113" s="44">
        <f>((C113-D113)*(E113-F113))</f>
        <v>1.0700683665750979E-2</v>
      </c>
      <c r="J113" s="599">
        <v>2018</v>
      </c>
      <c r="K113" s="140" t="s">
        <v>867</v>
      </c>
      <c r="L113" s="42">
        <v>0.31720430107526881</v>
      </c>
      <c r="M113" s="42">
        <v>2.443046535543213E-2</v>
      </c>
      <c r="N113" s="136">
        <v>2.17126062975561E-2</v>
      </c>
      <c r="O113" s="108">
        <v>1.2432742497570084</v>
      </c>
      <c r="P113" s="142">
        <f>L113-N113-(O113*M113)</f>
        <v>0.26511792629172326</v>
      </c>
      <c r="Q113" s="143">
        <f>P113^2</f>
        <v>7.0287514841223614E-2</v>
      </c>
    </row>
    <row r="114" spans="1:17" ht="16.5" thickBot="1" x14ac:dyDescent="0.3">
      <c r="A114" s="591"/>
      <c r="B114" s="41" t="s">
        <v>868</v>
      </c>
      <c r="C114" s="42">
        <v>-4.0816326530612242E-2</v>
      </c>
      <c r="D114" s="42">
        <v>-2.2177667156281295E-2</v>
      </c>
      <c r="E114" s="42">
        <v>-4.9558674576761852E-3</v>
      </c>
      <c r="F114" s="42">
        <v>-7.0994468597337171E-3</v>
      </c>
      <c r="G114" s="44">
        <f t="shared" ref="G114:G124" si="29">((C114-D114)*(E114-F114))</f>
        <v>-3.9953446316782342E-5</v>
      </c>
      <c r="J114" s="599"/>
      <c r="K114" s="140" t="s">
        <v>868</v>
      </c>
      <c r="L114" s="42">
        <v>-4.0816326530612242E-2</v>
      </c>
      <c r="M114" s="42">
        <v>-4.9558674576761852E-3</v>
      </c>
      <c r="N114" s="136">
        <v>2.17126062975561E-2</v>
      </c>
      <c r="O114" s="108">
        <v>1.2432742497570084</v>
      </c>
      <c r="P114" s="142">
        <f t="shared" ref="P114:P124" si="30">L114-N114-(O114*M114)</f>
        <v>-5.6367430432830816E-2</v>
      </c>
      <c r="Q114" s="143">
        <f t="shared" ref="Q114:Q124" si="31">P114^2</f>
        <v>3.1772872136000218E-3</v>
      </c>
    </row>
    <row r="115" spans="1:17" ht="16.5" thickBot="1" x14ac:dyDescent="0.3">
      <c r="A115" s="591"/>
      <c r="B115" s="41" t="s">
        <v>869</v>
      </c>
      <c r="C115" s="42">
        <v>-9.3617021276595741E-2</v>
      </c>
      <c r="D115" s="42">
        <v>-2.2177667156281295E-2</v>
      </c>
      <c r="E115" s="42">
        <v>-8.5978114661722491E-2</v>
      </c>
      <c r="F115" s="42">
        <v>-7.0994468597337171E-3</v>
      </c>
      <c r="G115" s="44">
        <f t="shared" si="29"/>
        <v>5.6350410816449212E-3</v>
      </c>
      <c r="J115" s="599"/>
      <c r="K115" s="140" t="s">
        <v>869</v>
      </c>
      <c r="L115" s="42">
        <v>-9.3617021276595741E-2</v>
      </c>
      <c r="M115" s="42">
        <v>-8.5978114661722491E-2</v>
      </c>
      <c r="N115" s="136">
        <v>2.17126062975561E-2</v>
      </c>
      <c r="O115" s="108">
        <v>1.2432742497570084</v>
      </c>
      <c r="P115" s="142">
        <f t="shared" si="30"/>
        <v>-8.4352515725767685E-3</v>
      </c>
      <c r="Q115" s="143">
        <f t="shared" si="31"/>
        <v>7.1153469092658843E-5</v>
      </c>
    </row>
    <row r="116" spans="1:17" ht="16.5" thickBot="1" x14ac:dyDescent="0.3">
      <c r="A116" s="591"/>
      <c r="B116" s="41" t="s">
        <v>870</v>
      </c>
      <c r="C116" s="42">
        <v>-0.13849765258215962</v>
      </c>
      <c r="D116" s="42">
        <v>-2.2177667156281295E-2</v>
      </c>
      <c r="E116" s="42">
        <v>-4.7003022830323746E-2</v>
      </c>
      <c r="F116" s="42">
        <v>-7.0994468597337171E-3</v>
      </c>
      <c r="G116" s="44">
        <f t="shared" si="29"/>
        <v>4.6415833753394612E-3</v>
      </c>
      <c r="J116" s="599"/>
      <c r="K116" s="140" t="s">
        <v>870</v>
      </c>
      <c r="L116" s="42">
        <v>-0.13849765258215962</v>
      </c>
      <c r="M116" s="42">
        <v>-4.7003022830323746E-2</v>
      </c>
      <c r="N116" s="136">
        <v>2.17126062975561E-2</v>
      </c>
      <c r="O116" s="108">
        <v>1.2432742497570084</v>
      </c>
      <c r="P116" s="142">
        <f t="shared" si="30"/>
        <v>-0.10177261093403345</v>
      </c>
      <c r="Q116" s="143">
        <f t="shared" si="31"/>
        <v>1.0357664336330145E-2</v>
      </c>
    </row>
    <row r="117" spans="1:17" ht="16.5" thickBot="1" x14ac:dyDescent="0.3">
      <c r="A117" s="591"/>
      <c r="B117" s="41" t="s">
        <v>871</v>
      </c>
      <c r="C117" s="42">
        <v>6.2882833787465939E-2</v>
      </c>
      <c r="D117" s="42">
        <v>-2.2177667156281295E-2</v>
      </c>
      <c r="E117" s="42">
        <v>-5.0291628843604896E-3</v>
      </c>
      <c r="F117" s="42">
        <v>-7.0994468597337171E-3</v>
      </c>
      <c r="G117" s="44">
        <f t="shared" si="29"/>
        <v>1.7609939204105918E-4</v>
      </c>
      <c r="J117" s="599"/>
      <c r="K117" s="140" t="s">
        <v>871</v>
      </c>
      <c r="L117" s="42">
        <v>6.2882833787465939E-2</v>
      </c>
      <c r="M117" s="42">
        <v>-5.0291628843604896E-3</v>
      </c>
      <c r="N117" s="136">
        <v>2.17126062975561E-2</v>
      </c>
      <c r="O117" s="108">
        <v>1.2432742497570084</v>
      </c>
      <c r="P117" s="142">
        <f t="shared" si="30"/>
        <v>4.7422856201868917E-2</v>
      </c>
      <c r="Q117" s="143">
        <f t="shared" si="31"/>
        <v>2.2489272903431371E-3</v>
      </c>
    </row>
    <row r="118" spans="1:17" ht="16.5" thickBot="1" x14ac:dyDescent="0.3">
      <c r="A118" s="591"/>
      <c r="B118" s="41" t="s">
        <v>872</v>
      </c>
      <c r="C118" s="42">
        <v>-5.0397877984084884E-2</v>
      </c>
      <c r="D118" s="42">
        <v>-2.2177667156281295E-2</v>
      </c>
      <c r="E118" s="42">
        <v>-4.6791598066254894E-2</v>
      </c>
      <c r="F118" s="42">
        <v>-7.0994468597337171E-3</v>
      </c>
      <c r="G118" s="44">
        <f t="shared" si="29"/>
        <v>1.1201208752570863E-3</v>
      </c>
      <c r="J118" s="599"/>
      <c r="K118" s="140" t="s">
        <v>872</v>
      </c>
      <c r="L118" s="42">
        <v>-5.0397877984084884E-2</v>
      </c>
      <c r="M118" s="42">
        <v>-4.6791598066254894E-2</v>
      </c>
      <c r="N118" s="136">
        <v>2.17126062975561E-2</v>
      </c>
      <c r="O118" s="108">
        <v>1.2432742497570084</v>
      </c>
      <c r="P118" s="142">
        <f t="shared" si="30"/>
        <v>-1.3935695300886453E-2</v>
      </c>
      <c r="Q118" s="143">
        <f t="shared" si="31"/>
        <v>1.9420360351914874E-4</v>
      </c>
    </row>
    <row r="119" spans="1:17" ht="16.5" thickBot="1" x14ac:dyDescent="0.3">
      <c r="A119" s="591"/>
      <c r="B119" s="41" t="s">
        <v>873</v>
      </c>
      <c r="C119" s="42">
        <v>6.4245810055865923E-2</v>
      </c>
      <c r="D119" s="42">
        <v>-2.2177667156281295E-2</v>
      </c>
      <c r="E119" s="42">
        <v>2.741564628095532E-2</v>
      </c>
      <c r="F119" s="42">
        <v>-7.0994468597337171E-3</v>
      </c>
      <c r="G119" s="44">
        <f t="shared" si="29"/>
        <v>2.9829143655194781E-3</v>
      </c>
      <c r="J119" s="599"/>
      <c r="K119" s="140" t="s">
        <v>873</v>
      </c>
      <c r="L119" s="42">
        <v>6.4245810055865923E-2</v>
      </c>
      <c r="M119" s="42">
        <v>2.741564628095532E-2</v>
      </c>
      <c r="N119" s="136">
        <v>2.17126062975561E-2</v>
      </c>
      <c r="O119" s="108">
        <v>1.2432742497570084</v>
      </c>
      <c r="P119" s="142">
        <f t="shared" si="30"/>
        <v>8.4480366967515791E-3</v>
      </c>
      <c r="Q119" s="143">
        <f t="shared" si="31"/>
        <v>7.1369324029661325E-5</v>
      </c>
    </row>
    <row r="120" spans="1:17" ht="16.5" thickBot="1" x14ac:dyDescent="0.3">
      <c r="A120" s="591"/>
      <c r="B120" s="41" t="s">
        <v>874</v>
      </c>
      <c r="C120" s="42">
        <v>-2.0997375328083989E-2</v>
      </c>
      <c r="D120" s="42">
        <v>-2.2177667156281295E-2</v>
      </c>
      <c r="E120" s="42">
        <v>1.926351069183738E-2</v>
      </c>
      <c r="F120" s="42">
        <v>-7.0994468597337171E-3</v>
      </c>
      <c r="G120" s="44">
        <f t="shared" si="29"/>
        <v>3.1115983365231823E-5</v>
      </c>
      <c r="J120" s="599"/>
      <c r="K120" s="140" t="s">
        <v>874</v>
      </c>
      <c r="L120" s="42">
        <v>-2.0997375328083989E-2</v>
      </c>
      <c r="M120" s="42">
        <v>1.926351069183738E-2</v>
      </c>
      <c r="N120" s="136">
        <v>2.17126062975561E-2</v>
      </c>
      <c r="O120" s="108">
        <v>1.2432742497570084</v>
      </c>
      <c r="P120" s="142">
        <f t="shared" si="30"/>
        <v>-6.6659808428720324E-2</v>
      </c>
      <c r="Q120" s="143">
        <f t="shared" si="31"/>
        <v>4.4435300597536935E-3</v>
      </c>
    </row>
    <row r="121" spans="1:17" ht="16.5" thickBot="1" x14ac:dyDescent="0.3">
      <c r="A121" s="591"/>
      <c r="B121" s="41" t="s">
        <v>875</v>
      </c>
      <c r="C121" s="42">
        <v>-1.6085790884718499E-2</v>
      </c>
      <c r="D121" s="42">
        <v>-2.2177667156281295E-2</v>
      </c>
      <c r="E121" s="42">
        <v>-6.0196663444972249E-3</v>
      </c>
      <c r="F121" s="42">
        <v>-7.0994468597337171E-3</v>
      </c>
      <c r="G121" s="44">
        <f t="shared" si="29"/>
        <v>6.577889299265037E-6</v>
      </c>
      <c r="J121" s="599"/>
      <c r="K121" s="140" t="s">
        <v>875</v>
      </c>
      <c r="L121" s="42">
        <v>-1.6085790884718499E-2</v>
      </c>
      <c r="M121" s="42">
        <v>-6.0196663444972249E-3</v>
      </c>
      <c r="N121" s="136">
        <v>2.17126062975561E-2</v>
      </c>
      <c r="O121" s="108">
        <v>1.2432742497570084</v>
      </c>
      <c r="P121" s="142">
        <f t="shared" si="30"/>
        <v>-3.0314301024032295E-2</v>
      </c>
      <c r="Q121" s="143">
        <f t="shared" si="31"/>
        <v>9.1895684657564548E-4</v>
      </c>
    </row>
    <row r="122" spans="1:17" ht="16.5" thickBot="1" x14ac:dyDescent="0.3">
      <c r="A122" s="591"/>
      <c r="B122" s="41" t="s">
        <v>876</v>
      </c>
      <c r="C122" s="42">
        <v>-0.1008174386920981</v>
      </c>
      <c r="D122" s="42">
        <v>-2.2177667156281295E-2</v>
      </c>
      <c r="E122" s="42">
        <v>-2.4763515298842628E-2</v>
      </c>
      <c r="F122" s="42">
        <v>-7.0994468597337171E-3</v>
      </c>
      <c r="G122" s="44">
        <f t="shared" si="29"/>
        <v>1.3890983064445569E-3</v>
      </c>
      <c r="J122" s="599"/>
      <c r="K122" s="140" t="s">
        <v>876</v>
      </c>
      <c r="L122" s="42">
        <v>-0.1008174386920981</v>
      </c>
      <c r="M122" s="42">
        <v>-2.4763515298842628E-2</v>
      </c>
      <c r="N122" s="136">
        <v>2.17126062975561E-2</v>
      </c>
      <c r="O122" s="108">
        <v>1.2432742497570084</v>
      </c>
      <c r="P122" s="142">
        <f t="shared" si="30"/>
        <v>-9.1742204085139431E-2</v>
      </c>
      <c r="Q122" s="143">
        <f t="shared" si="31"/>
        <v>8.4166320103993744E-3</v>
      </c>
    </row>
    <row r="123" spans="1:17" ht="16.5" thickBot="1" x14ac:dyDescent="0.3">
      <c r="A123" s="591"/>
      <c r="B123" s="41" t="s">
        <v>877</v>
      </c>
      <c r="C123" s="42">
        <v>-0.22121212121212122</v>
      </c>
      <c r="D123" s="42">
        <v>-2.2177667156281295E-2</v>
      </c>
      <c r="E123" s="42">
        <v>4.7403329287324443E-2</v>
      </c>
      <c r="F123" s="42">
        <v>-7.0994468597337171E-3</v>
      </c>
      <c r="G123" s="44">
        <f t="shared" si="29"/>
        <v>-1.0847930294957375E-2</v>
      </c>
      <c r="J123" s="599"/>
      <c r="K123" s="140" t="s">
        <v>877</v>
      </c>
      <c r="L123" s="42">
        <v>-0.22121212121212122</v>
      </c>
      <c r="M123" s="42">
        <v>4.7403329287324443E-2</v>
      </c>
      <c r="N123" s="136">
        <v>2.17126062975561E-2</v>
      </c>
      <c r="O123" s="108">
        <v>1.2432742497570084</v>
      </c>
      <c r="P123" s="142">
        <f t="shared" si="30"/>
        <v>-0.30186006616536004</v>
      </c>
      <c r="Q123" s="143">
        <f t="shared" si="31"/>
        <v>9.1119499545355545E-2</v>
      </c>
    </row>
    <row r="124" spans="1:17" ht="16.5" thickBot="1" x14ac:dyDescent="0.3">
      <c r="A124" s="592"/>
      <c r="B124" s="41" t="s">
        <v>866</v>
      </c>
      <c r="C124" s="42">
        <v>-2.8023346303501943E-2</v>
      </c>
      <c r="D124" s="42">
        <v>-2.2177667156281295E-2</v>
      </c>
      <c r="E124" s="42">
        <v>1.6834633611323781E-2</v>
      </c>
      <c r="F124" s="42">
        <v>-7.0994468597337171E-3</v>
      </c>
      <c r="G124" s="44">
        <f t="shared" si="29"/>
        <v>-1.3991095511756176E-4</v>
      </c>
      <c r="J124" s="599"/>
      <c r="K124" s="140" t="s">
        <v>866</v>
      </c>
      <c r="L124" s="42">
        <v>-2.8023346303501943E-2</v>
      </c>
      <c r="M124" s="42">
        <v>1.6834633611323781E-2</v>
      </c>
      <c r="N124" s="136">
        <v>2.17126062975561E-2</v>
      </c>
      <c r="O124" s="108">
        <v>1.2432742497570084</v>
      </c>
      <c r="P124" s="142">
        <f t="shared" si="30"/>
        <v>-7.0666019074110742E-2</v>
      </c>
      <c r="Q124" s="143">
        <f t="shared" si="31"/>
        <v>4.9936862517825833E-3</v>
      </c>
    </row>
    <row r="125" spans="1:17" ht="15.75" thickBot="1" x14ac:dyDescent="0.3">
      <c r="A125" s="593" t="s">
        <v>891</v>
      </c>
      <c r="B125" s="594"/>
      <c r="C125" s="594"/>
      <c r="D125" s="594"/>
      <c r="E125" s="594"/>
      <c r="F125" s="605"/>
      <c r="G125" s="44">
        <f>SUM(G113:G124)</f>
        <v>1.565544023827032E-2</v>
      </c>
      <c r="J125" s="599" t="s">
        <v>891</v>
      </c>
      <c r="K125" s="599"/>
      <c r="L125" s="599"/>
      <c r="M125" s="599"/>
      <c r="N125" s="599"/>
      <c r="O125" s="599"/>
      <c r="P125" s="599"/>
      <c r="Q125" s="143">
        <f>SUM(Q113:Q124)</f>
        <v>0.19630042479200524</v>
      </c>
    </row>
    <row r="126" spans="1:17" ht="17.25" thickBot="1" x14ac:dyDescent="0.3">
      <c r="A126" s="606" t="s">
        <v>892</v>
      </c>
      <c r="B126" s="607"/>
      <c r="C126" s="607"/>
      <c r="D126" s="607"/>
      <c r="E126" s="607"/>
      <c r="F126" s="608"/>
      <c r="G126" s="44">
        <f>G125/12</f>
        <v>1.3046200198558601E-3</v>
      </c>
      <c r="J126" s="600" t="s">
        <v>5070</v>
      </c>
      <c r="K126" s="600"/>
      <c r="L126" s="600"/>
      <c r="M126" s="600"/>
      <c r="N126" s="600"/>
      <c r="O126" s="600"/>
      <c r="P126" s="600"/>
      <c r="Q126" s="143">
        <f>Q125/12</f>
        <v>1.6358368732667102E-2</v>
      </c>
    </row>
  </sheetData>
  <mergeCells count="71">
    <mergeCell ref="AD69:AI69"/>
    <mergeCell ref="W53:AJ53"/>
    <mergeCell ref="W86:AB86"/>
    <mergeCell ref="W87:AB87"/>
    <mergeCell ref="AD72:AJ72"/>
    <mergeCell ref="AD86:AI86"/>
    <mergeCell ref="AD87:AI87"/>
    <mergeCell ref="W68:AB68"/>
    <mergeCell ref="W69:AB69"/>
    <mergeCell ref="W54:AC54"/>
    <mergeCell ref="AD54:AJ54"/>
    <mergeCell ref="W72:AC72"/>
    <mergeCell ref="AD68:AI68"/>
    <mergeCell ref="A96:F96"/>
    <mergeCell ref="A98:A109"/>
    <mergeCell ref="A110:F110"/>
    <mergeCell ref="J51:P51"/>
    <mergeCell ref="J36:Q36"/>
    <mergeCell ref="A80:F80"/>
    <mergeCell ref="A81:F81"/>
    <mergeCell ref="A51:F51"/>
    <mergeCell ref="A53:A64"/>
    <mergeCell ref="A65:F65"/>
    <mergeCell ref="A66:F66"/>
    <mergeCell ref="A68:A79"/>
    <mergeCell ref="J53:J64"/>
    <mergeCell ref="J65:P65"/>
    <mergeCell ref="J66:P66"/>
    <mergeCell ref="J68:J79"/>
    <mergeCell ref="A125:F125"/>
    <mergeCell ref="A126:F126"/>
    <mergeCell ref="J111:P111"/>
    <mergeCell ref="A111:F111"/>
    <mergeCell ref="A113:A124"/>
    <mergeCell ref="J113:J124"/>
    <mergeCell ref="J96:P96"/>
    <mergeCell ref="J98:J109"/>
    <mergeCell ref="J110:P110"/>
    <mergeCell ref="J125:P125"/>
    <mergeCell ref="J126:P126"/>
    <mergeCell ref="A83:A94"/>
    <mergeCell ref="A95:F95"/>
    <mergeCell ref="O1:O2"/>
    <mergeCell ref="P1:S1"/>
    <mergeCell ref="O16:R16"/>
    <mergeCell ref="J83:J94"/>
    <mergeCell ref="J95:P95"/>
    <mergeCell ref="J80:P80"/>
    <mergeCell ref="J81:P81"/>
    <mergeCell ref="A36:G36"/>
    <mergeCell ref="A38:A49"/>
    <mergeCell ref="A50:F50"/>
    <mergeCell ref="A17:M17"/>
    <mergeCell ref="J38:J49"/>
    <mergeCell ref="J50:P50"/>
    <mergeCell ref="O33:R33"/>
    <mergeCell ref="T1:V1"/>
    <mergeCell ref="O18:O19"/>
    <mergeCell ref="P18:S18"/>
    <mergeCell ref="AB50:AC50"/>
    <mergeCell ref="Z1:AB1"/>
    <mergeCell ref="T16:U16"/>
    <mergeCell ref="W16:X16"/>
    <mergeCell ref="Z16:AA16"/>
    <mergeCell ref="W1:Y1"/>
    <mergeCell ref="T18:V18"/>
    <mergeCell ref="T33:U33"/>
    <mergeCell ref="AB35:AD35"/>
    <mergeCell ref="W50:Z50"/>
    <mergeCell ref="W35:W36"/>
    <mergeCell ref="X35:AA35"/>
  </mergeCells>
  <pageMargins left="0.7" right="0.7" top="0.75" bottom="0.75" header="0.3" footer="0.3"/>
  <pageSetup paperSize="9" orientation="portrait" r:id="rId1"/>
  <ignoredErrors>
    <ignoredError sqref="C20:C30 F19:F30 D19:D30 E19:E30 G19:G30 I19:I30 K19:K24 H19:H30 J19:J24 L19:L30" formula="1"/>
    <ignoredError sqref="I7 I15 M8 M15" numberStoredAsText="1"/>
    <ignoredError sqref="J31:J32" evalError="1"/>
    <ignoredError sqref="K25:K30 J25:J30" evalError="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P27" zoomScale="85" zoomScaleNormal="85" workbookViewId="0">
      <selection activeCell="U34" sqref="U34"/>
    </sheetView>
  </sheetViews>
  <sheetFormatPr defaultRowHeight="15" x14ac:dyDescent="0.25"/>
  <cols>
    <col min="1" max="1" width="16.7109375" customWidth="1"/>
    <col min="5" max="5" width="10" customWidth="1"/>
    <col min="9" max="9" width="9.28515625" bestFit="1" customWidth="1"/>
    <col min="10" max="10" width="10.7109375" customWidth="1"/>
    <col min="11" max="11" width="9.7109375" bestFit="1" customWidth="1"/>
    <col min="12" max="12" width="12.140625" customWidth="1"/>
    <col min="13" max="14" width="9.7109375" bestFit="1" customWidth="1"/>
    <col min="15" max="15" width="10.85546875" bestFit="1" customWidth="1"/>
    <col min="20" max="20" width="11.140625" customWidth="1"/>
    <col min="21" max="21" width="10.7109375" customWidth="1"/>
    <col min="30" max="30" width="10.85546875" customWidth="1"/>
    <col min="33" max="33" width="11.42578125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7</v>
      </c>
      <c r="B2" s="4" t="s">
        <v>4066</v>
      </c>
      <c r="C2" s="4" t="s">
        <v>365</v>
      </c>
      <c r="D2" s="4" t="s">
        <v>337</v>
      </c>
      <c r="E2" s="4" t="s">
        <v>4066</v>
      </c>
      <c r="F2" s="4" t="s">
        <v>4066</v>
      </c>
      <c r="G2" s="4" t="s">
        <v>4067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19" t="s">
        <v>885</v>
      </c>
      <c r="AB2" s="419" t="s">
        <v>5161</v>
      </c>
      <c r="AC2" s="419" t="s">
        <v>5162</v>
      </c>
      <c r="AD2" s="418" t="s">
        <v>878</v>
      </c>
      <c r="AE2" s="419" t="s">
        <v>5161</v>
      </c>
      <c r="AF2" s="419" t="s">
        <v>5162</v>
      </c>
      <c r="AG2" s="418" t="s">
        <v>878</v>
      </c>
    </row>
    <row r="3" spans="1:33" ht="16.5" thickBot="1" x14ac:dyDescent="0.3">
      <c r="A3" s="3" t="s">
        <v>12</v>
      </c>
      <c r="B3" s="4" t="s">
        <v>1296</v>
      </c>
      <c r="C3" s="4" t="s">
        <v>4068</v>
      </c>
      <c r="D3" s="4" t="s">
        <v>1296</v>
      </c>
      <c r="E3" s="4" t="s">
        <v>4069</v>
      </c>
      <c r="F3" s="4" t="s">
        <v>4069</v>
      </c>
      <c r="G3" s="4" t="s">
        <v>4070</v>
      </c>
      <c r="I3" s="27" t="s">
        <v>866</v>
      </c>
      <c r="J3" s="45">
        <v>15700</v>
      </c>
      <c r="K3" s="27"/>
      <c r="L3" s="45">
        <v>14150</v>
      </c>
      <c r="M3" s="27"/>
      <c r="N3" s="99">
        <v>16200</v>
      </c>
      <c r="O3" s="27"/>
      <c r="P3" s="99">
        <v>11400</v>
      </c>
      <c r="Q3" s="27"/>
      <c r="R3" s="99">
        <v>9175</v>
      </c>
      <c r="S3" s="27"/>
      <c r="T3" s="45">
        <v>9900</v>
      </c>
      <c r="U3" s="28"/>
      <c r="Z3" s="420">
        <v>1</v>
      </c>
      <c r="AA3" s="27" t="s">
        <v>866</v>
      </c>
      <c r="AB3" s="45">
        <v>15700</v>
      </c>
      <c r="AC3" s="27"/>
      <c r="AD3" s="420"/>
      <c r="AE3" s="45">
        <v>14150</v>
      </c>
      <c r="AF3" s="27"/>
      <c r="AG3" s="420"/>
    </row>
    <row r="4" spans="1:33" ht="16.5" thickBot="1" x14ac:dyDescent="0.3">
      <c r="A4" s="3" t="s">
        <v>18</v>
      </c>
      <c r="B4" s="4" t="s">
        <v>1127</v>
      </c>
      <c r="C4" s="4" t="s">
        <v>1359</v>
      </c>
      <c r="D4" s="4" t="s">
        <v>1063</v>
      </c>
      <c r="E4" s="4" t="s">
        <v>1296</v>
      </c>
      <c r="F4" s="4" t="s">
        <v>1296</v>
      </c>
      <c r="G4" s="4" t="s">
        <v>4071</v>
      </c>
      <c r="I4" s="29" t="s">
        <v>867</v>
      </c>
      <c r="J4" s="45">
        <v>15750</v>
      </c>
      <c r="K4" s="27"/>
      <c r="L4" s="45">
        <v>14200</v>
      </c>
      <c r="M4" s="27"/>
      <c r="N4" s="99">
        <v>14575</v>
      </c>
      <c r="O4" s="27"/>
      <c r="P4" s="99">
        <v>11050</v>
      </c>
      <c r="Q4" s="27"/>
      <c r="R4" s="99">
        <v>9025</v>
      </c>
      <c r="S4" s="27"/>
      <c r="T4" s="45">
        <v>11150</v>
      </c>
      <c r="U4" s="8"/>
      <c r="Z4" s="420">
        <v>2</v>
      </c>
      <c r="AA4" s="29" t="s">
        <v>867</v>
      </c>
      <c r="AB4" s="45">
        <v>15750</v>
      </c>
      <c r="AC4" s="27"/>
      <c r="AD4" s="75">
        <v>3.1847133757961785E-3</v>
      </c>
      <c r="AE4" s="45">
        <v>14200</v>
      </c>
      <c r="AF4" s="27"/>
      <c r="AG4" s="75">
        <v>3.5335689045936395E-3</v>
      </c>
    </row>
    <row r="5" spans="1:33" ht="16.5" thickBot="1" x14ac:dyDescent="0.3">
      <c r="A5" s="3" t="s">
        <v>24</v>
      </c>
      <c r="B5" s="4" t="s">
        <v>1369</v>
      </c>
      <c r="C5" s="4" t="s">
        <v>2671</v>
      </c>
      <c r="D5" s="4" t="s">
        <v>1062</v>
      </c>
      <c r="E5" s="4" t="s">
        <v>1127</v>
      </c>
      <c r="F5" s="4" t="s">
        <v>1127</v>
      </c>
      <c r="G5" s="4" t="s">
        <v>4072</v>
      </c>
      <c r="I5" s="29" t="s">
        <v>868</v>
      </c>
      <c r="J5" s="45">
        <v>17350</v>
      </c>
      <c r="K5" s="27"/>
      <c r="L5" s="45">
        <v>15000</v>
      </c>
      <c r="M5" s="27"/>
      <c r="N5" s="99">
        <v>14875</v>
      </c>
      <c r="O5" s="27"/>
      <c r="P5" s="99">
        <v>10250</v>
      </c>
      <c r="Q5" s="27"/>
      <c r="R5" s="99">
        <v>9625</v>
      </c>
      <c r="S5" s="27"/>
      <c r="T5" s="45">
        <v>11125</v>
      </c>
      <c r="U5" s="8"/>
      <c r="Z5" s="420">
        <v>3</v>
      </c>
      <c r="AA5" s="29" t="s">
        <v>868</v>
      </c>
      <c r="AB5" s="45">
        <v>17350</v>
      </c>
      <c r="AC5" s="27"/>
      <c r="AD5" s="75">
        <v>0.10158730158730159</v>
      </c>
      <c r="AE5" s="45">
        <v>15000</v>
      </c>
      <c r="AF5" s="27"/>
      <c r="AG5" s="75">
        <v>5.6338028169014086E-2</v>
      </c>
    </row>
    <row r="6" spans="1:33" ht="16.5" thickBot="1" x14ac:dyDescent="0.3">
      <c r="A6" s="3" t="s">
        <v>30</v>
      </c>
      <c r="B6" s="4" t="s">
        <v>315</v>
      </c>
      <c r="C6" s="4" t="s">
        <v>315</v>
      </c>
      <c r="D6" s="4" t="s">
        <v>1368</v>
      </c>
      <c r="E6" s="4" t="s">
        <v>1369</v>
      </c>
      <c r="F6" s="4" t="s">
        <v>4073</v>
      </c>
      <c r="G6" s="4" t="s">
        <v>4074</v>
      </c>
      <c r="I6" s="29" t="s">
        <v>869</v>
      </c>
      <c r="J6" s="45">
        <v>17700</v>
      </c>
      <c r="K6" s="30"/>
      <c r="L6" s="45">
        <v>15800</v>
      </c>
      <c r="M6" s="30"/>
      <c r="N6" s="99">
        <v>13650</v>
      </c>
      <c r="O6" s="27"/>
      <c r="P6" s="99">
        <v>10175</v>
      </c>
      <c r="Q6" s="27"/>
      <c r="R6" s="99">
        <v>9000</v>
      </c>
      <c r="S6" s="27"/>
      <c r="T6" s="45">
        <v>10350</v>
      </c>
      <c r="U6" s="8"/>
      <c r="Z6" s="420">
        <v>4</v>
      </c>
      <c r="AA6" s="29" t="s">
        <v>869</v>
      </c>
      <c r="AB6" s="45">
        <v>17700</v>
      </c>
      <c r="AC6" s="30"/>
      <c r="AD6" s="75">
        <v>2.0172910662824207E-2</v>
      </c>
      <c r="AE6" s="45">
        <v>15800</v>
      </c>
      <c r="AF6" s="30"/>
      <c r="AG6" s="75">
        <v>5.3333333333333337E-2</v>
      </c>
    </row>
    <row r="7" spans="1:33" ht="16.5" thickBot="1" x14ac:dyDescent="0.3">
      <c r="A7" s="3" t="s">
        <v>36</v>
      </c>
      <c r="B7" s="4" t="s">
        <v>310</v>
      </c>
      <c r="C7" s="4" t="s">
        <v>4075</v>
      </c>
      <c r="D7" s="4" t="s">
        <v>323</v>
      </c>
      <c r="E7" s="4" t="s">
        <v>315</v>
      </c>
      <c r="F7" s="4" t="s">
        <v>4076</v>
      </c>
      <c r="G7" s="4" t="s">
        <v>4077</v>
      </c>
      <c r="I7" s="29" t="s">
        <v>870</v>
      </c>
      <c r="J7" s="45">
        <v>18400</v>
      </c>
      <c r="K7" s="30"/>
      <c r="L7" s="45">
        <v>14850</v>
      </c>
      <c r="M7" s="27"/>
      <c r="N7" s="99">
        <v>12500</v>
      </c>
      <c r="O7" s="27"/>
      <c r="P7" s="99">
        <v>9900</v>
      </c>
      <c r="Q7" s="27"/>
      <c r="R7" s="99">
        <v>8825</v>
      </c>
      <c r="S7" s="27"/>
      <c r="T7" s="45">
        <v>9650</v>
      </c>
      <c r="U7" s="8"/>
      <c r="Z7" s="420">
        <v>5</v>
      </c>
      <c r="AA7" s="29" t="s">
        <v>870</v>
      </c>
      <c r="AB7" s="45">
        <v>18400</v>
      </c>
      <c r="AC7" s="30"/>
      <c r="AD7" s="75">
        <v>3.954802259887006E-2</v>
      </c>
      <c r="AE7" s="45">
        <v>14850</v>
      </c>
      <c r="AF7" s="27"/>
      <c r="AG7" s="75">
        <v>-6.0126582278481014E-2</v>
      </c>
    </row>
    <row r="8" spans="1:33" ht="16.5" thickBot="1" x14ac:dyDescent="0.3">
      <c r="A8" s="3" t="s">
        <v>42</v>
      </c>
      <c r="B8" s="4" t="s">
        <v>293</v>
      </c>
      <c r="C8" s="4" t="s">
        <v>4078</v>
      </c>
      <c r="D8" s="4" t="s">
        <v>323</v>
      </c>
      <c r="E8" s="4" t="s">
        <v>310</v>
      </c>
      <c r="F8" s="4" t="s">
        <v>4079</v>
      </c>
      <c r="G8" s="4" t="s">
        <v>4080</v>
      </c>
      <c r="I8" s="29" t="s">
        <v>871</v>
      </c>
      <c r="J8" s="45">
        <v>18000</v>
      </c>
      <c r="K8" s="30"/>
      <c r="L8" s="45">
        <v>14725</v>
      </c>
      <c r="M8" s="27"/>
      <c r="N8" s="99">
        <v>13450</v>
      </c>
      <c r="O8" s="27"/>
      <c r="P8" s="99">
        <v>9000</v>
      </c>
      <c r="Q8" s="29"/>
      <c r="R8" s="99">
        <v>9450</v>
      </c>
      <c r="S8" s="29"/>
      <c r="T8" s="45">
        <v>8400</v>
      </c>
      <c r="U8" s="28"/>
      <c r="Z8" s="420">
        <v>6</v>
      </c>
      <c r="AA8" s="29" t="s">
        <v>871</v>
      </c>
      <c r="AB8" s="45">
        <v>18000</v>
      </c>
      <c r="AC8" s="30"/>
      <c r="AD8" s="75">
        <v>-2.1739130434782608E-2</v>
      </c>
      <c r="AE8" s="45">
        <v>14725</v>
      </c>
      <c r="AF8" s="27"/>
      <c r="AG8" s="75">
        <v>-8.4175084175084174E-3</v>
      </c>
    </row>
    <row r="9" spans="1:33" ht="16.5" thickBot="1" x14ac:dyDescent="0.3">
      <c r="A9" s="3" t="s">
        <v>49</v>
      </c>
      <c r="B9" s="4" t="s">
        <v>282</v>
      </c>
      <c r="C9" s="4" t="s">
        <v>4081</v>
      </c>
      <c r="D9" s="4" t="s">
        <v>4082</v>
      </c>
      <c r="E9" s="4" t="s">
        <v>298</v>
      </c>
      <c r="F9" s="4" t="s">
        <v>4083</v>
      </c>
      <c r="G9" s="4" t="s">
        <v>4084</v>
      </c>
      <c r="I9" s="29" t="s">
        <v>872</v>
      </c>
      <c r="J9" s="45">
        <v>17100</v>
      </c>
      <c r="K9" s="27"/>
      <c r="L9" s="45">
        <v>15075</v>
      </c>
      <c r="M9" s="27"/>
      <c r="N9" s="99">
        <v>12000</v>
      </c>
      <c r="O9" s="27"/>
      <c r="P9" s="99">
        <v>9350</v>
      </c>
      <c r="Q9" s="27"/>
      <c r="R9" s="99">
        <v>10000</v>
      </c>
      <c r="S9" s="27"/>
      <c r="T9" s="45">
        <v>7125</v>
      </c>
      <c r="U9" s="28"/>
      <c r="Z9" s="420">
        <v>7</v>
      </c>
      <c r="AA9" s="29" t="s">
        <v>872</v>
      </c>
      <c r="AB9" s="45">
        <v>17100</v>
      </c>
      <c r="AC9" s="27"/>
      <c r="AD9" s="75">
        <v>-0.05</v>
      </c>
      <c r="AE9" s="45">
        <v>15075</v>
      </c>
      <c r="AF9" s="27"/>
      <c r="AG9" s="75">
        <v>2.3769100169779286E-2</v>
      </c>
    </row>
    <row r="10" spans="1:33" ht="16.5" thickBot="1" x14ac:dyDescent="0.3">
      <c r="A10" s="3" t="s">
        <v>55</v>
      </c>
      <c r="B10" s="4" t="s">
        <v>303</v>
      </c>
      <c r="C10" s="4" t="s">
        <v>4085</v>
      </c>
      <c r="D10" s="4" t="s">
        <v>303</v>
      </c>
      <c r="E10" s="4" t="s">
        <v>282</v>
      </c>
      <c r="F10" s="4" t="s">
        <v>4086</v>
      </c>
      <c r="G10" s="4" t="s">
        <v>4087</v>
      </c>
      <c r="I10" s="29" t="s">
        <v>873</v>
      </c>
      <c r="J10" s="45">
        <v>15200</v>
      </c>
      <c r="K10" s="27"/>
      <c r="L10" s="45">
        <v>16575</v>
      </c>
      <c r="M10" s="27"/>
      <c r="N10" s="99">
        <v>10100</v>
      </c>
      <c r="O10" s="27"/>
      <c r="P10" s="99">
        <v>9375</v>
      </c>
      <c r="Q10" s="27"/>
      <c r="R10" s="99">
        <v>9950</v>
      </c>
      <c r="S10" s="27"/>
      <c r="T10" s="45">
        <v>7600</v>
      </c>
      <c r="U10" s="28"/>
      <c r="Z10" s="420">
        <v>8</v>
      </c>
      <c r="AA10" s="29" t="s">
        <v>873</v>
      </c>
      <c r="AB10" s="45">
        <v>15200</v>
      </c>
      <c r="AC10" s="27"/>
      <c r="AD10" s="75">
        <v>-0.1111111111111111</v>
      </c>
      <c r="AE10" s="45">
        <v>16575</v>
      </c>
      <c r="AF10" s="27"/>
      <c r="AG10" s="75">
        <v>9.950248756218906E-2</v>
      </c>
    </row>
    <row r="11" spans="1:33" ht="16.5" thickBot="1" x14ac:dyDescent="0.3">
      <c r="A11" s="3" t="s">
        <v>61</v>
      </c>
      <c r="B11" s="4" t="s">
        <v>370</v>
      </c>
      <c r="C11" s="4" t="s">
        <v>336</v>
      </c>
      <c r="D11" s="4" t="s">
        <v>1563</v>
      </c>
      <c r="E11" s="4" t="s">
        <v>303</v>
      </c>
      <c r="F11" s="4" t="s">
        <v>4088</v>
      </c>
      <c r="G11" s="4" t="s">
        <v>4089</v>
      </c>
      <c r="I11" s="29" t="s">
        <v>874</v>
      </c>
      <c r="J11" s="45">
        <v>12600</v>
      </c>
      <c r="K11" s="27"/>
      <c r="L11" s="45">
        <v>16225</v>
      </c>
      <c r="M11" s="27"/>
      <c r="N11" s="99">
        <v>9250</v>
      </c>
      <c r="O11" s="27"/>
      <c r="P11" s="99">
        <v>9900</v>
      </c>
      <c r="Q11" s="27"/>
      <c r="R11" s="99">
        <v>10475</v>
      </c>
      <c r="S11" s="27"/>
      <c r="T11" s="79">
        <v>9450</v>
      </c>
      <c r="U11" s="28"/>
      <c r="Z11" s="420">
        <v>9</v>
      </c>
      <c r="AA11" s="29" t="s">
        <v>874</v>
      </c>
      <c r="AB11" s="45">
        <v>12600</v>
      </c>
      <c r="AC11" s="27"/>
      <c r="AD11" s="75">
        <v>-0.17105263157894737</v>
      </c>
      <c r="AE11" s="45">
        <v>16225</v>
      </c>
      <c r="AF11" s="27"/>
      <c r="AG11" s="75">
        <v>-2.1116138763197588E-2</v>
      </c>
    </row>
    <row r="12" spans="1:33" ht="16.5" thickBot="1" x14ac:dyDescent="0.3">
      <c r="A12" s="3" t="s">
        <v>68</v>
      </c>
      <c r="B12" s="4" t="s">
        <v>327</v>
      </c>
      <c r="C12" s="4" t="s">
        <v>327</v>
      </c>
      <c r="D12" s="4" t="s">
        <v>370</v>
      </c>
      <c r="E12" s="4" t="s">
        <v>370</v>
      </c>
      <c r="F12" s="4" t="s">
        <v>4090</v>
      </c>
      <c r="G12" s="4" t="s">
        <v>4091</v>
      </c>
      <c r="I12" s="29" t="s">
        <v>875</v>
      </c>
      <c r="J12" s="45">
        <v>13000</v>
      </c>
      <c r="K12" s="27"/>
      <c r="L12" s="45">
        <v>15425</v>
      </c>
      <c r="M12" s="27"/>
      <c r="N12" s="99">
        <v>9050</v>
      </c>
      <c r="O12" s="27"/>
      <c r="P12" s="99">
        <v>10100</v>
      </c>
      <c r="Q12" s="21"/>
      <c r="R12" s="99">
        <v>10125</v>
      </c>
      <c r="S12" s="27"/>
      <c r="T12" s="79">
        <v>9925</v>
      </c>
      <c r="U12" s="31"/>
      <c r="Z12" s="420">
        <v>10</v>
      </c>
      <c r="AA12" s="29" t="s">
        <v>875</v>
      </c>
      <c r="AB12" s="45">
        <v>13000</v>
      </c>
      <c r="AC12" s="27"/>
      <c r="AD12" s="75">
        <v>3.1746031746031744E-2</v>
      </c>
      <c r="AE12" s="45">
        <v>15425</v>
      </c>
      <c r="AF12" s="27"/>
      <c r="AG12" s="75">
        <v>-4.930662557781202E-2</v>
      </c>
    </row>
    <row r="13" spans="1:33" ht="16.5" thickBot="1" x14ac:dyDescent="0.3">
      <c r="A13" s="3" t="s">
        <v>73</v>
      </c>
      <c r="B13" s="4" t="s">
        <v>297</v>
      </c>
      <c r="C13" s="4" t="s">
        <v>4092</v>
      </c>
      <c r="D13" s="4" t="s">
        <v>333</v>
      </c>
      <c r="E13" s="4" t="s">
        <v>4093</v>
      </c>
      <c r="F13" s="4" t="s">
        <v>4094</v>
      </c>
      <c r="G13" s="4" t="s">
        <v>4095</v>
      </c>
      <c r="I13" s="29" t="s">
        <v>876</v>
      </c>
      <c r="J13" s="45">
        <v>14350</v>
      </c>
      <c r="K13" s="27"/>
      <c r="L13" s="45">
        <v>15875</v>
      </c>
      <c r="M13" s="27"/>
      <c r="N13" s="99">
        <v>9800</v>
      </c>
      <c r="O13" s="27"/>
      <c r="P13" s="99">
        <v>9850</v>
      </c>
      <c r="Q13" s="27"/>
      <c r="R13" s="99">
        <v>10900</v>
      </c>
      <c r="S13" s="27"/>
      <c r="T13" s="79">
        <v>9000</v>
      </c>
      <c r="U13" s="28"/>
      <c r="Z13" s="420">
        <v>11</v>
      </c>
      <c r="AA13" s="29" t="s">
        <v>876</v>
      </c>
      <c r="AB13" s="45">
        <v>14350</v>
      </c>
      <c r="AC13" s="27"/>
      <c r="AD13" s="75">
        <v>0.10384615384615385</v>
      </c>
      <c r="AE13" s="45">
        <v>15875</v>
      </c>
      <c r="AF13" s="27"/>
      <c r="AG13" s="75">
        <v>2.9173419773095625E-2</v>
      </c>
    </row>
    <row r="14" spans="1:33" ht="16.5" thickBot="1" x14ac:dyDescent="0.3">
      <c r="A14" s="3" t="s">
        <v>80</v>
      </c>
      <c r="B14" s="4" t="s">
        <v>4096</v>
      </c>
      <c r="C14" s="4" t="s">
        <v>300</v>
      </c>
      <c r="D14" s="4" t="s">
        <v>1337</v>
      </c>
      <c r="E14" s="4" t="s">
        <v>789</v>
      </c>
      <c r="F14" s="4" t="s">
        <v>4097</v>
      </c>
      <c r="G14" s="4" t="s">
        <v>4098</v>
      </c>
      <c r="I14" s="29" t="s">
        <v>877</v>
      </c>
      <c r="J14" s="45">
        <v>12800</v>
      </c>
      <c r="K14" s="27"/>
      <c r="L14" s="45">
        <v>16000</v>
      </c>
      <c r="M14" s="27"/>
      <c r="N14" s="99">
        <v>10625</v>
      </c>
      <c r="O14" s="27"/>
      <c r="P14" s="99">
        <v>8875</v>
      </c>
      <c r="Q14" s="27"/>
      <c r="R14" s="99">
        <v>9400</v>
      </c>
      <c r="S14" s="27"/>
      <c r="T14" s="79">
        <v>12025</v>
      </c>
      <c r="U14" s="28"/>
      <c r="Z14" s="420">
        <v>12</v>
      </c>
      <c r="AA14" s="29" t="s">
        <v>877</v>
      </c>
      <c r="AB14" s="45">
        <v>12800</v>
      </c>
      <c r="AC14" s="27"/>
      <c r="AD14" s="75">
        <v>-0.10801393728222997</v>
      </c>
      <c r="AE14" s="45">
        <v>16000</v>
      </c>
      <c r="AF14" s="27"/>
      <c r="AG14" s="75">
        <v>7.874015748031496E-3</v>
      </c>
    </row>
    <row r="15" spans="1:33" ht="16.5" thickBot="1" x14ac:dyDescent="0.3">
      <c r="A15" s="3" t="s">
        <v>87</v>
      </c>
      <c r="B15" s="4" t="s">
        <v>2699</v>
      </c>
      <c r="C15" s="4" t="s">
        <v>4099</v>
      </c>
      <c r="D15" s="4" t="s">
        <v>316</v>
      </c>
      <c r="E15" s="4" t="s">
        <v>4096</v>
      </c>
      <c r="F15" s="4" t="s">
        <v>4100</v>
      </c>
      <c r="G15" s="4" t="s">
        <v>4101</v>
      </c>
      <c r="I15" s="29" t="s">
        <v>866</v>
      </c>
      <c r="J15" s="45">
        <v>14150</v>
      </c>
      <c r="K15" s="27"/>
      <c r="L15" s="45">
        <v>16200</v>
      </c>
      <c r="M15" s="27"/>
      <c r="N15" s="99">
        <v>11400</v>
      </c>
      <c r="O15" s="27"/>
      <c r="P15" s="99">
        <v>9175</v>
      </c>
      <c r="Q15" s="27"/>
      <c r="R15" s="99">
        <v>9900</v>
      </c>
      <c r="S15" s="27"/>
      <c r="T15" s="79">
        <v>11500</v>
      </c>
      <c r="U15" s="28"/>
      <c r="Z15" s="420">
        <v>13</v>
      </c>
      <c r="AA15" s="29" t="s">
        <v>866</v>
      </c>
      <c r="AB15" s="45">
        <v>14150</v>
      </c>
      <c r="AC15" s="27"/>
      <c r="AD15" s="75">
        <v>0.10546875</v>
      </c>
      <c r="AE15" s="45">
        <v>16200</v>
      </c>
      <c r="AF15" s="27"/>
      <c r="AG15" s="75">
        <v>1.2500000000000001E-2</v>
      </c>
    </row>
    <row r="16" spans="1:33" ht="16.5" thickBot="1" x14ac:dyDescent="0.3">
      <c r="A16" s="3" t="s">
        <v>93</v>
      </c>
      <c r="B16" s="4" t="s">
        <v>4102</v>
      </c>
      <c r="C16" s="4" t="s">
        <v>336</v>
      </c>
      <c r="D16" s="4" t="s">
        <v>326</v>
      </c>
      <c r="E16" s="4" t="s">
        <v>341</v>
      </c>
      <c r="F16" s="4" t="s">
        <v>4103</v>
      </c>
      <c r="G16" s="4" t="s">
        <v>4104</v>
      </c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75">
        <v>-5.6362926590093454E-2</v>
      </c>
      <c r="AE16" s="589" t="s">
        <v>5160</v>
      </c>
      <c r="AF16" s="589"/>
      <c r="AG16" s="75">
        <v>0.14705709862303751</v>
      </c>
    </row>
    <row r="17" spans="1:33" ht="16.5" thickBot="1" x14ac:dyDescent="0.3">
      <c r="A17" s="3" t="s">
        <v>100</v>
      </c>
      <c r="B17" s="4" t="s">
        <v>4069</v>
      </c>
      <c r="C17" s="4" t="s">
        <v>321</v>
      </c>
      <c r="D17" s="4" t="s">
        <v>1337</v>
      </c>
      <c r="E17" s="4" t="s">
        <v>333</v>
      </c>
      <c r="F17" s="4" t="s">
        <v>4105</v>
      </c>
      <c r="G17" s="4" t="s">
        <v>4106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30" t="s">
        <v>881</v>
      </c>
      <c r="AA17" s="631"/>
      <c r="AB17" s="631"/>
      <c r="AC17" s="632"/>
      <c r="AD17" s="75">
        <v>-4.6969105491744545E-3</v>
      </c>
      <c r="AE17" s="630" t="s">
        <v>881</v>
      </c>
      <c r="AF17" s="632"/>
      <c r="AG17" s="75">
        <v>1.2254758218586459E-2</v>
      </c>
    </row>
    <row r="18" spans="1:33" ht="16.5" thickBot="1" x14ac:dyDescent="0.3">
      <c r="A18" s="3" t="s">
        <v>106</v>
      </c>
      <c r="B18" s="4" t="s">
        <v>2671</v>
      </c>
      <c r="C18" s="4" t="s">
        <v>365</v>
      </c>
      <c r="D18" s="4" t="s">
        <v>1320</v>
      </c>
      <c r="E18" s="4" t="s">
        <v>4069</v>
      </c>
      <c r="F18" s="4" t="s">
        <v>4107</v>
      </c>
      <c r="G18" s="4" t="s">
        <v>4108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27" t="s">
        <v>716</v>
      </c>
      <c r="AA18" s="587" t="s">
        <v>5142</v>
      </c>
      <c r="AB18" s="587"/>
      <c r="AC18" s="587"/>
      <c r="AD18" s="587"/>
      <c r="AE18" s="587" t="s">
        <v>5143</v>
      </c>
      <c r="AF18" s="587"/>
      <c r="AG18" s="587"/>
    </row>
    <row r="19" spans="1:33" ht="16.5" thickBot="1" x14ac:dyDescent="0.3">
      <c r="A19" s="3" t="s">
        <v>114</v>
      </c>
      <c r="B19" s="4" t="s">
        <v>338</v>
      </c>
      <c r="C19" s="4" t="s">
        <v>2686</v>
      </c>
      <c r="D19" s="4" t="s">
        <v>1341</v>
      </c>
      <c r="E19" s="4" t="s">
        <v>2671</v>
      </c>
      <c r="F19" s="4" t="s">
        <v>4109</v>
      </c>
      <c r="G19" s="4" t="s">
        <v>4110</v>
      </c>
      <c r="I19" s="33" t="s">
        <v>867</v>
      </c>
      <c r="J19" s="34">
        <f>(J4-J3+K4)/J3</f>
        <v>3.1847133757961785E-3</v>
      </c>
      <c r="K19" s="34">
        <f>(J19-J32)^2</f>
        <v>6.2119995694669475E-5</v>
      </c>
      <c r="L19" s="34">
        <f>(L4-L3+M4)/L3</f>
        <v>3.5335689045936395E-3</v>
      </c>
      <c r="M19" s="34">
        <f>(L19-L32)^2</f>
        <v>7.6059143050502526E-5</v>
      </c>
      <c r="N19" s="34">
        <f>(N4-N3+O4)/N3</f>
        <v>-0.10030864197530864</v>
      </c>
      <c r="O19" s="35">
        <f>(N19-N32)^2</f>
        <v>5.6431889622984436E-3</v>
      </c>
      <c r="P19" s="34">
        <f>(P4-P3+Q4)/P3</f>
        <v>-3.0701754385964911E-2</v>
      </c>
      <c r="Q19" s="35">
        <f>(P19-P32)^2</f>
        <v>1.9576252244110813E-4</v>
      </c>
      <c r="R19" s="34">
        <f>(R4-R3+S4)/R3</f>
        <v>-1.6348773841961851E-2</v>
      </c>
      <c r="S19" s="35">
        <f>(R19-R32)^2</f>
        <v>6.1434801391311233E-4</v>
      </c>
      <c r="T19" s="34">
        <f t="shared" ref="T19:T30" si="0">(T4-T3+U4)/T3</f>
        <v>0.12626262626262627</v>
      </c>
      <c r="U19" s="35">
        <f>(T19-T32)^2</f>
        <v>7.8152603988568149E-3</v>
      </c>
      <c r="Z19" s="628"/>
      <c r="AA19" s="419" t="s">
        <v>885</v>
      </c>
      <c r="AB19" s="419" t="s">
        <v>5161</v>
      </c>
      <c r="AC19" s="419" t="s">
        <v>5162</v>
      </c>
      <c r="AD19" s="418" t="s">
        <v>878</v>
      </c>
      <c r="AE19" s="419" t="s">
        <v>5161</v>
      </c>
      <c r="AF19" s="419" t="s">
        <v>5162</v>
      </c>
      <c r="AG19" s="418" t="s">
        <v>878</v>
      </c>
    </row>
    <row r="20" spans="1:33" ht="16.5" thickBot="1" x14ac:dyDescent="0.3">
      <c r="A20" s="3" t="s">
        <v>118</v>
      </c>
      <c r="B20" s="4" t="s">
        <v>1566</v>
      </c>
      <c r="C20" s="4" t="s">
        <v>1566</v>
      </c>
      <c r="D20" s="4" t="s">
        <v>366</v>
      </c>
      <c r="E20" s="4" t="s">
        <v>1551</v>
      </c>
      <c r="F20" s="4" t="s">
        <v>4111</v>
      </c>
      <c r="G20" s="4" t="s">
        <v>4112</v>
      </c>
      <c r="I20" s="33" t="s">
        <v>868</v>
      </c>
      <c r="J20" s="34">
        <f t="shared" ref="J20:J30" si="1">(J5-J4+K5)/J4</f>
        <v>0.10158730158730159</v>
      </c>
      <c r="K20" s="34">
        <f>(J20-J32)^2</f>
        <v>1.1296333749471442E-2</v>
      </c>
      <c r="L20" s="34">
        <f t="shared" ref="L20:L30" si="2">(L5-L4+M5)/L4</f>
        <v>5.6338028169014086E-2</v>
      </c>
      <c r="M20" s="34">
        <f>(L20-L32)^2</f>
        <v>1.9433346895222753E-3</v>
      </c>
      <c r="N20" s="34">
        <f t="shared" ref="N20:N30" si="3">(N5-N4+O5)/N4</f>
        <v>2.0583190394511151E-2</v>
      </c>
      <c r="O20" s="35">
        <f>(N20-N32)^2</f>
        <v>2.0949542770283898E-3</v>
      </c>
      <c r="P20" s="34">
        <f t="shared" ref="P20:P30" si="4">(P5-P4+Q5)/P4</f>
        <v>-7.2398190045248875E-2</v>
      </c>
      <c r="Q20" s="35">
        <f>(P20-P32)^2</f>
        <v>3.101147969809202E-3</v>
      </c>
      <c r="R20" s="34">
        <f t="shared" ref="R20:R30" si="5">(R5-R4+S5)/R4</f>
        <v>6.6481994459833799E-2</v>
      </c>
      <c r="S20" s="35">
        <f>(R20-R32)^2</f>
        <v>3.3691899332251619E-3</v>
      </c>
      <c r="T20" s="34">
        <f t="shared" si="0"/>
        <v>-2.242152466367713E-3</v>
      </c>
      <c r="U20" s="35">
        <f>(T20-T32)^2</f>
        <v>1.6080755469859015E-3</v>
      </c>
      <c r="Z20" s="420">
        <v>1</v>
      </c>
      <c r="AA20" s="27" t="s">
        <v>866</v>
      </c>
      <c r="AB20" s="99">
        <v>16200</v>
      </c>
      <c r="AC20" s="27"/>
      <c r="AD20" s="420"/>
      <c r="AE20" s="99">
        <v>11400</v>
      </c>
      <c r="AF20" s="27"/>
      <c r="AG20" s="420"/>
    </row>
    <row r="21" spans="1:33" ht="16.5" thickBot="1" x14ac:dyDescent="0.3">
      <c r="A21" s="3" t="s">
        <v>124</v>
      </c>
      <c r="B21" s="4" t="s">
        <v>1563</v>
      </c>
      <c r="C21" s="4" t="s">
        <v>1555</v>
      </c>
      <c r="D21" s="4" t="s">
        <v>1337</v>
      </c>
      <c r="E21" s="4" t="s">
        <v>1566</v>
      </c>
      <c r="F21" s="4" t="s">
        <v>4113</v>
      </c>
      <c r="G21" s="4" t="s">
        <v>4114</v>
      </c>
      <c r="I21" s="33" t="s">
        <v>869</v>
      </c>
      <c r="J21" s="34">
        <f t="shared" si="1"/>
        <v>2.0172910662824207E-2</v>
      </c>
      <c r="K21" s="34">
        <f>(J21-J32)^2</f>
        <v>6.1850800711677856E-4</v>
      </c>
      <c r="L21" s="34">
        <f t="shared" si="2"/>
        <v>5.3333333333333337E-2</v>
      </c>
      <c r="M21" s="34">
        <f>(L21-L32)^2</f>
        <v>1.6874493334579014E-3</v>
      </c>
      <c r="N21" s="34">
        <f t="shared" si="3"/>
        <v>-8.2352941176470587E-2</v>
      </c>
      <c r="O21" s="35">
        <f>(N21-N32)^2</f>
        <v>3.2678899406958675E-3</v>
      </c>
      <c r="P21" s="34">
        <f t="shared" si="4"/>
        <v>-7.3170731707317077E-3</v>
      </c>
      <c r="Q21" s="35">
        <f>(P21-P32)^2</f>
        <v>8.8231551107238149E-5</v>
      </c>
      <c r="R21" s="34">
        <f t="shared" si="5"/>
        <v>-6.4935064935064929E-2</v>
      </c>
      <c r="S21" s="35">
        <f>(R21-R32)^2</f>
        <v>5.3834996657827743E-3</v>
      </c>
      <c r="T21" s="34">
        <f t="shared" si="0"/>
        <v>-6.9662921348314602E-2</v>
      </c>
      <c r="U21" s="35">
        <f>(T21-T32)^2</f>
        <v>1.1560891492019601E-2</v>
      </c>
      <c r="Z21" s="420">
        <v>2</v>
      </c>
      <c r="AA21" s="29" t="s">
        <v>867</v>
      </c>
      <c r="AB21" s="99">
        <v>14575</v>
      </c>
      <c r="AC21" s="27"/>
      <c r="AD21" s="75">
        <v>-0.10030864197530864</v>
      </c>
      <c r="AE21" s="99">
        <v>11050</v>
      </c>
      <c r="AF21" s="27"/>
      <c r="AG21" s="75">
        <v>-3.0701754385964911E-2</v>
      </c>
    </row>
    <row r="22" spans="1:33" ht="16.5" thickBot="1" x14ac:dyDescent="0.3">
      <c r="A22" s="3" t="s">
        <v>130</v>
      </c>
      <c r="B22" s="4" t="s">
        <v>4115</v>
      </c>
      <c r="C22" s="4" t="s">
        <v>365</v>
      </c>
      <c r="D22" s="4" t="s">
        <v>1422</v>
      </c>
      <c r="E22" s="4" t="s">
        <v>1337</v>
      </c>
      <c r="F22" s="4" t="s">
        <v>4116</v>
      </c>
      <c r="G22" s="4" t="s">
        <v>4117</v>
      </c>
      <c r="I22" s="33" t="s">
        <v>870</v>
      </c>
      <c r="J22" s="34">
        <f t="shared" si="1"/>
        <v>3.954802259887006E-2</v>
      </c>
      <c r="K22" s="46">
        <f>(J22-J32)^2</f>
        <v>1.9576141092749284E-3</v>
      </c>
      <c r="L22" s="34">
        <f t="shared" si="2"/>
        <v>-6.0126582278481014E-2</v>
      </c>
      <c r="M22" s="34">
        <f>(L22-L32)^2</f>
        <v>5.2390584521524201E-3</v>
      </c>
      <c r="N22" s="34">
        <f t="shared" si="3"/>
        <v>-8.4249084249084255E-2</v>
      </c>
      <c r="O22" s="47">
        <f>(N22-N32)^2</f>
        <v>3.4882730852937669E-3</v>
      </c>
      <c r="P22" s="34">
        <f t="shared" si="4"/>
        <v>-2.7027027027027029E-2</v>
      </c>
      <c r="Q22" s="47">
        <f>(P22-P32)^2</f>
        <v>1.0643612968035776E-4</v>
      </c>
      <c r="R22" s="34">
        <f t="shared" si="5"/>
        <v>-1.9444444444444445E-2</v>
      </c>
      <c r="S22" s="47">
        <f>(R22-R32)^2</f>
        <v>7.7739005050653253E-4</v>
      </c>
      <c r="T22" s="34">
        <f t="shared" si="0"/>
        <v>-6.7632850241545889E-2</v>
      </c>
      <c r="U22" s="47">
        <f>(T22-T32)^2</f>
        <v>1.1128459749852129E-2</v>
      </c>
      <c r="Z22" s="420">
        <v>3</v>
      </c>
      <c r="AA22" s="29" t="s">
        <v>868</v>
      </c>
      <c r="AB22" s="99">
        <v>14875</v>
      </c>
      <c r="AC22" s="27"/>
      <c r="AD22" s="75">
        <v>2.0583190394511151E-2</v>
      </c>
      <c r="AE22" s="99">
        <v>10250</v>
      </c>
      <c r="AF22" s="27"/>
      <c r="AG22" s="75">
        <v>-7.2398190045248875E-2</v>
      </c>
    </row>
    <row r="23" spans="1:33" ht="16.5" thickBot="1" x14ac:dyDescent="0.3">
      <c r="A23" s="3" t="s">
        <v>135</v>
      </c>
      <c r="B23" s="4" t="s">
        <v>1376</v>
      </c>
      <c r="C23" s="4" t="s">
        <v>365</v>
      </c>
      <c r="D23" s="4" t="s">
        <v>1376</v>
      </c>
      <c r="E23" s="4" t="s">
        <v>4115</v>
      </c>
      <c r="F23" s="4" t="s">
        <v>4118</v>
      </c>
      <c r="G23" s="4" t="s">
        <v>4119</v>
      </c>
      <c r="I23" s="33" t="s">
        <v>871</v>
      </c>
      <c r="J23" s="34">
        <f t="shared" si="1"/>
        <v>-2.1739130434782608E-2</v>
      </c>
      <c r="K23" s="34">
        <f>(J23-J32)^2</f>
        <v>2.9043725862941801E-4</v>
      </c>
      <c r="L23" s="34">
        <f t="shared" si="2"/>
        <v>-8.4175084175084174E-3</v>
      </c>
      <c r="M23" s="34">
        <f>(L23-L32)^2</f>
        <v>4.2734260787380136E-4</v>
      </c>
      <c r="N23" s="34">
        <f t="shared" si="3"/>
        <v>7.5999999999999998E-2</v>
      </c>
      <c r="O23" s="47">
        <f>(N23-N32)^2</f>
        <v>1.0238906127907449E-2</v>
      </c>
      <c r="P23" s="34">
        <f t="shared" si="4"/>
        <v>-9.0909090909090912E-2</v>
      </c>
      <c r="Q23" s="47">
        <f>(P23-P32)^2</f>
        <v>5.505469728809431E-3</v>
      </c>
      <c r="R23" s="34">
        <f t="shared" si="5"/>
        <v>7.0821529745042494E-2</v>
      </c>
      <c r="S23" s="47">
        <f>(R23-R32)^2</f>
        <v>3.8917957517394515E-3</v>
      </c>
      <c r="T23" s="34">
        <f t="shared" si="0"/>
        <v>-0.12953367875647667</v>
      </c>
      <c r="U23" s="47">
        <f>(T23-T32)^2</f>
        <v>2.8020196687821731E-2</v>
      </c>
      <c r="Z23" s="420">
        <v>4</v>
      </c>
      <c r="AA23" s="29" t="s">
        <v>869</v>
      </c>
      <c r="AB23" s="99">
        <v>13650</v>
      </c>
      <c r="AC23" s="27"/>
      <c r="AD23" s="75">
        <v>-8.2352941176470587E-2</v>
      </c>
      <c r="AE23" s="99">
        <v>10175</v>
      </c>
      <c r="AF23" s="27"/>
      <c r="AG23" s="75">
        <v>-7.3170731707317077E-3</v>
      </c>
    </row>
    <row r="24" spans="1:33" ht="16.5" thickBot="1" x14ac:dyDescent="0.3">
      <c r="A24" s="3" t="s">
        <v>141</v>
      </c>
      <c r="B24" s="4" t="s">
        <v>316</v>
      </c>
      <c r="C24" s="4" t="s">
        <v>303</v>
      </c>
      <c r="D24" s="4" t="s">
        <v>1332</v>
      </c>
      <c r="E24" s="4" t="s">
        <v>1376</v>
      </c>
      <c r="F24" s="4" t="s">
        <v>4120</v>
      </c>
      <c r="G24" s="4" t="s">
        <v>4121</v>
      </c>
      <c r="I24" s="33" t="s">
        <v>872</v>
      </c>
      <c r="J24" s="34">
        <f t="shared" si="1"/>
        <v>-0.05</v>
      </c>
      <c r="K24" s="34">
        <f>(J24-J32)^2</f>
        <v>2.0523699137895012E-3</v>
      </c>
      <c r="L24" s="34">
        <f t="shared" si="2"/>
        <v>2.3769100169779286E-2</v>
      </c>
      <c r="M24" s="34">
        <f>(L24-L32)^2</f>
        <v>1.3258007056899903E-4</v>
      </c>
      <c r="N24" s="34">
        <f t="shared" si="3"/>
        <v>-0.10780669144981413</v>
      </c>
      <c r="O24" s="47">
        <f>(N24-N32)^2</f>
        <v>6.8259340849474359E-3</v>
      </c>
      <c r="P24" s="34">
        <f t="shared" si="4"/>
        <v>3.888888888888889E-2</v>
      </c>
      <c r="Q24" s="47">
        <f>(P24-P32)^2</f>
        <v>3.0912629439385727E-3</v>
      </c>
      <c r="R24" s="34">
        <f t="shared" si="5"/>
        <v>5.8201058201058198E-2</v>
      </c>
      <c r="S24" s="47">
        <f>(R24-R32)^2</f>
        <v>2.4764345266200952E-3</v>
      </c>
      <c r="T24" s="34">
        <f t="shared" si="0"/>
        <v>-0.15178571428571427</v>
      </c>
      <c r="U24" s="47">
        <f>(T24-T32)^2</f>
        <v>3.5964990526161346E-2</v>
      </c>
      <c r="Z24" s="420">
        <v>5</v>
      </c>
      <c r="AA24" s="29" t="s">
        <v>870</v>
      </c>
      <c r="AB24" s="99">
        <v>12500</v>
      </c>
      <c r="AC24" s="27"/>
      <c r="AD24" s="75">
        <v>-8.4249084249084255E-2</v>
      </c>
      <c r="AE24" s="99">
        <v>9900</v>
      </c>
      <c r="AF24" s="27"/>
      <c r="AG24" s="75">
        <v>-2.7027027027027029E-2</v>
      </c>
    </row>
    <row r="25" spans="1:33" ht="16.5" thickBot="1" x14ac:dyDescent="0.3">
      <c r="A25" s="3" t="s">
        <v>145</v>
      </c>
      <c r="B25" s="4" t="s">
        <v>321</v>
      </c>
      <c r="C25" s="4" t="s">
        <v>351</v>
      </c>
      <c r="D25" s="4" t="s">
        <v>315</v>
      </c>
      <c r="E25" s="4" t="s">
        <v>316</v>
      </c>
      <c r="F25" s="4" t="s">
        <v>4122</v>
      </c>
      <c r="G25" s="4" t="s">
        <v>4123</v>
      </c>
      <c r="I25" s="33" t="s">
        <v>873</v>
      </c>
      <c r="J25" s="34">
        <f t="shared" si="1"/>
        <v>-0.1111111111111111</v>
      </c>
      <c r="K25" s="34">
        <f>(J25-J32)^2</f>
        <v>1.1323982081236078E-2</v>
      </c>
      <c r="L25" s="34">
        <f t="shared" si="2"/>
        <v>9.950248756218906E-2</v>
      </c>
      <c r="M25" s="34">
        <f>(L25-L32)^2</f>
        <v>7.6121662756145347E-3</v>
      </c>
      <c r="N25" s="34">
        <f t="shared" si="3"/>
        <v>-0.15833333333333333</v>
      </c>
      <c r="O25" s="47">
        <f>(N25-N32)^2</f>
        <v>1.7727818234654021E-2</v>
      </c>
      <c r="P25" s="34">
        <f t="shared" si="4"/>
        <v>2.6737967914438501E-3</v>
      </c>
      <c r="Q25" s="47">
        <f>(P25-P32)^2</f>
        <v>3.7574081634695174E-4</v>
      </c>
      <c r="R25" s="34">
        <f t="shared" si="5"/>
        <v>-5.0000000000000001E-3</v>
      </c>
      <c r="S25" s="47">
        <f>(R25-R32)^2</f>
        <v>1.8056024921969902E-4</v>
      </c>
      <c r="T25" s="34">
        <f t="shared" si="0"/>
        <v>6.6666666666666666E-2</v>
      </c>
      <c r="U25" s="47">
        <f>(T25-T32)^2</f>
        <v>8.2990097043256867E-4</v>
      </c>
      <c r="Z25" s="420">
        <v>6</v>
      </c>
      <c r="AA25" s="29" t="s">
        <v>871</v>
      </c>
      <c r="AB25" s="99">
        <v>13450</v>
      </c>
      <c r="AC25" s="27"/>
      <c r="AD25" s="75">
        <v>7.5999999999999998E-2</v>
      </c>
      <c r="AE25" s="99">
        <v>9000</v>
      </c>
      <c r="AF25" s="29"/>
      <c r="AG25" s="75">
        <v>-9.0909090909090912E-2</v>
      </c>
    </row>
    <row r="26" spans="1:33" ht="16.5" thickBot="1" x14ac:dyDescent="0.3">
      <c r="A26" s="3" t="s">
        <v>150</v>
      </c>
      <c r="B26" s="4" t="s">
        <v>341</v>
      </c>
      <c r="C26" s="4" t="s">
        <v>284</v>
      </c>
      <c r="D26" s="4" t="s">
        <v>1566</v>
      </c>
      <c r="E26" s="4" t="s">
        <v>4082</v>
      </c>
      <c r="F26" s="4" t="s">
        <v>4124</v>
      </c>
      <c r="G26" s="4" t="s">
        <v>4125</v>
      </c>
      <c r="I26" s="33" t="s">
        <v>874</v>
      </c>
      <c r="J26" s="34">
        <f t="shared" si="1"/>
        <v>-0.17105263157894737</v>
      </c>
      <c r="K26" s="34">
        <f>(J26-J32)^2</f>
        <v>2.7674225919335632E-2</v>
      </c>
      <c r="L26" s="34">
        <f t="shared" si="2"/>
        <v>-2.1116138763197588E-2</v>
      </c>
      <c r="M26" s="34">
        <f>(L26-L32)^2</f>
        <v>1.1136167653688436E-3</v>
      </c>
      <c r="N26" s="34">
        <f t="shared" si="3"/>
        <v>-8.4158415841584164E-2</v>
      </c>
      <c r="O26" s="47">
        <f>(N26-N32)^2</f>
        <v>3.4775712628677207E-3</v>
      </c>
      <c r="P26" s="34">
        <f t="shared" si="4"/>
        <v>5.6000000000000001E-2</v>
      </c>
      <c r="Q26" s="47">
        <f>(P26-P32)^2</f>
        <v>5.2867787533450493E-3</v>
      </c>
      <c r="R26" s="34">
        <f t="shared" si="5"/>
        <v>5.2763819095477386E-2</v>
      </c>
      <c r="S26" s="47">
        <f>(R26-R32)^2</f>
        <v>1.9648428749929046E-3</v>
      </c>
      <c r="T26" s="34">
        <f t="shared" si="0"/>
        <v>0.24342105263157895</v>
      </c>
      <c r="U26" s="47">
        <f>(T26-T32)^2</f>
        <v>4.2255895283047865E-2</v>
      </c>
      <c r="Z26" s="420">
        <v>7</v>
      </c>
      <c r="AA26" s="29" t="s">
        <v>872</v>
      </c>
      <c r="AB26" s="99">
        <v>12000</v>
      </c>
      <c r="AC26" s="27"/>
      <c r="AD26" s="75">
        <v>-0.10780669144981413</v>
      </c>
      <c r="AE26" s="99">
        <v>9350</v>
      </c>
      <c r="AF26" s="27"/>
      <c r="AG26" s="75">
        <v>3.888888888888889E-2</v>
      </c>
    </row>
    <row r="27" spans="1:33" ht="16.5" thickBot="1" x14ac:dyDescent="0.3">
      <c r="A27" s="3" t="s">
        <v>155</v>
      </c>
      <c r="B27" s="4" t="s">
        <v>365</v>
      </c>
      <c r="C27" s="4" t="s">
        <v>207</v>
      </c>
      <c r="D27" s="4" t="s">
        <v>370</v>
      </c>
      <c r="E27" s="4" t="s">
        <v>303</v>
      </c>
      <c r="F27" s="4" t="s">
        <v>4126</v>
      </c>
      <c r="G27" s="4" t="s">
        <v>4127</v>
      </c>
      <c r="I27" s="33" t="s">
        <v>875</v>
      </c>
      <c r="J27" s="34">
        <f t="shared" si="1"/>
        <v>3.1746031746031744E-2</v>
      </c>
      <c r="K27" s="34">
        <f>(J27-J32)^2</f>
        <v>1.3280880431317289E-3</v>
      </c>
      <c r="L27" s="34">
        <f t="shared" si="2"/>
        <v>-4.930662557781202E-2</v>
      </c>
      <c r="M27" s="46">
        <f>(L27-L32)^2</f>
        <v>3.7898039749274734E-3</v>
      </c>
      <c r="N27" s="34">
        <f t="shared" si="3"/>
        <v>-2.1621621621621623E-2</v>
      </c>
      <c r="O27" s="47">
        <f>(N27-N32)^2</f>
        <v>1.2715346649747928E-5</v>
      </c>
      <c r="P27" s="34">
        <f t="shared" si="4"/>
        <v>2.0202020202020204E-2</v>
      </c>
      <c r="Q27" s="47">
        <f>(P27-P32)^2</f>
        <v>1.3625148275688123E-3</v>
      </c>
      <c r="R27" s="34">
        <f t="shared" si="5"/>
        <v>-3.3412887828162291E-2</v>
      </c>
      <c r="S27" s="47">
        <f>(R27-R32)^2</f>
        <v>1.7514357855091924E-3</v>
      </c>
      <c r="T27" s="34">
        <f t="shared" si="0"/>
        <v>5.0264550264550262E-2</v>
      </c>
      <c r="U27" s="47">
        <f>(T27-T32)^2</f>
        <v>1.5390599367838447E-4</v>
      </c>
      <c r="Z27" s="420">
        <v>8</v>
      </c>
      <c r="AA27" s="29" t="s">
        <v>873</v>
      </c>
      <c r="AB27" s="99">
        <v>10100</v>
      </c>
      <c r="AC27" s="27"/>
      <c r="AD27" s="75">
        <v>-0.15833333333333333</v>
      </c>
      <c r="AE27" s="99">
        <v>9375</v>
      </c>
      <c r="AF27" s="27"/>
      <c r="AG27" s="75">
        <v>2.6737967914438501E-3</v>
      </c>
    </row>
    <row r="28" spans="1:33" ht="16.5" thickBot="1" x14ac:dyDescent="0.3">
      <c r="A28" s="3" t="s">
        <v>159</v>
      </c>
      <c r="B28" s="4" t="s">
        <v>2676</v>
      </c>
      <c r="C28" s="4" t="s">
        <v>316</v>
      </c>
      <c r="D28" s="4" t="s">
        <v>1336</v>
      </c>
      <c r="E28" s="4" t="s">
        <v>4128</v>
      </c>
      <c r="F28" s="4" t="s">
        <v>4129</v>
      </c>
      <c r="G28" s="4" t="s">
        <v>4130</v>
      </c>
      <c r="I28" s="33" t="s">
        <v>876</v>
      </c>
      <c r="J28" s="34">
        <f t="shared" si="1"/>
        <v>0.10384615384615385</v>
      </c>
      <c r="K28" s="34">
        <f>(J28-J32)^2</f>
        <v>1.1781596828328387E-2</v>
      </c>
      <c r="L28" s="34">
        <f t="shared" si="2"/>
        <v>2.9173419773095625E-2</v>
      </c>
      <c r="M28" s="34">
        <f>(L28-L32)^2</f>
        <v>2.8624110879602651E-4</v>
      </c>
      <c r="N28" s="34">
        <f t="shared" si="3"/>
        <v>8.2872928176795577E-2</v>
      </c>
      <c r="O28" s="47">
        <f>(N28-N32)^2</f>
        <v>1.1677051835793918E-2</v>
      </c>
      <c r="P28" s="34">
        <f t="shared" si="4"/>
        <v>-2.4752475247524754E-2</v>
      </c>
      <c r="Q28" s="47">
        <f>(P28-P32)^2</f>
        <v>6.4677575153064082E-5</v>
      </c>
      <c r="R28" s="34">
        <f t="shared" si="5"/>
        <v>7.6543209876543214E-2</v>
      </c>
      <c r="S28" s="47">
        <f>(R28-R32)^2</f>
        <v>4.6384189239794555E-3</v>
      </c>
      <c r="T28" s="34">
        <f t="shared" si="0"/>
        <v>-9.3198992443324941E-2</v>
      </c>
      <c r="U28" s="47">
        <f>(T28-T32)^2</f>
        <v>1.7176109527191837E-2</v>
      </c>
      <c r="Z28" s="420">
        <v>9</v>
      </c>
      <c r="AA28" s="29" t="s">
        <v>874</v>
      </c>
      <c r="AB28" s="99">
        <v>9250</v>
      </c>
      <c r="AC28" s="27"/>
      <c r="AD28" s="75">
        <v>-8.4158415841584164E-2</v>
      </c>
      <c r="AE28" s="99">
        <v>9900</v>
      </c>
      <c r="AF28" s="27"/>
      <c r="AG28" s="75">
        <v>5.6000000000000001E-2</v>
      </c>
    </row>
    <row r="29" spans="1:33" ht="16.5" thickBot="1" x14ac:dyDescent="0.3">
      <c r="A29" s="3" t="s">
        <v>165</v>
      </c>
      <c r="B29" s="4" t="s">
        <v>1551</v>
      </c>
      <c r="C29" s="4" t="s">
        <v>1350</v>
      </c>
      <c r="D29" s="4" t="s">
        <v>1349</v>
      </c>
      <c r="E29" s="4" t="s">
        <v>1350</v>
      </c>
      <c r="F29" s="4" t="s">
        <v>4131</v>
      </c>
      <c r="G29" s="4" t="s">
        <v>4132</v>
      </c>
      <c r="I29" s="33" t="s">
        <v>877</v>
      </c>
      <c r="J29" s="34">
        <f t="shared" si="1"/>
        <v>-0.10801393728222997</v>
      </c>
      <c r="K29" s="34">
        <f>(J29-J32)^2</f>
        <v>1.0674408012958908E-2</v>
      </c>
      <c r="L29" s="34">
        <f t="shared" si="2"/>
        <v>7.874015748031496E-3</v>
      </c>
      <c r="M29" s="34">
        <f>(L29-L32)^2</f>
        <v>1.9190904593324002E-5</v>
      </c>
      <c r="N29" s="34">
        <f t="shared" si="3"/>
        <v>8.4183673469387751E-2</v>
      </c>
      <c r="O29" s="47">
        <f>(N29-N32)^2</f>
        <v>1.196204923193077E-2</v>
      </c>
      <c r="P29" s="34">
        <f t="shared" si="4"/>
        <v>-9.8984771573604066E-2</v>
      </c>
      <c r="Q29" s="47">
        <f>(P29-P32)^2</f>
        <v>6.7690988257262854E-3</v>
      </c>
      <c r="R29" s="34">
        <f t="shared" si="5"/>
        <v>-0.13761467889908258</v>
      </c>
      <c r="S29" s="47">
        <f>(R29-R32)^2</f>
        <v>2.1331172039893227E-2</v>
      </c>
      <c r="T29" s="34">
        <f t="shared" si="0"/>
        <v>0.33611111111111114</v>
      </c>
      <c r="U29" s="47">
        <f>(T29-T32)^2</f>
        <v>8.8954521718994692E-2</v>
      </c>
      <c r="Z29" s="420">
        <v>10</v>
      </c>
      <c r="AA29" s="29" t="s">
        <v>875</v>
      </c>
      <c r="AB29" s="99">
        <v>9050</v>
      </c>
      <c r="AC29" s="27"/>
      <c r="AD29" s="75">
        <v>-2.1621621621621623E-2</v>
      </c>
      <c r="AE29" s="99">
        <v>10100</v>
      </c>
      <c r="AF29" s="422"/>
      <c r="AG29" s="75">
        <v>2.0202020202020204E-2</v>
      </c>
    </row>
    <row r="30" spans="1:33" ht="16.5" thickBot="1" x14ac:dyDescent="0.3">
      <c r="A30" s="3" t="s">
        <v>171</v>
      </c>
      <c r="B30" s="4" t="s">
        <v>4133</v>
      </c>
      <c r="C30" s="4" t="s">
        <v>303</v>
      </c>
      <c r="D30" s="4" t="s">
        <v>1556</v>
      </c>
      <c r="E30" s="4" t="s">
        <v>1551</v>
      </c>
      <c r="F30" s="4" t="s">
        <v>4134</v>
      </c>
      <c r="G30" s="4" t="s">
        <v>4135</v>
      </c>
      <c r="I30" s="33" t="s">
        <v>866</v>
      </c>
      <c r="J30" s="34">
        <f t="shared" si="1"/>
        <v>0.10546875</v>
      </c>
      <c r="K30" s="34">
        <f>(J30-J32)^2</f>
        <v>1.2136472764235932E-2</v>
      </c>
      <c r="L30" s="34">
        <f t="shared" si="2"/>
        <v>1.2500000000000001E-2</v>
      </c>
      <c r="M30" s="34">
        <f>(L30-L32)^2</f>
        <v>6.0143531350887374E-8</v>
      </c>
      <c r="N30" s="34">
        <f t="shared" si="3"/>
        <v>7.2941176470588232E-2</v>
      </c>
      <c r="O30" s="35">
        <f>(N30-N32)^2</f>
        <v>9.6292332393006635E-3</v>
      </c>
      <c r="P30" s="34">
        <f t="shared" si="4"/>
        <v>3.3802816901408447E-2</v>
      </c>
      <c r="Q30" s="35">
        <f>(P30-P32)^2</f>
        <v>2.5515687455736928E-3</v>
      </c>
      <c r="R30" s="34">
        <f t="shared" si="5"/>
        <v>5.3191489361702128E-2</v>
      </c>
      <c r="S30" s="35">
        <f>(R30-R32)^2</f>
        <v>2.0029400701853301E-3</v>
      </c>
      <c r="T30" s="34">
        <f t="shared" si="0"/>
        <v>-4.3659043659043661E-2</v>
      </c>
      <c r="U30" s="47">
        <f>(T30-T32)^2</f>
        <v>6.6451367955752553E-3</v>
      </c>
      <c r="Z30" s="420">
        <v>11</v>
      </c>
      <c r="AA30" s="29" t="s">
        <v>876</v>
      </c>
      <c r="AB30" s="99">
        <v>9800</v>
      </c>
      <c r="AC30" s="27"/>
      <c r="AD30" s="75">
        <v>8.2872928176795577E-2</v>
      </c>
      <c r="AE30" s="99">
        <v>9850</v>
      </c>
      <c r="AF30" s="27"/>
      <c r="AG30" s="75">
        <v>-2.4752475247524754E-2</v>
      </c>
    </row>
    <row r="31" spans="1:33" ht="16.5" thickBot="1" x14ac:dyDescent="0.3">
      <c r="A31" s="3" t="s">
        <v>178</v>
      </c>
      <c r="B31" s="4" t="s">
        <v>1559</v>
      </c>
      <c r="C31" s="4" t="s">
        <v>4136</v>
      </c>
      <c r="D31" s="4" t="s">
        <v>2696</v>
      </c>
      <c r="E31" s="4" t="s">
        <v>303</v>
      </c>
      <c r="F31" s="4" t="s">
        <v>4137</v>
      </c>
      <c r="G31" s="4" t="s">
        <v>4138</v>
      </c>
      <c r="I31" s="33" t="s">
        <v>880</v>
      </c>
      <c r="J31" s="36">
        <f>SUM(J19:J30)</f>
        <v>-5.6362926590093454E-2</v>
      </c>
      <c r="K31" s="89"/>
      <c r="L31" s="89">
        <f>SUM(L19:L30)</f>
        <v>0.14705709862303751</v>
      </c>
      <c r="M31" s="89"/>
      <c r="N31" s="36">
        <f>SUM(N19:N30)</f>
        <v>-0.30224976113593405</v>
      </c>
      <c r="O31" s="90"/>
      <c r="P31" s="36">
        <f>SUM(P19:P30)</f>
        <v>-0.20052285957543087</v>
      </c>
      <c r="Q31" s="90"/>
      <c r="R31" s="46">
        <f>SUM(R19:R30)</f>
        <v>0.10124725079094113</v>
      </c>
      <c r="S31" s="90"/>
      <c r="T31" s="46">
        <f>SUM(T19:T30)</f>
        <v>0.26501065373574545</v>
      </c>
      <c r="U31" s="35"/>
      <c r="Z31" s="420">
        <v>12</v>
      </c>
      <c r="AA31" s="29" t="s">
        <v>877</v>
      </c>
      <c r="AB31" s="99">
        <v>10625</v>
      </c>
      <c r="AC31" s="27"/>
      <c r="AD31" s="75">
        <v>8.4183673469387751E-2</v>
      </c>
      <c r="AE31" s="99">
        <v>8875</v>
      </c>
      <c r="AF31" s="27"/>
      <c r="AG31" s="75">
        <v>-9.8984771573604066E-2</v>
      </c>
    </row>
    <row r="32" spans="1:33" ht="16.5" thickBot="1" x14ac:dyDescent="0.3">
      <c r="A32" s="3" t="s">
        <v>182</v>
      </c>
      <c r="B32" s="4" t="s">
        <v>306</v>
      </c>
      <c r="C32" s="4" t="s">
        <v>351</v>
      </c>
      <c r="D32" s="4" t="s">
        <v>333</v>
      </c>
      <c r="E32" s="4" t="s">
        <v>1559</v>
      </c>
      <c r="F32" s="4" t="s">
        <v>4139</v>
      </c>
      <c r="G32" s="4" t="s">
        <v>4140</v>
      </c>
      <c r="I32" s="33" t="s">
        <v>881</v>
      </c>
      <c r="J32" s="89">
        <f>J31/12</f>
        <v>-4.6969105491744545E-3</v>
      </c>
      <c r="K32" s="89"/>
      <c r="L32" s="91">
        <f>L31/12</f>
        <v>1.2254758218586459E-2</v>
      </c>
      <c r="M32" s="89"/>
      <c r="N32" s="91">
        <f>N31/12</f>
        <v>-2.5187480094661169E-2</v>
      </c>
      <c r="O32" s="90"/>
      <c r="P32" s="91">
        <f>P31/12</f>
        <v>-1.6710238297952571E-2</v>
      </c>
      <c r="Q32" s="90"/>
      <c r="R32" s="91">
        <f>R31/12</f>
        <v>8.4372708992450935E-3</v>
      </c>
      <c r="S32" s="90"/>
      <c r="T32" s="91">
        <f>T31/7</f>
        <v>3.7858664819392207E-2</v>
      </c>
      <c r="U32" s="35"/>
      <c r="Z32" s="420">
        <v>13</v>
      </c>
      <c r="AA32" s="29" t="s">
        <v>866</v>
      </c>
      <c r="AB32" s="99">
        <v>11400</v>
      </c>
      <c r="AC32" s="27"/>
      <c r="AD32" s="75">
        <v>7.2941176470588232E-2</v>
      </c>
      <c r="AE32" s="99">
        <v>9175</v>
      </c>
      <c r="AF32" s="27"/>
      <c r="AG32" s="75">
        <v>3.3802816901408447E-2</v>
      </c>
    </row>
    <row r="33" spans="1:33" ht="16.5" thickBot="1" x14ac:dyDescent="0.3">
      <c r="A33" s="3" t="s">
        <v>186</v>
      </c>
      <c r="B33" s="4" t="s">
        <v>218</v>
      </c>
      <c r="C33" s="4" t="s">
        <v>4141</v>
      </c>
      <c r="D33" s="4" t="s">
        <v>312</v>
      </c>
      <c r="E33" s="4" t="s">
        <v>321</v>
      </c>
      <c r="F33" s="4" t="s">
        <v>4142</v>
      </c>
      <c r="G33" s="4" t="s">
        <v>4143</v>
      </c>
      <c r="I33" s="92" t="s">
        <v>882</v>
      </c>
      <c r="J33" s="34"/>
      <c r="K33" s="34">
        <f>SUM(K19:K30)/12</f>
        <v>7.5996797236002828E-3</v>
      </c>
      <c r="L33" s="34"/>
      <c r="M33" s="34">
        <f>SUM(M19:M30)/12</f>
        <v>1.8605752891214542E-3</v>
      </c>
      <c r="N33" s="34"/>
      <c r="O33" s="47">
        <f>SUM(O19:O30)/12</f>
        <v>7.1704654691140159E-3</v>
      </c>
      <c r="P33" s="34"/>
      <c r="Q33" s="47">
        <f>SUM(Q19:Q30)/12</f>
        <v>2.3748908657916469E-3</v>
      </c>
      <c r="R33" s="34"/>
      <c r="S33" s="47">
        <f>SUM(S19:S30)/12</f>
        <v>4.0318356571305784E-3</v>
      </c>
      <c r="T33" s="34"/>
      <c r="U33" s="47">
        <f>SUM(U19:U30)/7</f>
        <v>3.6016192098659736E-2</v>
      </c>
      <c r="Z33" s="630" t="s">
        <v>5160</v>
      </c>
      <c r="AA33" s="631"/>
      <c r="AB33" s="631"/>
      <c r="AC33" s="632"/>
      <c r="AD33" s="75">
        <v>-0.30224976113593405</v>
      </c>
      <c r="AE33" s="589" t="s">
        <v>5160</v>
      </c>
      <c r="AF33" s="589"/>
      <c r="AG33" s="75">
        <v>-0.20052285957543087</v>
      </c>
    </row>
    <row r="34" spans="1:33" ht="16.5" thickBot="1" x14ac:dyDescent="0.3">
      <c r="A34" s="3" t="s">
        <v>189</v>
      </c>
      <c r="B34" s="4" t="s">
        <v>283</v>
      </c>
      <c r="C34" s="4" t="s">
        <v>4144</v>
      </c>
      <c r="D34" s="4" t="s">
        <v>333</v>
      </c>
      <c r="E34" s="4" t="s">
        <v>4145</v>
      </c>
      <c r="F34" s="4" t="s">
        <v>4146</v>
      </c>
      <c r="G34" s="4" t="s">
        <v>4147</v>
      </c>
      <c r="I34" s="38" t="s">
        <v>883</v>
      </c>
      <c r="J34" s="34"/>
      <c r="K34" s="34">
        <f>SQRT(K33)</f>
        <v>8.7176141940328397E-2</v>
      </c>
      <c r="L34" s="34"/>
      <c r="M34" s="34">
        <f>SQRT(M33)</f>
        <v>4.3134386388604791E-2</v>
      </c>
      <c r="N34" s="34"/>
      <c r="O34" s="35">
        <f>SQRT(O33)</f>
        <v>8.4678601010609617E-2</v>
      </c>
      <c r="P34" s="34"/>
      <c r="Q34" s="35">
        <f>SQRT(Q33)</f>
        <v>4.8732852017829273E-2</v>
      </c>
      <c r="R34" s="34"/>
      <c r="S34" s="35">
        <f>SQRT(S33)</f>
        <v>6.3496737373904322E-2</v>
      </c>
      <c r="T34" s="34"/>
      <c r="U34" s="35">
        <f>SQRT(U33)</f>
        <v>0.18977932473970852</v>
      </c>
      <c r="Z34" s="630" t="s">
        <v>881</v>
      </c>
      <c r="AA34" s="631"/>
      <c r="AB34" s="631"/>
      <c r="AC34" s="632"/>
      <c r="AD34" s="75">
        <v>-2.5187480094661169E-2</v>
      </c>
      <c r="AE34" s="630" t="s">
        <v>881</v>
      </c>
      <c r="AF34" s="632"/>
      <c r="AG34" s="75">
        <v>-1.6710238297952571E-2</v>
      </c>
    </row>
    <row r="35" spans="1:33" ht="16.5" thickBot="1" x14ac:dyDescent="0.3">
      <c r="A35" s="3" t="s">
        <v>193</v>
      </c>
      <c r="B35" s="4" t="s">
        <v>218</v>
      </c>
      <c r="C35" s="4" t="s">
        <v>4148</v>
      </c>
      <c r="D35" s="4" t="s">
        <v>2697</v>
      </c>
      <c r="E35" s="4" t="s">
        <v>283</v>
      </c>
      <c r="F35" s="4" t="s">
        <v>4149</v>
      </c>
      <c r="G35" s="4" t="s">
        <v>4150</v>
      </c>
      <c r="I35" s="32"/>
      <c r="J35" s="32"/>
      <c r="K35" s="32"/>
      <c r="L35" s="32"/>
      <c r="M35" s="32"/>
      <c r="N35" s="32"/>
      <c r="O35" s="32"/>
      <c r="P35" s="32"/>
      <c r="Q35" s="32"/>
      <c r="Z35" s="627" t="s">
        <v>716</v>
      </c>
      <c r="AA35" s="587" t="s">
        <v>5144</v>
      </c>
      <c r="AB35" s="587"/>
      <c r="AC35" s="587"/>
      <c r="AD35" s="587"/>
      <c r="AE35" s="587" t="s">
        <v>5145</v>
      </c>
      <c r="AF35" s="587"/>
      <c r="AG35" s="587"/>
    </row>
    <row r="36" spans="1:33" ht="16.5" thickBot="1" x14ac:dyDescent="0.3">
      <c r="A36" s="3" t="s">
        <v>199</v>
      </c>
      <c r="B36" s="4" t="s">
        <v>1560</v>
      </c>
      <c r="C36" s="4" t="s">
        <v>4081</v>
      </c>
      <c r="D36" s="4" t="s">
        <v>1566</v>
      </c>
      <c r="E36" s="4" t="s">
        <v>4136</v>
      </c>
      <c r="F36" s="4" t="s">
        <v>4151</v>
      </c>
      <c r="G36" s="4" t="s">
        <v>4152</v>
      </c>
      <c r="I36" s="663" t="s">
        <v>762</v>
      </c>
      <c r="J36" s="664"/>
      <c r="K36" s="664"/>
      <c r="L36" s="664"/>
      <c r="M36" s="664"/>
      <c r="N36" s="664"/>
      <c r="O36" s="665"/>
      <c r="Q36" s="610" t="s">
        <v>762</v>
      </c>
      <c r="R36" s="610"/>
      <c r="S36" s="610"/>
      <c r="T36" s="610"/>
      <c r="U36" s="610"/>
      <c r="V36" s="610"/>
      <c r="W36" s="610"/>
      <c r="X36" s="610"/>
      <c r="Z36" s="628"/>
      <c r="AA36" s="419" t="s">
        <v>885</v>
      </c>
      <c r="AB36" s="419" t="s">
        <v>5161</v>
      </c>
      <c r="AC36" s="419" t="s">
        <v>5162</v>
      </c>
      <c r="AD36" s="418" t="s">
        <v>878</v>
      </c>
      <c r="AE36" s="419" t="s">
        <v>5161</v>
      </c>
      <c r="AF36" s="419" t="s">
        <v>5162</v>
      </c>
      <c r="AG36" s="418" t="s">
        <v>878</v>
      </c>
    </row>
    <row r="37" spans="1:33" ht="18" thickBot="1" x14ac:dyDescent="0.3">
      <c r="A37" s="3" t="s">
        <v>204</v>
      </c>
      <c r="B37" s="4" t="s">
        <v>338</v>
      </c>
      <c r="C37" s="4" t="s">
        <v>212</v>
      </c>
      <c r="D37" s="4" t="s">
        <v>338</v>
      </c>
      <c r="E37" s="4" t="s">
        <v>2696</v>
      </c>
      <c r="F37" s="4" t="s">
        <v>4153</v>
      </c>
      <c r="G37" s="4" t="s">
        <v>4154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20">
        <v>1</v>
      </c>
      <c r="AA37" s="27" t="s">
        <v>866</v>
      </c>
      <c r="AB37" s="99">
        <v>9175</v>
      </c>
      <c r="AC37" s="27"/>
      <c r="AD37" s="420"/>
      <c r="AE37" s="45">
        <v>9900</v>
      </c>
      <c r="AF37" s="28"/>
      <c r="AG37" s="420"/>
    </row>
    <row r="38" spans="1:33" ht="16.5" thickBot="1" x14ac:dyDescent="0.3">
      <c r="A38" s="3" t="s">
        <v>210</v>
      </c>
      <c r="B38" s="4" t="s">
        <v>1340</v>
      </c>
      <c r="C38" s="4" t="s">
        <v>354</v>
      </c>
      <c r="D38" s="4" t="s">
        <v>1306</v>
      </c>
      <c r="E38" s="4" t="s">
        <v>338</v>
      </c>
      <c r="F38" s="4" t="s">
        <v>4155</v>
      </c>
      <c r="G38" s="4" t="s">
        <v>4156</v>
      </c>
      <c r="I38" s="652">
        <v>2013</v>
      </c>
      <c r="J38" s="446" t="s">
        <v>867</v>
      </c>
      <c r="K38" s="74">
        <v>3.1847133757961785E-3</v>
      </c>
      <c r="L38" s="75">
        <v>-4.6969105491744545E-3</v>
      </c>
      <c r="M38" s="74">
        <v>3.5671528080104521E-2</v>
      </c>
      <c r="N38" s="74">
        <v>-1.5438184632049362E-3</v>
      </c>
      <c r="O38" s="126">
        <f>((K38-L38)*(M38-N38))</f>
        <v>2.9331736569182092E-4</v>
      </c>
      <c r="Q38" s="599">
        <v>2013</v>
      </c>
      <c r="R38" s="140" t="s">
        <v>867</v>
      </c>
      <c r="S38" s="74">
        <v>3.1847133757961785E-3</v>
      </c>
      <c r="T38" s="141">
        <v>3.5671528080104521E-2</v>
      </c>
      <c r="U38" s="141">
        <v>-2.1945179315248451E-3</v>
      </c>
      <c r="V38" s="141">
        <v>1.6209111869634545</v>
      </c>
      <c r="W38" s="142">
        <f>S38-U38-(V38*T38)</f>
        <v>-5.2441147613801392E-2</v>
      </c>
      <c r="X38" s="143">
        <f>W38^2</f>
        <v>2.7500739630525075E-3</v>
      </c>
      <c r="Z38" s="420">
        <v>2</v>
      </c>
      <c r="AA38" s="29" t="s">
        <v>867</v>
      </c>
      <c r="AB38" s="99">
        <v>9025</v>
      </c>
      <c r="AC38" s="27"/>
      <c r="AD38" s="75">
        <v>-1.6348773841961851E-2</v>
      </c>
      <c r="AE38" s="45">
        <v>11150</v>
      </c>
      <c r="AF38" s="420"/>
      <c r="AG38" s="75">
        <v>0.12626262626262627</v>
      </c>
    </row>
    <row r="39" spans="1:33" ht="16.5" thickBot="1" x14ac:dyDescent="0.3">
      <c r="A39" s="3" t="s">
        <v>215</v>
      </c>
      <c r="B39" s="4" t="s">
        <v>4082</v>
      </c>
      <c r="C39" s="4" t="s">
        <v>4157</v>
      </c>
      <c r="D39" s="4" t="s">
        <v>1057</v>
      </c>
      <c r="E39" s="4" t="s">
        <v>311</v>
      </c>
      <c r="F39" s="4" t="s">
        <v>4158</v>
      </c>
      <c r="G39" s="4" t="s">
        <v>4159</v>
      </c>
      <c r="I39" s="653"/>
      <c r="J39" s="446" t="s">
        <v>868</v>
      </c>
      <c r="K39" s="74">
        <v>0.10158730158730159</v>
      </c>
      <c r="L39" s="75">
        <v>-4.6969105491744545E-3</v>
      </c>
      <c r="M39" s="74">
        <v>8.3388067151827255E-2</v>
      </c>
      <c r="N39" s="74">
        <v>-1.5438184632049362E-3</v>
      </c>
      <c r="O39" s="126">
        <f t="shared" ref="O39:O49" si="6">((K39-L39)*(M39-N39))</f>
        <v>9.0269185478589996E-3</v>
      </c>
      <c r="Q39" s="599"/>
      <c r="R39" s="140" t="s">
        <v>868</v>
      </c>
      <c r="S39" s="74">
        <v>0.10158730158730159</v>
      </c>
      <c r="T39" s="141">
        <v>8.3388067151827255E-2</v>
      </c>
      <c r="U39" s="141">
        <v>-2.1945179315248451E-3</v>
      </c>
      <c r="V39" s="141">
        <v>1.6209111869634545</v>
      </c>
      <c r="W39" s="142">
        <f t="shared" ref="W39:W49" si="7">S39-U39-(V39*T39)</f>
        <v>-3.1382831386830137E-2</v>
      </c>
      <c r="X39" s="143">
        <f t="shared" ref="X39:X49" si="8">W39^2</f>
        <v>9.8488210585421089E-4</v>
      </c>
      <c r="Z39" s="420">
        <v>3</v>
      </c>
      <c r="AA39" s="29" t="s">
        <v>868</v>
      </c>
      <c r="AB39" s="99">
        <v>9625</v>
      </c>
      <c r="AC39" s="27"/>
      <c r="AD39" s="75">
        <v>6.6481994459833799E-2</v>
      </c>
      <c r="AE39" s="45">
        <v>11125</v>
      </c>
      <c r="AF39" s="420"/>
      <c r="AG39" s="75">
        <v>-2.242152466367713E-3</v>
      </c>
    </row>
    <row r="40" spans="1:33" ht="16.5" thickBot="1" x14ac:dyDescent="0.3">
      <c r="A40" s="3" t="s">
        <v>220</v>
      </c>
      <c r="B40" s="4" t="s">
        <v>4062</v>
      </c>
      <c r="C40" s="4" t="s">
        <v>4160</v>
      </c>
      <c r="D40" s="4" t="s">
        <v>303</v>
      </c>
      <c r="E40" s="4" t="s">
        <v>4082</v>
      </c>
      <c r="F40" s="4" t="s">
        <v>4161</v>
      </c>
      <c r="G40" s="4" t="s">
        <v>4162</v>
      </c>
      <c r="I40" s="653"/>
      <c r="J40" s="446" t="s">
        <v>869</v>
      </c>
      <c r="K40" s="74">
        <v>2.0172910662824207E-2</v>
      </c>
      <c r="L40" s="75">
        <v>-4.6969105491744545E-3</v>
      </c>
      <c r="M40" s="74">
        <v>1.4707665446079972E-2</v>
      </c>
      <c r="N40" s="74">
        <v>-1.5438184632049362E-3</v>
      </c>
      <c r="O40" s="126">
        <f t="shared" si="6"/>
        <v>4.0417149925358876E-4</v>
      </c>
      <c r="Q40" s="599"/>
      <c r="R40" s="140" t="s">
        <v>869</v>
      </c>
      <c r="S40" s="74">
        <v>2.0172910662824207E-2</v>
      </c>
      <c r="T40" s="141">
        <v>1.4707665446079972E-2</v>
      </c>
      <c r="U40" s="141">
        <v>-2.1945179315248451E-3</v>
      </c>
      <c r="V40" s="141">
        <v>1.6209111869634545</v>
      </c>
      <c r="W40" s="142">
        <f t="shared" si="7"/>
        <v>-1.4723908613178197E-3</v>
      </c>
      <c r="X40" s="143">
        <f t="shared" si="8"/>
        <v>2.167934848492231E-6</v>
      </c>
      <c r="Z40" s="420">
        <v>4</v>
      </c>
      <c r="AA40" s="29" t="s">
        <v>869</v>
      </c>
      <c r="AB40" s="99">
        <v>9000</v>
      </c>
      <c r="AC40" s="27"/>
      <c r="AD40" s="75">
        <v>-6.4935064935064929E-2</v>
      </c>
      <c r="AE40" s="45">
        <v>10350</v>
      </c>
      <c r="AF40" s="420"/>
      <c r="AG40" s="75">
        <v>-6.9662921348314602E-2</v>
      </c>
    </row>
    <row r="41" spans="1:33" ht="16.5" thickBot="1" x14ac:dyDescent="0.3">
      <c r="A41" s="3" t="s">
        <v>224</v>
      </c>
      <c r="B41" s="4" t="s">
        <v>244</v>
      </c>
      <c r="C41" s="4" t="s">
        <v>187</v>
      </c>
      <c r="D41" s="4" t="s">
        <v>278</v>
      </c>
      <c r="E41" s="4" t="s">
        <v>991</v>
      </c>
      <c r="F41" s="4" t="s">
        <v>4163</v>
      </c>
      <c r="G41" s="4" t="s">
        <v>4164</v>
      </c>
      <c r="I41" s="653"/>
      <c r="J41" s="446" t="s">
        <v>870</v>
      </c>
      <c r="K41" s="74">
        <v>3.954802259887006E-2</v>
      </c>
      <c r="L41" s="75">
        <v>-4.6969105491744545E-3</v>
      </c>
      <c r="M41" s="74">
        <v>1.3813376032119618E-2</v>
      </c>
      <c r="N41" s="74">
        <v>-1.5438184632049362E-3</v>
      </c>
      <c r="O41" s="126">
        <f t="shared" si="6"/>
        <v>6.7947804378715214E-4</v>
      </c>
      <c r="Q41" s="599"/>
      <c r="R41" s="140" t="s">
        <v>870</v>
      </c>
      <c r="S41" s="74">
        <v>3.954802259887006E-2</v>
      </c>
      <c r="T41" s="141">
        <v>1.3813376032119618E-2</v>
      </c>
      <c r="U41" s="141">
        <v>-2.1945179315248451E-3</v>
      </c>
      <c r="V41" s="141">
        <v>1.6209111869634545</v>
      </c>
      <c r="W41" s="142">
        <f t="shared" si="7"/>
        <v>1.9352284790199358E-2</v>
      </c>
      <c r="X41" s="143">
        <f t="shared" si="8"/>
        <v>3.7451092660098143E-4</v>
      </c>
      <c r="Z41" s="420">
        <v>5</v>
      </c>
      <c r="AA41" s="29" t="s">
        <v>870</v>
      </c>
      <c r="AB41" s="99">
        <v>8825</v>
      </c>
      <c r="AC41" s="27"/>
      <c r="AD41" s="75">
        <v>-1.9444444444444445E-2</v>
      </c>
      <c r="AE41" s="45">
        <v>9650</v>
      </c>
      <c r="AF41" s="420"/>
      <c r="AG41" s="75">
        <v>-6.7632850241545889E-2</v>
      </c>
    </row>
    <row r="42" spans="1:33" ht="16.5" thickBot="1" x14ac:dyDescent="0.3">
      <c r="A42" s="3" t="s">
        <v>228</v>
      </c>
      <c r="B42" s="4" t="s">
        <v>261</v>
      </c>
      <c r="C42" s="4" t="s">
        <v>226</v>
      </c>
      <c r="D42" s="4" t="s">
        <v>261</v>
      </c>
      <c r="E42" s="4" t="s">
        <v>167</v>
      </c>
      <c r="F42" s="4" t="s">
        <v>4165</v>
      </c>
      <c r="G42" s="4" t="s">
        <v>4166</v>
      </c>
      <c r="I42" s="653"/>
      <c r="J42" s="446" t="s">
        <v>871</v>
      </c>
      <c r="K42" s="74">
        <v>-2.1739130434782608E-2</v>
      </c>
      <c r="L42" s="75">
        <v>-4.6969105491744545E-3</v>
      </c>
      <c r="M42" s="74">
        <v>-1.0560682672701252E-2</v>
      </c>
      <c r="N42" s="74">
        <v>-1.5438184632049362E-3</v>
      </c>
      <c r="O42" s="126">
        <f t="shared" si="6"/>
        <v>1.5366738253690655E-4</v>
      </c>
      <c r="Q42" s="599"/>
      <c r="R42" s="140" t="s">
        <v>871</v>
      </c>
      <c r="S42" s="74">
        <v>-2.1739130434782608E-2</v>
      </c>
      <c r="T42" s="141">
        <v>-1.0560682672701252E-2</v>
      </c>
      <c r="U42" s="141">
        <v>-2.1945179315248451E-3</v>
      </c>
      <c r="V42" s="141">
        <v>1.6209111869634545</v>
      </c>
      <c r="W42" s="142">
        <f t="shared" si="7"/>
        <v>-2.4266838171051915E-3</v>
      </c>
      <c r="X42" s="143">
        <f t="shared" si="8"/>
        <v>5.8887943482002222E-6</v>
      </c>
      <c r="Z42" s="420">
        <v>6</v>
      </c>
      <c r="AA42" s="29" t="s">
        <v>871</v>
      </c>
      <c r="AB42" s="99">
        <v>9450</v>
      </c>
      <c r="AC42" s="29"/>
      <c r="AD42" s="75">
        <v>7.0821529745042494E-2</v>
      </c>
      <c r="AE42" s="45">
        <v>8400</v>
      </c>
      <c r="AF42" s="28"/>
      <c r="AG42" s="75">
        <v>-0.12953367875647667</v>
      </c>
    </row>
    <row r="43" spans="1:33" ht="16.5" thickBot="1" x14ac:dyDescent="0.3">
      <c r="A43" s="3" t="s">
        <v>234</v>
      </c>
      <c r="B43" s="4" t="s">
        <v>221</v>
      </c>
      <c r="C43" s="4" t="s">
        <v>4167</v>
      </c>
      <c r="D43" s="4" t="s">
        <v>4168</v>
      </c>
      <c r="E43" s="4" t="s">
        <v>261</v>
      </c>
      <c r="F43" s="4" t="s">
        <v>4169</v>
      </c>
      <c r="G43" s="4" t="s">
        <v>4170</v>
      </c>
      <c r="I43" s="653"/>
      <c r="J43" s="446" t="s">
        <v>872</v>
      </c>
      <c r="K43" s="74">
        <v>-0.05</v>
      </c>
      <c r="L43" s="75">
        <v>-4.6969105491744545E-3</v>
      </c>
      <c r="M43" s="74">
        <v>-4.225285001250792E-2</v>
      </c>
      <c r="N43" s="74">
        <v>-1.5438184632049362E-3</v>
      </c>
      <c r="O43" s="126">
        <f t="shared" si="6"/>
        <v>1.8442448977345524E-3</v>
      </c>
      <c r="Q43" s="599"/>
      <c r="R43" s="140" t="s">
        <v>872</v>
      </c>
      <c r="S43" s="74">
        <v>-0.05</v>
      </c>
      <c r="T43" s="141">
        <v>-4.225285001250792E-2</v>
      </c>
      <c r="U43" s="141">
        <v>-2.1945179315248451E-3</v>
      </c>
      <c r="V43" s="141">
        <v>1.6209111869634545</v>
      </c>
      <c r="W43" s="142">
        <f t="shared" si="7"/>
        <v>2.0682635197887871E-2</v>
      </c>
      <c r="X43" s="143">
        <f t="shared" si="8"/>
        <v>4.2777139872891026E-4</v>
      </c>
      <c r="Z43" s="420">
        <v>7</v>
      </c>
      <c r="AA43" s="29" t="s">
        <v>872</v>
      </c>
      <c r="AB43" s="99">
        <v>10000</v>
      </c>
      <c r="AC43" s="27"/>
      <c r="AD43" s="75">
        <v>5.8201058201058198E-2</v>
      </c>
      <c r="AE43" s="45">
        <v>7125</v>
      </c>
      <c r="AF43" s="28"/>
      <c r="AG43" s="75">
        <v>-0.15178571428571427</v>
      </c>
    </row>
    <row r="44" spans="1:33" ht="16.5" thickBot="1" x14ac:dyDescent="0.3">
      <c r="A44" s="3" t="s">
        <v>238</v>
      </c>
      <c r="B44" s="4" t="s">
        <v>151</v>
      </c>
      <c r="C44" s="4" t="s">
        <v>132</v>
      </c>
      <c r="D44" s="4" t="s">
        <v>4171</v>
      </c>
      <c r="E44" s="4" t="s">
        <v>3105</v>
      </c>
      <c r="F44" s="4" t="s">
        <v>4172</v>
      </c>
      <c r="G44" s="4" t="s">
        <v>4173</v>
      </c>
      <c r="I44" s="653"/>
      <c r="J44" s="446" t="s">
        <v>873</v>
      </c>
      <c r="K44" s="74">
        <v>-0.1111111111111111</v>
      </c>
      <c r="L44" s="75">
        <v>-4.6969105491744545E-3</v>
      </c>
      <c r="M44" s="74">
        <v>-3.9925373134328389E-2</v>
      </c>
      <c r="N44" s="74">
        <v>-1.5438184632049362E-3</v>
      </c>
      <c r="O44" s="126">
        <f t="shared" si="6"/>
        <v>4.0843424566518677E-3</v>
      </c>
      <c r="Q44" s="599"/>
      <c r="R44" s="140" t="s">
        <v>873</v>
      </c>
      <c r="S44" s="74">
        <v>-0.1111111111111111</v>
      </c>
      <c r="T44" s="141">
        <v>-3.9925373134328389E-2</v>
      </c>
      <c r="U44" s="141">
        <v>-2.1945179315248451E-3</v>
      </c>
      <c r="V44" s="141">
        <v>1.6209111869634545</v>
      </c>
      <c r="W44" s="142">
        <f t="shared" si="7"/>
        <v>-4.4201109222463203E-2</v>
      </c>
      <c r="X44" s="143">
        <f t="shared" si="8"/>
        <v>1.9537380564961216E-3</v>
      </c>
      <c r="Z44" s="420">
        <v>8</v>
      </c>
      <c r="AA44" s="29" t="s">
        <v>873</v>
      </c>
      <c r="AB44" s="99">
        <v>9950</v>
      </c>
      <c r="AC44" s="27"/>
      <c r="AD44" s="75">
        <v>-5.0000000000000001E-3</v>
      </c>
      <c r="AE44" s="45">
        <v>7600</v>
      </c>
      <c r="AF44" s="28"/>
      <c r="AG44" s="75">
        <v>6.6666666666666666E-2</v>
      </c>
    </row>
    <row r="45" spans="1:33" ht="16.5" thickBot="1" x14ac:dyDescent="0.3">
      <c r="A45" s="3" t="s">
        <v>243</v>
      </c>
      <c r="B45" s="4" t="s">
        <v>229</v>
      </c>
      <c r="C45" s="4" t="s">
        <v>3173</v>
      </c>
      <c r="D45" s="4" t="s">
        <v>803</v>
      </c>
      <c r="E45" s="4" t="s">
        <v>235</v>
      </c>
      <c r="F45" s="4" t="s">
        <v>4174</v>
      </c>
      <c r="G45" s="4" t="s">
        <v>4175</v>
      </c>
      <c r="I45" s="653"/>
      <c r="J45" s="446" t="s">
        <v>874</v>
      </c>
      <c r="K45" s="74">
        <v>-0.17105263157894737</v>
      </c>
      <c r="L45" s="75">
        <v>-4.6969105491744545E-3</v>
      </c>
      <c r="M45" s="74">
        <v>-9.1760590750097071E-2</v>
      </c>
      <c r="N45" s="74">
        <v>-1.5438184632049362E-3</v>
      </c>
      <c r="O45" s="126">
        <f t="shared" si="6"/>
        <v>1.5008076202764776E-2</v>
      </c>
      <c r="Q45" s="599"/>
      <c r="R45" s="140" t="s">
        <v>874</v>
      </c>
      <c r="S45" s="74">
        <v>-0.17105263157894737</v>
      </c>
      <c r="T45" s="141">
        <v>-9.1760590750097071E-2</v>
      </c>
      <c r="U45" s="141">
        <v>-2.1945179315248451E-3</v>
      </c>
      <c r="V45" s="141">
        <v>1.6209111869634545</v>
      </c>
      <c r="W45" s="142">
        <f t="shared" si="7"/>
        <v>-2.0122345578214906E-2</v>
      </c>
      <c r="X45" s="143">
        <f t="shared" si="8"/>
        <v>4.0490879156910502E-4</v>
      </c>
      <c r="Z45" s="420">
        <v>9</v>
      </c>
      <c r="AA45" s="29" t="s">
        <v>874</v>
      </c>
      <c r="AB45" s="99">
        <v>10475</v>
      </c>
      <c r="AC45" s="27"/>
      <c r="AD45" s="75">
        <v>5.2763819095477386E-2</v>
      </c>
      <c r="AE45" s="79">
        <v>9450</v>
      </c>
      <c r="AF45" s="28"/>
      <c r="AG45" s="75">
        <v>0.24342105263157895</v>
      </c>
    </row>
    <row r="46" spans="1:33" ht="16.5" thickBot="1" x14ac:dyDescent="0.3">
      <c r="A46" s="3" t="s">
        <v>249</v>
      </c>
      <c r="B46" s="4" t="s">
        <v>147</v>
      </c>
      <c r="C46" s="4" t="s">
        <v>4176</v>
      </c>
      <c r="D46" s="4" t="s">
        <v>143</v>
      </c>
      <c r="E46" s="4" t="s">
        <v>796</v>
      </c>
      <c r="F46" s="4" t="s">
        <v>4177</v>
      </c>
      <c r="G46" s="4" t="s">
        <v>4178</v>
      </c>
      <c r="I46" s="653"/>
      <c r="J46" s="446" t="s">
        <v>875</v>
      </c>
      <c r="K46" s="74">
        <v>3.1746031746031744E-2</v>
      </c>
      <c r="L46" s="75">
        <v>-4.6969105491744545E-3</v>
      </c>
      <c r="M46" s="74">
        <v>1.6874206569957247E-2</v>
      </c>
      <c r="N46" s="74">
        <v>-1.5438184632049362E-3</v>
      </c>
      <c r="O46" s="126">
        <f t="shared" si="6"/>
        <v>6.7120702347519266E-4</v>
      </c>
      <c r="Q46" s="599"/>
      <c r="R46" s="140" t="s">
        <v>875</v>
      </c>
      <c r="S46" s="74">
        <v>3.1746031746031744E-2</v>
      </c>
      <c r="T46" s="141">
        <v>1.6874206569957247E-2</v>
      </c>
      <c r="U46" s="141">
        <v>-2.1945179315248451E-3</v>
      </c>
      <c r="V46" s="141">
        <v>1.6209111869634545</v>
      </c>
      <c r="W46" s="142">
        <f t="shared" si="7"/>
        <v>6.5889594771806649E-3</v>
      </c>
      <c r="X46" s="143">
        <f t="shared" si="8"/>
        <v>4.3414386991928901E-5</v>
      </c>
      <c r="Z46" s="420">
        <v>10</v>
      </c>
      <c r="AA46" s="29" t="s">
        <v>875</v>
      </c>
      <c r="AB46" s="99">
        <v>10125</v>
      </c>
      <c r="AC46" s="27"/>
      <c r="AD46" s="75">
        <v>-3.3412887828162291E-2</v>
      </c>
      <c r="AE46" s="79">
        <v>9925</v>
      </c>
      <c r="AF46" s="31"/>
      <c r="AG46" s="75">
        <v>5.0264550264550262E-2</v>
      </c>
    </row>
    <row r="47" spans="1:33" ht="16.5" thickBot="1" x14ac:dyDescent="0.3">
      <c r="A47" s="3" t="s">
        <v>255</v>
      </c>
      <c r="B47" s="4" t="s">
        <v>4179</v>
      </c>
      <c r="C47" s="4" t="s">
        <v>109</v>
      </c>
      <c r="D47" s="4" t="s">
        <v>121</v>
      </c>
      <c r="E47" s="4" t="s">
        <v>147</v>
      </c>
      <c r="F47" s="4" t="s">
        <v>4180</v>
      </c>
      <c r="G47" s="4" t="s">
        <v>4181</v>
      </c>
      <c r="I47" s="653"/>
      <c r="J47" s="446" t="s">
        <v>876</v>
      </c>
      <c r="K47" s="74">
        <v>0.10384615384615385</v>
      </c>
      <c r="L47" s="75">
        <v>-4.6969105491744545E-3</v>
      </c>
      <c r="M47" s="74">
        <v>5.8788048814700476E-2</v>
      </c>
      <c r="N47" s="74">
        <v>-1.5438184632049362E-3</v>
      </c>
      <c r="O47" s="126">
        <f t="shared" si="6"/>
        <v>6.5486057550360873E-3</v>
      </c>
      <c r="Q47" s="599"/>
      <c r="R47" s="140" t="s">
        <v>876</v>
      </c>
      <c r="S47" s="74">
        <v>0.10384615384615385</v>
      </c>
      <c r="T47" s="141">
        <v>5.8788048814700476E-2</v>
      </c>
      <c r="U47" s="141">
        <v>-2.1945179315248451E-3</v>
      </c>
      <c r="V47" s="141">
        <v>1.6209111869634545</v>
      </c>
      <c r="W47" s="142">
        <f t="shared" si="7"/>
        <v>1.0750465794177044E-2</v>
      </c>
      <c r="X47" s="143">
        <f t="shared" si="8"/>
        <v>1.1557251479177066E-4</v>
      </c>
      <c r="Z47" s="420">
        <v>11</v>
      </c>
      <c r="AA47" s="29" t="s">
        <v>876</v>
      </c>
      <c r="AB47" s="99">
        <v>10900</v>
      </c>
      <c r="AC47" s="27"/>
      <c r="AD47" s="75">
        <v>7.6543209876543214E-2</v>
      </c>
      <c r="AE47" s="79">
        <v>9000</v>
      </c>
      <c r="AF47" s="28"/>
      <c r="AG47" s="75">
        <v>-9.3198992443324941E-2</v>
      </c>
    </row>
    <row r="48" spans="1:33" ht="16.5" thickBot="1" x14ac:dyDescent="0.3">
      <c r="A48" s="3" t="s">
        <v>258</v>
      </c>
      <c r="B48" s="4" t="s">
        <v>805</v>
      </c>
      <c r="C48" s="4" t="s">
        <v>3199</v>
      </c>
      <c r="D48" s="4" t="s">
        <v>127</v>
      </c>
      <c r="E48" s="4" t="s">
        <v>152</v>
      </c>
      <c r="F48" s="4" t="s">
        <v>4182</v>
      </c>
      <c r="G48" s="4" t="s">
        <v>4183</v>
      </c>
      <c r="I48" s="653"/>
      <c r="J48" s="446" t="s">
        <v>877</v>
      </c>
      <c r="K48" s="74">
        <v>-0.10801393728222997</v>
      </c>
      <c r="L48" s="75">
        <v>-4.6969105491744545E-3</v>
      </c>
      <c r="M48" s="74">
        <v>-6.6135848756640692E-2</v>
      </c>
      <c r="N48" s="74">
        <v>-1.5438184632049362E-3</v>
      </c>
      <c r="O48" s="126">
        <f t="shared" si="6"/>
        <v>6.6734565205692339E-3</v>
      </c>
      <c r="Q48" s="599"/>
      <c r="R48" s="140" t="s">
        <v>877</v>
      </c>
      <c r="S48" s="74">
        <v>-0.10801393728222997</v>
      </c>
      <c r="T48" s="141">
        <v>-6.6135848756640692E-2</v>
      </c>
      <c r="U48" s="141">
        <v>-2.1945179315248451E-3</v>
      </c>
      <c r="V48" s="141">
        <v>1.6209111869634545</v>
      </c>
      <c r="W48" s="142">
        <f t="shared" si="7"/>
        <v>1.3809177582568555E-3</v>
      </c>
      <c r="X48" s="143">
        <f t="shared" si="8"/>
        <v>1.9069338550691391E-6</v>
      </c>
      <c r="Z48" s="420">
        <v>12</v>
      </c>
      <c r="AA48" s="29" t="s">
        <v>877</v>
      </c>
      <c r="AB48" s="99">
        <v>9400</v>
      </c>
      <c r="AC48" s="27"/>
      <c r="AD48" s="75">
        <v>-0.13761467889908258</v>
      </c>
      <c r="AE48" s="79">
        <v>12025</v>
      </c>
      <c r="AF48" s="28"/>
      <c r="AG48" s="75">
        <v>0.33611111111111114</v>
      </c>
    </row>
    <row r="49" spans="1:33" ht="16.5" thickBot="1" x14ac:dyDescent="0.3">
      <c r="A49" s="3" t="s">
        <v>263</v>
      </c>
      <c r="B49" s="4" t="s">
        <v>3173</v>
      </c>
      <c r="C49" s="4" t="s">
        <v>4184</v>
      </c>
      <c r="D49" s="4" t="s">
        <v>229</v>
      </c>
      <c r="E49" s="4" t="s">
        <v>131</v>
      </c>
      <c r="F49" s="4" t="s">
        <v>4185</v>
      </c>
      <c r="G49" s="4" t="s">
        <v>4186</v>
      </c>
      <c r="I49" s="654"/>
      <c r="J49" s="446" t="s">
        <v>866</v>
      </c>
      <c r="K49" s="74">
        <v>0.10546875</v>
      </c>
      <c r="L49" s="75">
        <v>-4.6969105491744545E-3</v>
      </c>
      <c r="M49" s="74">
        <v>8.8666316730269968E-3</v>
      </c>
      <c r="N49" s="74">
        <v>-1.5438184632049362E-3</v>
      </c>
      <c r="O49" s="126">
        <f t="shared" si="6"/>
        <v>1.1468741158722341E-3</v>
      </c>
      <c r="Q49" s="599"/>
      <c r="R49" s="140" t="s">
        <v>866</v>
      </c>
      <c r="S49" s="74">
        <v>0.10546875</v>
      </c>
      <c r="T49" s="141">
        <v>8.8666316730269968E-3</v>
      </c>
      <c r="U49" s="141">
        <v>-2.1945179315248451E-3</v>
      </c>
      <c r="V49" s="141">
        <v>1.6209111869634545</v>
      </c>
      <c r="W49" s="142">
        <f t="shared" si="7"/>
        <v>9.3291245462030908E-2</v>
      </c>
      <c r="X49" s="143">
        <f t="shared" si="8"/>
        <v>8.703256479856902E-3</v>
      </c>
      <c r="Z49" s="420">
        <v>13</v>
      </c>
      <c r="AA49" s="29" t="s">
        <v>866</v>
      </c>
      <c r="AB49" s="99">
        <v>9900</v>
      </c>
      <c r="AC49" s="27"/>
      <c r="AD49" s="75">
        <v>5.3191489361702128E-2</v>
      </c>
      <c r="AE49" s="79">
        <v>11500</v>
      </c>
      <c r="AF49" s="28"/>
      <c r="AG49" s="75">
        <v>-4.3659043659043661E-2</v>
      </c>
    </row>
    <row r="50" spans="1:33" ht="16.5" thickBot="1" x14ac:dyDescent="0.3">
      <c r="A50" s="3" t="s">
        <v>267</v>
      </c>
      <c r="B50" s="4" t="s">
        <v>3112</v>
      </c>
      <c r="C50" s="4" t="s">
        <v>3342</v>
      </c>
      <c r="D50" s="4" t="s">
        <v>801</v>
      </c>
      <c r="E50" s="4" t="s">
        <v>4187</v>
      </c>
      <c r="F50" s="4" t="s">
        <v>4188</v>
      </c>
      <c r="G50" s="4" t="s">
        <v>4189</v>
      </c>
      <c r="I50" s="646" t="s">
        <v>891</v>
      </c>
      <c r="J50" s="647"/>
      <c r="K50" s="647"/>
      <c r="L50" s="647"/>
      <c r="M50" s="647"/>
      <c r="N50" s="655"/>
      <c r="O50" s="126">
        <f>SUM(O38:O49)</f>
        <v>4.6534359811232412E-2</v>
      </c>
      <c r="Q50" s="599" t="s">
        <v>891</v>
      </c>
      <c r="R50" s="599"/>
      <c r="S50" s="599"/>
      <c r="T50" s="599"/>
      <c r="U50" s="599"/>
      <c r="V50" s="599"/>
      <c r="W50" s="599"/>
      <c r="X50" s="143">
        <f>SUM(X38:X49)</f>
        <v>1.57680922869942E-2</v>
      </c>
      <c r="Z50" s="630" t="s">
        <v>5160</v>
      </c>
      <c r="AA50" s="631"/>
      <c r="AB50" s="631"/>
      <c r="AC50" s="632"/>
      <c r="AD50" s="75">
        <v>0.10124725079094113</v>
      </c>
      <c r="AE50" s="589" t="s">
        <v>5160</v>
      </c>
      <c r="AF50" s="589"/>
      <c r="AG50" s="75">
        <v>0.26501065373574545</v>
      </c>
    </row>
    <row r="51" spans="1:33" ht="19.5" thickBot="1" x14ac:dyDescent="0.3">
      <c r="A51" s="3" t="s">
        <v>271</v>
      </c>
      <c r="B51" s="4" t="s">
        <v>115</v>
      </c>
      <c r="C51" s="4" t="s">
        <v>3098</v>
      </c>
      <c r="D51" s="4" t="s">
        <v>3171</v>
      </c>
      <c r="E51" s="4" t="s">
        <v>4190</v>
      </c>
      <c r="F51" s="4" t="s">
        <v>4191</v>
      </c>
      <c r="G51" s="4" t="s">
        <v>4192</v>
      </c>
      <c r="I51" s="649" t="s">
        <v>5173</v>
      </c>
      <c r="J51" s="650"/>
      <c r="K51" s="650"/>
      <c r="L51" s="650"/>
      <c r="M51" s="650"/>
      <c r="N51" s="656"/>
      <c r="O51" s="126">
        <f>O50/12</f>
        <v>3.8778633176027011E-3</v>
      </c>
      <c r="Q51" s="600" t="s">
        <v>5070</v>
      </c>
      <c r="R51" s="600"/>
      <c r="S51" s="600"/>
      <c r="T51" s="600"/>
      <c r="U51" s="600"/>
      <c r="V51" s="600"/>
      <c r="W51" s="600"/>
      <c r="X51" s="143">
        <f>X50/12</f>
        <v>1.3140076905828501E-3</v>
      </c>
      <c r="Z51" s="630" t="s">
        <v>881</v>
      </c>
      <c r="AA51" s="631"/>
      <c r="AB51" s="631"/>
      <c r="AC51" s="632"/>
      <c r="AD51" s="75">
        <v>8.4372708992450935E-3</v>
      </c>
      <c r="AE51" s="630" t="s">
        <v>881</v>
      </c>
      <c r="AF51" s="632"/>
      <c r="AG51" s="75">
        <v>3.7858664819392207E-2</v>
      </c>
    </row>
    <row r="52" spans="1:33" ht="18" thickBot="1" x14ac:dyDescent="0.3">
      <c r="A52" s="3" t="s">
        <v>277</v>
      </c>
      <c r="B52" s="4" t="s">
        <v>802</v>
      </c>
      <c r="C52" s="4" t="s">
        <v>101</v>
      </c>
      <c r="D52" s="4" t="s">
        <v>132</v>
      </c>
      <c r="E52" s="4" t="s">
        <v>115</v>
      </c>
      <c r="F52" s="4" t="s">
        <v>4193</v>
      </c>
      <c r="G52" s="4" t="s">
        <v>4194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62" t="s">
        <v>884</v>
      </c>
      <c r="R52" s="162" t="s">
        <v>885</v>
      </c>
      <c r="S52" s="162" t="s">
        <v>886</v>
      </c>
      <c r="T52" s="162" t="s">
        <v>888</v>
      </c>
      <c r="U52" s="162" t="s">
        <v>5071</v>
      </c>
      <c r="V52" s="162" t="s">
        <v>5072</v>
      </c>
      <c r="W52" s="162" t="s">
        <v>5073</v>
      </c>
      <c r="X52" s="162" t="s">
        <v>5074</v>
      </c>
    </row>
    <row r="53" spans="1:33" ht="16.5" thickBot="1" x14ac:dyDescent="0.3">
      <c r="A53" s="3" t="s">
        <v>281</v>
      </c>
      <c r="B53" s="4" t="s">
        <v>151</v>
      </c>
      <c r="C53" s="4" t="s">
        <v>4195</v>
      </c>
      <c r="D53" s="4" t="s">
        <v>801</v>
      </c>
      <c r="E53" s="4" t="s">
        <v>802</v>
      </c>
      <c r="F53" s="4" t="s">
        <v>4196</v>
      </c>
      <c r="G53" s="4" t="s">
        <v>4197</v>
      </c>
      <c r="I53" s="652">
        <v>2014</v>
      </c>
      <c r="J53" s="446" t="s">
        <v>867</v>
      </c>
      <c r="K53" s="74">
        <v>3.5335689045936395E-3</v>
      </c>
      <c r="L53" s="74">
        <v>1.2254758218586459E-2</v>
      </c>
      <c r="M53" s="74">
        <v>4.3057625783952537E-2</v>
      </c>
      <c r="N53" s="74">
        <v>1.9868817943784263E-2</v>
      </c>
      <c r="O53" s="74">
        <f>((K53-L53)*(M53-N53))</f>
        <v>-2.0223398313990845E-4</v>
      </c>
      <c r="Q53" s="599">
        <v>2014</v>
      </c>
      <c r="R53" s="140" t="s">
        <v>867</v>
      </c>
      <c r="S53" s="42">
        <v>3.5335689045936395E-3</v>
      </c>
      <c r="T53" s="42">
        <v>4.3057625783952537E-2</v>
      </c>
      <c r="U53" s="141">
        <v>-1.2505699568455108E-2</v>
      </c>
      <c r="V53" s="141">
        <v>1.2461968224328916</v>
      </c>
      <c r="W53" s="529">
        <f>S53-U53-(V53*T53)</f>
        <v>-3.761900796041745E-2</v>
      </c>
      <c r="X53" s="206">
        <f>W53^2</f>
        <v>1.4151897599259514E-3</v>
      </c>
    </row>
    <row r="54" spans="1:33" ht="16.5" thickBot="1" x14ac:dyDescent="0.3">
      <c r="A54" s="3" t="s">
        <v>286</v>
      </c>
      <c r="B54" s="4" t="s">
        <v>151</v>
      </c>
      <c r="C54" s="4" t="s">
        <v>4198</v>
      </c>
      <c r="D54" s="4" t="s">
        <v>4199</v>
      </c>
      <c r="E54" s="4" t="s">
        <v>797</v>
      </c>
      <c r="F54" s="4" t="s">
        <v>4200</v>
      </c>
      <c r="G54" s="4" t="s">
        <v>4201</v>
      </c>
      <c r="I54" s="653"/>
      <c r="J54" s="446" t="s">
        <v>868</v>
      </c>
      <c r="K54" s="74">
        <v>5.6338028169014086E-2</v>
      </c>
      <c r="L54" s="74">
        <v>1.2254758218586459E-2</v>
      </c>
      <c r="M54" s="74">
        <v>4.7090703192407331E-2</v>
      </c>
      <c r="N54" s="74">
        <v>1.9868817943784263E-2</v>
      </c>
      <c r="O54" s="74">
        <f t="shared" ref="O54:O64" si="9">((K54-L54)*(M54-N54))</f>
        <v>1.2000297159746145E-3</v>
      </c>
      <c r="Q54" s="599"/>
      <c r="R54" s="140" t="s">
        <v>868</v>
      </c>
      <c r="S54" s="42">
        <v>5.6338028169014086E-2</v>
      </c>
      <c r="T54" s="42">
        <v>4.7090703192407331E-2</v>
      </c>
      <c r="U54" s="141">
        <v>-1.2505699568455108E-2</v>
      </c>
      <c r="V54" s="141">
        <v>1.2461968224328916</v>
      </c>
      <c r="W54" s="529">
        <f t="shared" ref="W54:W64" si="10">S54-U54-(V54*T54)</f>
        <v>1.0159443052960751E-2</v>
      </c>
      <c r="X54" s="206">
        <f t="shared" ref="X54:X64" si="11">W54^2</f>
        <v>1.0321428314635247E-4</v>
      </c>
    </row>
    <row r="55" spans="1:33" ht="16.5" thickBot="1" x14ac:dyDescent="0.3">
      <c r="A55" s="3" t="s">
        <v>292</v>
      </c>
      <c r="B55" s="4" t="s">
        <v>152</v>
      </c>
      <c r="C55" s="4" t="s">
        <v>3193</v>
      </c>
      <c r="D55" s="4" t="s">
        <v>153</v>
      </c>
      <c r="E55" s="4" t="s">
        <v>151</v>
      </c>
      <c r="F55" s="4" t="s">
        <v>4202</v>
      </c>
      <c r="G55" s="4" t="s">
        <v>4203</v>
      </c>
      <c r="I55" s="653"/>
      <c r="J55" s="446" t="s">
        <v>869</v>
      </c>
      <c r="K55" s="74">
        <v>5.3333333333333302E-2</v>
      </c>
      <c r="L55" s="74">
        <v>1.2254758218586459E-2</v>
      </c>
      <c r="M55" s="74">
        <v>2.9381091555189243E-2</v>
      </c>
      <c r="N55" s="74">
        <v>1.9868817943784263E-2</v>
      </c>
      <c r="O55" s="74">
        <f t="shared" si="9"/>
        <v>3.907506460581237E-4</v>
      </c>
      <c r="Q55" s="599"/>
      <c r="R55" s="140" t="s">
        <v>869</v>
      </c>
      <c r="S55" s="42">
        <v>5.3333333333333302E-2</v>
      </c>
      <c r="T55" s="42">
        <v>2.9381091555189243E-2</v>
      </c>
      <c r="U55" s="141">
        <v>-1.2505699568455108E-2</v>
      </c>
      <c r="V55" s="141">
        <v>1.2461968224328916</v>
      </c>
      <c r="W55" s="529">
        <f t="shared" si="10"/>
        <v>2.9224409966101712E-2</v>
      </c>
      <c r="X55" s="206">
        <f t="shared" si="11"/>
        <v>8.5406613786678505E-4</v>
      </c>
    </row>
    <row r="56" spans="1:33" ht="16.5" thickBot="1" x14ac:dyDescent="0.3">
      <c r="A56" s="3" t="s">
        <v>296</v>
      </c>
      <c r="B56" s="4" t="s">
        <v>801</v>
      </c>
      <c r="C56" s="4" t="s">
        <v>4204</v>
      </c>
      <c r="D56" s="4" t="s">
        <v>811</v>
      </c>
      <c r="E56" s="4" t="s">
        <v>3159</v>
      </c>
      <c r="F56" s="4" t="s">
        <v>4205</v>
      </c>
      <c r="G56" s="4" t="s">
        <v>4206</v>
      </c>
      <c r="I56" s="653"/>
      <c r="J56" s="446" t="s">
        <v>870</v>
      </c>
      <c r="K56" s="74">
        <v>-6.0126582278481014E-2</v>
      </c>
      <c r="L56" s="74">
        <v>1.2254758218586459E-2</v>
      </c>
      <c r="M56" s="74">
        <v>1.9324336155895544E-2</v>
      </c>
      <c r="N56" s="74">
        <v>1.9868817943784263E-2</v>
      </c>
      <c r="O56" s="74">
        <f t="shared" si="9"/>
        <v>3.941032168362544E-5</v>
      </c>
      <c r="Q56" s="599"/>
      <c r="R56" s="140" t="s">
        <v>870</v>
      </c>
      <c r="S56" s="42">
        <v>-6.0126582278481014E-2</v>
      </c>
      <c r="T56" s="42">
        <v>1.9324336155895544E-2</v>
      </c>
      <c r="U56" s="141">
        <v>-1.2505699568455108E-2</v>
      </c>
      <c r="V56" s="141">
        <v>1.2461968224328916</v>
      </c>
      <c r="W56" s="529">
        <f t="shared" si="10"/>
        <v>-7.1702809023127978E-2</v>
      </c>
      <c r="X56" s="206">
        <f t="shared" si="11"/>
        <v>5.1412928218071627E-3</v>
      </c>
    </row>
    <row r="57" spans="1:33" ht="16.5" thickBot="1" x14ac:dyDescent="0.3">
      <c r="A57" s="3" t="s">
        <v>302</v>
      </c>
      <c r="B57" s="4" t="s">
        <v>4207</v>
      </c>
      <c r="C57" s="4" t="s">
        <v>3165</v>
      </c>
      <c r="D57" s="4" t="s">
        <v>226</v>
      </c>
      <c r="E57" s="4" t="s">
        <v>127</v>
      </c>
      <c r="F57" s="4" t="s">
        <v>4208</v>
      </c>
      <c r="G57" s="4" t="s">
        <v>4209</v>
      </c>
      <c r="I57" s="653"/>
      <c r="J57" s="446" t="s">
        <v>871</v>
      </c>
      <c r="K57" s="74">
        <v>-8.4175084175084174E-3</v>
      </c>
      <c r="L57" s="74">
        <v>1.2254758218586459E-2</v>
      </c>
      <c r="M57" s="74">
        <v>1.1767448709138997E-2</v>
      </c>
      <c r="N57" s="74">
        <v>1.9868817943784263E-2</v>
      </c>
      <c r="O57" s="74">
        <f t="shared" si="9"/>
        <v>1.6747366493604282E-4</v>
      </c>
      <c r="Q57" s="599"/>
      <c r="R57" s="140" t="s">
        <v>871</v>
      </c>
      <c r="S57" s="42">
        <v>-8.4175084175084174E-3</v>
      </c>
      <c r="T57" s="42">
        <v>1.1767448709138997E-2</v>
      </c>
      <c r="U57" s="141">
        <v>-1.2505699568455108E-2</v>
      </c>
      <c r="V57" s="141">
        <v>1.2461968224328916</v>
      </c>
      <c r="W57" s="529">
        <f t="shared" si="10"/>
        <v>-1.0576366038524361E-2</v>
      </c>
      <c r="X57" s="206">
        <f t="shared" si="11"/>
        <v>1.1185951858085148E-4</v>
      </c>
    </row>
    <row r="58" spans="1:33" ht="16.5" thickBot="1" x14ac:dyDescent="0.3">
      <c r="A58" s="3" t="s">
        <v>308</v>
      </c>
      <c r="B58" s="4" t="s">
        <v>239</v>
      </c>
      <c r="C58" s="4" t="s">
        <v>4210</v>
      </c>
      <c r="D58" s="4" t="s">
        <v>206</v>
      </c>
      <c r="E58" s="4" t="s">
        <v>4211</v>
      </c>
      <c r="F58" s="4" t="s">
        <v>4212</v>
      </c>
      <c r="G58" s="4" t="s">
        <v>4213</v>
      </c>
      <c r="I58" s="653"/>
      <c r="J58" s="446" t="s">
        <v>872</v>
      </c>
      <c r="K58" s="74">
        <v>2.3769100169779286E-2</v>
      </c>
      <c r="L58" s="74">
        <v>1.2254758218586459E-2</v>
      </c>
      <c r="M58" s="74">
        <v>-2.2800315323509741E-3</v>
      </c>
      <c r="N58" s="74">
        <v>1.9868817943784263E-2</v>
      </c>
      <c r="O58" s="74">
        <f t="shared" si="9"/>
        <v>-2.5502942669371924E-4</v>
      </c>
      <c r="Q58" s="599"/>
      <c r="R58" s="140" t="s">
        <v>872</v>
      </c>
      <c r="S58" s="42">
        <v>2.3769100169779286E-2</v>
      </c>
      <c r="T58" s="42">
        <v>-2.2800315323509741E-3</v>
      </c>
      <c r="U58" s="141">
        <v>-1.2505699568455108E-2</v>
      </c>
      <c r="V58" s="141">
        <v>1.2461968224328916</v>
      </c>
      <c r="W58" s="529">
        <f t="shared" si="10"/>
        <v>3.9116167788896976E-2</v>
      </c>
      <c r="X58" s="206">
        <f t="shared" si="11"/>
        <v>1.5300745824891413E-3</v>
      </c>
    </row>
    <row r="59" spans="1:33" ht="16.5" thickBot="1" x14ac:dyDescent="0.3">
      <c r="A59" s="3" t="s">
        <v>314</v>
      </c>
      <c r="B59" s="4" t="s">
        <v>208</v>
      </c>
      <c r="C59" s="4" t="s">
        <v>4207</v>
      </c>
      <c r="D59" s="4" t="s">
        <v>790</v>
      </c>
      <c r="E59" s="4" t="s">
        <v>239</v>
      </c>
      <c r="F59" s="4" t="s">
        <v>4214</v>
      </c>
      <c r="G59" s="4" t="s">
        <v>4215</v>
      </c>
      <c r="I59" s="653"/>
      <c r="J59" s="446" t="s">
        <v>873</v>
      </c>
      <c r="K59" s="74">
        <v>9.950248756218906E-2</v>
      </c>
      <c r="L59" s="74">
        <v>1.2254758218586459E-2</v>
      </c>
      <c r="M59" s="74">
        <v>5.5465739603972428E-2</v>
      </c>
      <c r="N59" s="74">
        <v>1.9868817943784263E-2</v>
      </c>
      <c r="O59" s="74">
        <f t="shared" si="9"/>
        <v>3.1057505864735221E-3</v>
      </c>
      <c r="Q59" s="599"/>
      <c r="R59" s="140" t="s">
        <v>873</v>
      </c>
      <c r="S59" s="42">
        <v>9.950248756218906E-2</v>
      </c>
      <c r="T59" s="42">
        <v>5.5465739603972428E-2</v>
      </c>
      <c r="U59" s="141">
        <v>-1.2505699568455108E-2</v>
      </c>
      <c r="V59" s="141">
        <v>1.2461968224328916</v>
      </c>
      <c r="W59" s="529">
        <f t="shared" si="10"/>
        <v>4.2886958682283538E-2</v>
      </c>
      <c r="X59" s="206">
        <f t="shared" si="11"/>
        <v>1.8392912250158953E-3</v>
      </c>
    </row>
    <row r="60" spans="1:33" ht="16.5" thickBot="1" x14ac:dyDescent="0.3">
      <c r="A60" s="3" t="s">
        <v>320</v>
      </c>
      <c r="B60" s="4" t="s">
        <v>239</v>
      </c>
      <c r="C60" s="4" t="s">
        <v>163</v>
      </c>
      <c r="D60" s="4" t="s">
        <v>261</v>
      </c>
      <c r="E60" s="4" t="s">
        <v>200</v>
      </c>
      <c r="F60" s="4" t="s">
        <v>4216</v>
      </c>
      <c r="G60" s="4" t="s">
        <v>4217</v>
      </c>
      <c r="I60" s="653"/>
      <c r="J60" s="446" t="s">
        <v>874</v>
      </c>
      <c r="K60" s="74">
        <v>-2.1116138763197588E-2</v>
      </c>
      <c r="L60" s="74">
        <v>1.2254758218586459E-2</v>
      </c>
      <c r="M60" s="74">
        <v>1.0365081193137061E-3</v>
      </c>
      <c r="N60" s="74">
        <v>1.9868817943784263E-2</v>
      </c>
      <c r="O60" s="74">
        <f t="shared" si="9"/>
        <v>6.2845107108144653E-4</v>
      </c>
      <c r="Q60" s="599"/>
      <c r="R60" s="140" t="s">
        <v>874</v>
      </c>
      <c r="S60" s="42">
        <v>-2.1116138763197588E-2</v>
      </c>
      <c r="T60" s="42">
        <v>1.0365081193137061E-3</v>
      </c>
      <c r="U60" s="141">
        <v>-1.2505699568455108E-2</v>
      </c>
      <c r="V60" s="141">
        <v>1.2461968224328916</v>
      </c>
      <c r="W60" s="529">
        <f t="shared" si="10"/>
        <v>-9.9021323194571128E-3</v>
      </c>
      <c r="X60" s="206">
        <f t="shared" si="11"/>
        <v>9.8052224472037098E-5</v>
      </c>
    </row>
    <row r="61" spans="1:33" ht="16.5" thickBot="1" x14ac:dyDescent="0.3">
      <c r="A61" s="3" t="s">
        <v>325</v>
      </c>
      <c r="B61" s="4" t="s">
        <v>162</v>
      </c>
      <c r="C61" s="4" t="s">
        <v>799</v>
      </c>
      <c r="D61" s="4" t="s">
        <v>222</v>
      </c>
      <c r="E61" s="4" t="s">
        <v>803</v>
      </c>
      <c r="F61" s="4" t="s">
        <v>4218</v>
      </c>
      <c r="G61" s="4" t="s">
        <v>4219</v>
      </c>
      <c r="I61" s="653"/>
      <c r="J61" s="446" t="s">
        <v>875</v>
      </c>
      <c r="K61" s="74">
        <v>-4.930662557781202E-2</v>
      </c>
      <c r="L61" s="74">
        <v>1.2254758218586459E-2</v>
      </c>
      <c r="M61" s="74">
        <v>4.4638748274275141E-3</v>
      </c>
      <c r="N61" s="74">
        <v>1.9868817943784263E-2</v>
      </c>
      <c r="O61" s="74">
        <f t="shared" si="9"/>
        <v>9.4834961554772458E-4</v>
      </c>
      <c r="Q61" s="599"/>
      <c r="R61" s="140" t="s">
        <v>875</v>
      </c>
      <c r="S61" s="42">
        <v>-4.930662557781202E-2</v>
      </c>
      <c r="T61" s="42">
        <v>4.4638748274275141E-3</v>
      </c>
      <c r="U61" s="141">
        <v>-1.2505699568455108E-2</v>
      </c>
      <c r="V61" s="141">
        <v>1.2461968224328916</v>
      </c>
      <c r="W61" s="529">
        <f t="shared" si="10"/>
        <v>-4.2363792635035258E-2</v>
      </c>
      <c r="X61" s="206">
        <f t="shared" si="11"/>
        <v>1.7946909264242676E-3</v>
      </c>
    </row>
    <row r="62" spans="1:33" ht="16.5" thickBot="1" x14ac:dyDescent="0.3">
      <c r="A62" s="3" t="s">
        <v>330</v>
      </c>
      <c r="B62" s="4" t="s">
        <v>194</v>
      </c>
      <c r="C62" s="4" t="s">
        <v>3171</v>
      </c>
      <c r="D62" s="4" t="s">
        <v>991</v>
      </c>
      <c r="E62" s="4" t="s">
        <v>174</v>
      </c>
      <c r="F62" s="4" t="s">
        <v>4220</v>
      </c>
      <c r="G62" s="4" t="s">
        <v>4221</v>
      </c>
      <c r="I62" s="653"/>
      <c r="J62" s="446" t="s">
        <v>876</v>
      </c>
      <c r="K62" s="74">
        <v>2.9173419773095625E-2</v>
      </c>
      <c r="L62" s="74">
        <v>1.2254758218586459E-2</v>
      </c>
      <c r="M62" s="74">
        <v>-5.7612131763413272E-3</v>
      </c>
      <c r="N62" s="74">
        <v>1.9868817943784263E-2</v>
      </c>
      <c r="O62" s="74">
        <f t="shared" si="9"/>
        <v>-4.3362582215294233E-4</v>
      </c>
      <c r="Q62" s="599"/>
      <c r="R62" s="140" t="s">
        <v>876</v>
      </c>
      <c r="S62" s="42">
        <v>2.9173419773095625E-2</v>
      </c>
      <c r="T62" s="42">
        <v>-5.7612131763413272E-3</v>
      </c>
      <c r="U62" s="141">
        <v>-1.2505699568455108E-2</v>
      </c>
      <c r="V62" s="141">
        <v>1.2461968224328916</v>
      </c>
      <c r="W62" s="529">
        <f t="shared" si="10"/>
        <v>4.8858724895265798E-2</v>
      </c>
      <c r="X62" s="206">
        <f t="shared" si="11"/>
        <v>2.3871749983912661E-3</v>
      </c>
    </row>
    <row r="63" spans="1:33" ht="16.5" thickBot="1" x14ac:dyDescent="0.3">
      <c r="A63" s="3" t="s">
        <v>335</v>
      </c>
      <c r="B63" s="4" t="s">
        <v>133</v>
      </c>
      <c r="C63" s="4" t="s">
        <v>3171</v>
      </c>
      <c r="D63" s="4" t="s">
        <v>4222</v>
      </c>
      <c r="E63" s="4" t="s">
        <v>793</v>
      </c>
      <c r="F63" s="4" t="s">
        <v>4223</v>
      </c>
      <c r="G63" s="4" t="s">
        <v>4224</v>
      </c>
      <c r="I63" s="653"/>
      <c r="J63" s="446" t="s">
        <v>877</v>
      </c>
      <c r="K63" s="74">
        <v>7.874015748031496E-3</v>
      </c>
      <c r="L63" s="74">
        <v>1.2254758218586459E-2</v>
      </c>
      <c r="M63" s="74">
        <v>2.1058694775646664E-2</v>
      </c>
      <c r="N63" s="74">
        <v>1.9868817943784263E-2</v>
      </c>
      <c r="O63" s="74">
        <f t="shared" si="9"/>
        <v>-5.2125439720690081E-6</v>
      </c>
      <c r="Q63" s="599"/>
      <c r="R63" s="140" t="s">
        <v>877</v>
      </c>
      <c r="S63" s="42">
        <v>7.874015748031496E-3</v>
      </c>
      <c r="T63" s="42">
        <v>2.1058694775646664E-2</v>
      </c>
      <c r="U63" s="141">
        <v>-1.2505699568455108E-2</v>
      </c>
      <c r="V63" s="141">
        <v>1.2461968224328916</v>
      </c>
      <c r="W63" s="529">
        <f t="shared" si="10"/>
        <v>-5.8635631975084042E-3</v>
      </c>
      <c r="X63" s="206">
        <f t="shared" si="11"/>
        <v>3.4381373371174983E-5</v>
      </c>
    </row>
    <row r="64" spans="1:33" ht="16.5" thickBot="1" x14ac:dyDescent="0.3">
      <c r="A64" s="3" t="s">
        <v>340</v>
      </c>
      <c r="B64" s="4" t="s">
        <v>806</v>
      </c>
      <c r="C64" s="4" t="s">
        <v>3190</v>
      </c>
      <c r="D64" s="4" t="s">
        <v>229</v>
      </c>
      <c r="E64" s="4" t="s">
        <v>804</v>
      </c>
      <c r="F64" s="4" t="s">
        <v>4225</v>
      </c>
      <c r="G64" s="4" t="s">
        <v>4226</v>
      </c>
      <c r="I64" s="654"/>
      <c r="J64" s="446" t="s">
        <v>866</v>
      </c>
      <c r="K64" s="74">
        <v>1.2500000000000001E-2</v>
      </c>
      <c r="L64" s="74">
        <v>1.2254758218586459E-2</v>
      </c>
      <c r="M64" s="74">
        <v>1.3821037311159501E-2</v>
      </c>
      <c r="N64" s="74">
        <v>1.9868817943784263E-2</v>
      </c>
      <c r="O64" s="74">
        <f t="shared" si="9"/>
        <v>-1.4831684959432131E-6</v>
      </c>
      <c r="Q64" s="599"/>
      <c r="R64" s="140" t="s">
        <v>866</v>
      </c>
      <c r="S64" s="42">
        <v>1.2500000000000001E-2</v>
      </c>
      <c r="T64" s="42">
        <v>1.3821037311159501E-2</v>
      </c>
      <c r="U64" s="141">
        <v>-1.2505699568455108E-2</v>
      </c>
      <c r="V64" s="141">
        <v>1.2461968224328916</v>
      </c>
      <c r="W64" s="529">
        <f t="shared" si="10"/>
        <v>7.7819667885617033E-3</v>
      </c>
      <c r="X64" s="206">
        <f t="shared" si="11"/>
        <v>6.055900709827735E-5</v>
      </c>
    </row>
    <row r="65" spans="1:24" ht="16.5" thickBot="1" x14ac:dyDescent="0.3">
      <c r="A65" s="3" t="s">
        <v>343</v>
      </c>
      <c r="B65" s="4" t="s">
        <v>3234</v>
      </c>
      <c r="C65" s="4" t="s">
        <v>4227</v>
      </c>
      <c r="D65" s="4" t="s">
        <v>3172</v>
      </c>
      <c r="E65" s="4" t="s">
        <v>4228</v>
      </c>
      <c r="F65" s="4" t="s">
        <v>4229</v>
      </c>
      <c r="G65" s="4" t="s">
        <v>4230</v>
      </c>
      <c r="I65" s="646" t="s">
        <v>891</v>
      </c>
      <c r="J65" s="647"/>
      <c r="K65" s="647"/>
      <c r="L65" s="647"/>
      <c r="M65" s="647"/>
      <c r="N65" s="648"/>
      <c r="O65" s="74">
        <f>SUM(O53:O64)</f>
        <v>5.5826306773005176E-3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1.5369846858589161E-2</v>
      </c>
    </row>
    <row r="66" spans="1:24" ht="19.5" thickBot="1" x14ac:dyDescent="0.3">
      <c r="A66" s="3" t="s">
        <v>348</v>
      </c>
      <c r="B66" s="4" t="s">
        <v>90</v>
      </c>
      <c r="C66" s="4" t="s">
        <v>4231</v>
      </c>
      <c r="D66" s="4" t="s">
        <v>3185</v>
      </c>
      <c r="E66" s="4" t="s">
        <v>116</v>
      </c>
      <c r="F66" s="4" t="s">
        <v>4232</v>
      </c>
      <c r="G66" s="4" t="s">
        <v>4233</v>
      </c>
      <c r="I66" s="649" t="s">
        <v>5173</v>
      </c>
      <c r="J66" s="650"/>
      <c r="K66" s="650"/>
      <c r="L66" s="650"/>
      <c r="M66" s="650"/>
      <c r="N66" s="651"/>
      <c r="O66" s="74">
        <f>O65/12</f>
        <v>4.6521922310837645E-4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1.2808205715490967E-3</v>
      </c>
    </row>
    <row r="67" spans="1:24" ht="18" thickBot="1" x14ac:dyDescent="0.3">
      <c r="A67" s="3" t="s">
        <v>350</v>
      </c>
      <c r="B67" s="4" t="s">
        <v>4234</v>
      </c>
      <c r="C67" s="4" t="s">
        <v>95</v>
      </c>
      <c r="D67" s="4" t="s">
        <v>3189</v>
      </c>
      <c r="E67" s="4" t="s">
        <v>94</v>
      </c>
      <c r="F67" s="4" t="s">
        <v>4235</v>
      </c>
      <c r="G67" s="4" t="s">
        <v>4236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2" t="s">
        <v>884</v>
      </c>
      <c r="R67" s="162" t="s">
        <v>885</v>
      </c>
      <c r="S67" s="162" t="s">
        <v>886</v>
      </c>
      <c r="T67" s="162" t="s">
        <v>888</v>
      </c>
      <c r="U67" s="162" t="s">
        <v>5071</v>
      </c>
      <c r="V67" s="162" t="s">
        <v>5072</v>
      </c>
      <c r="W67" s="162" t="s">
        <v>5073</v>
      </c>
      <c r="X67" s="162" t="s">
        <v>5074</v>
      </c>
    </row>
    <row r="68" spans="1:24" ht="16.5" thickBot="1" x14ac:dyDescent="0.3">
      <c r="A68" s="3" t="s">
        <v>353</v>
      </c>
      <c r="B68" s="4" t="s">
        <v>103</v>
      </c>
      <c r="C68" s="4" t="s">
        <v>3136</v>
      </c>
      <c r="D68" s="4" t="s">
        <v>813</v>
      </c>
      <c r="E68" s="4" t="s">
        <v>3195</v>
      </c>
      <c r="F68" s="4" t="s">
        <v>4237</v>
      </c>
      <c r="G68" s="4" t="s">
        <v>4238</v>
      </c>
      <c r="I68" s="652">
        <v>2015</v>
      </c>
      <c r="J68" s="446" t="s">
        <v>867</v>
      </c>
      <c r="K68" s="74">
        <v>-0.10030864197530864</v>
      </c>
      <c r="L68" s="74">
        <v>-2.5187480094661169E-2</v>
      </c>
      <c r="M68" s="74">
        <v>1.4990318057379324E-2</v>
      </c>
      <c r="N68" s="74">
        <v>-8.9212734082430127E-3</v>
      </c>
      <c r="O68" s="126">
        <f>((K68-L68)*(M68-N68))</f>
        <v>-1.7962665333129241E-3</v>
      </c>
      <c r="Q68" s="599">
        <v>2015</v>
      </c>
      <c r="R68" s="140" t="s">
        <v>867</v>
      </c>
      <c r="S68" s="42">
        <v>-0.10030864197530864</v>
      </c>
      <c r="T68" s="42">
        <v>1.4990318057379324E-2</v>
      </c>
      <c r="U68" s="141">
        <v>-1.6650167351766967E-2</v>
      </c>
      <c r="V68" s="141">
        <v>0.95696122652243332</v>
      </c>
      <c r="W68" s="142">
        <f>S68-U68-(V68*T68)</f>
        <v>-9.8003627777692767E-2</v>
      </c>
      <c r="X68" s="143">
        <f>W68^2</f>
        <v>9.6047110575885539E-3</v>
      </c>
    </row>
    <row r="69" spans="1:24" ht="16.5" thickBot="1" x14ac:dyDescent="0.3">
      <c r="A69" s="3" t="s">
        <v>356</v>
      </c>
      <c r="B69" s="4" t="s">
        <v>146</v>
      </c>
      <c r="C69" s="4" t="s">
        <v>3190</v>
      </c>
      <c r="D69" s="4" t="s">
        <v>142</v>
      </c>
      <c r="E69" s="4" t="s">
        <v>3190</v>
      </c>
      <c r="F69" s="4" t="s">
        <v>4239</v>
      </c>
      <c r="G69" s="4" t="s">
        <v>4240</v>
      </c>
      <c r="I69" s="653"/>
      <c r="J69" s="446" t="s">
        <v>868</v>
      </c>
      <c r="K69" s="74">
        <v>2.0583190394511151E-2</v>
      </c>
      <c r="L69" s="74">
        <v>-2.5187480094661169E-2</v>
      </c>
      <c r="M69" s="74">
        <v>3.8188695795186717E-2</v>
      </c>
      <c r="N69" s="74">
        <v>-8.9212734082430127E-3</v>
      </c>
      <c r="O69" s="126">
        <f t="shared" ref="O69:O79" si="12">((K69-L69)*(M69-N69))</f>
        <v>2.1562548771652383E-3</v>
      </c>
      <c r="Q69" s="599"/>
      <c r="R69" s="140" t="s">
        <v>868</v>
      </c>
      <c r="S69" s="42">
        <v>2.0583190394511151E-2</v>
      </c>
      <c r="T69" s="42">
        <v>3.8188695795186717E-2</v>
      </c>
      <c r="U69" s="141">
        <v>-1.6650167351766967E-2</v>
      </c>
      <c r="V69" s="141">
        <v>0.95696122652243332</v>
      </c>
      <c r="W69" s="142">
        <f t="shared" ref="W69:W79" si="13">S69-U69-(V69*T69)</f>
        <v>6.8825657882414654E-4</v>
      </c>
      <c r="X69" s="143">
        <f t="shared" ref="X69:X79" si="14">W69^2</f>
        <v>4.7369711829471864E-7</v>
      </c>
    </row>
    <row r="70" spans="1:24" ht="16.5" thickBot="1" x14ac:dyDescent="0.3">
      <c r="A70" s="3" t="s">
        <v>358</v>
      </c>
      <c r="B70" s="4" t="s">
        <v>126</v>
      </c>
      <c r="C70" s="4" t="s">
        <v>3342</v>
      </c>
      <c r="D70" s="4" t="s">
        <v>153</v>
      </c>
      <c r="E70" s="4" t="s">
        <v>4241</v>
      </c>
      <c r="F70" s="4" t="s">
        <v>4242</v>
      </c>
      <c r="G70" s="4" t="s">
        <v>4243</v>
      </c>
      <c r="I70" s="653"/>
      <c r="J70" s="446" t="s">
        <v>869</v>
      </c>
      <c r="K70" s="74">
        <v>-8.2352941176470587E-2</v>
      </c>
      <c r="L70" s="74">
        <v>-2.5187480094661169E-2</v>
      </c>
      <c r="M70" s="74">
        <v>1.5904866508955791E-2</v>
      </c>
      <c r="N70" s="74">
        <v>-8.9212734082430127E-3</v>
      </c>
      <c r="O70" s="126">
        <f t="shared" si="12"/>
        <v>-1.4191977352481836E-3</v>
      </c>
      <c r="Q70" s="599"/>
      <c r="R70" s="140" t="s">
        <v>869</v>
      </c>
      <c r="S70" s="42">
        <v>-8.2352941176470587E-2</v>
      </c>
      <c r="T70" s="42">
        <v>1.5904866508955791E-2</v>
      </c>
      <c r="U70" s="141">
        <v>-1.6650167351766967E-2</v>
      </c>
      <c r="V70" s="141">
        <v>0.95696122652243332</v>
      </c>
      <c r="W70" s="142">
        <f t="shared" si="13"/>
        <v>-8.0923114386789521E-2</v>
      </c>
      <c r="X70" s="143">
        <f t="shared" si="14"/>
        <v>6.5485504420574213E-3</v>
      </c>
    </row>
    <row r="71" spans="1:24" ht="16.5" thickBot="1" x14ac:dyDescent="0.3">
      <c r="A71" s="3" t="s">
        <v>364</v>
      </c>
      <c r="B71" s="4" t="s">
        <v>3173</v>
      </c>
      <c r="C71" s="4" t="s">
        <v>3158</v>
      </c>
      <c r="D71" s="4" t="s">
        <v>794</v>
      </c>
      <c r="E71" s="4" t="s">
        <v>126</v>
      </c>
      <c r="F71" s="4" t="s">
        <v>4244</v>
      </c>
      <c r="G71" s="4" t="s">
        <v>4245</v>
      </c>
      <c r="I71" s="653"/>
      <c r="J71" s="446" t="s">
        <v>870</v>
      </c>
      <c r="K71" s="74">
        <v>-8.4249084249084255E-2</v>
      </c>
      <c r="L71" s="74">
        <v>-2.5187480094661169E-2</v>
      </c>
      <c r="M71" s="74">
        <v>-9.6159843649292046E-2</v>
      </c>
      <c r="N71" s="74">
        <v>-8.9212734082430127E-3</v>
      </c>
      <c r="O71" s="126">
        <f t="shared" si="12"/>
        <v>5.152449902574672E-3</v>
      </c>
      <c r="Q71" s="599"/>
      <c r="R71" s="140" t="s">
        <v>870</v>
      </c>
      <c r="S71" s="42">
        <v>-8.4249084249084255E-2</v>
      </c>
      <c r="T71" s="42">
        <v>-9.6159843649292046E-2</v>
      </c>
      <c r="U71" s="141">
        <v>-1.6650167351766967E-2</v>
      </c>
      <c r="V71" s="141">
        <v>0.95696122652243332</v>
      </c>
      <c r="W71" s="142">
        <f t="shared" si="13"/>
        <v>2.4422325023514657E-2</v>
      </c>
      <c r="X71" s="143">
        <f t="shared" si="14"/>
        <v>5.9644995955419021E-4</v>
      </c>
    </row>
    <row r="72" spans="1:24" ht="16.5" thickBot="1" x14ac:dyDescent="0.3">
      <c r="A72" s="3" t="s">
        <v>368</v>
      </c>
      <c r="B72" s="4" t="s">
        <v>799</v>
      </c>
      <c r="C72" s="4" t="s">
        <v>133</v>
      </c>
      <c r="D72" s="4" t="s">
        <v>4211</v>
      </c>
      <c r="E72" s="4" t="s">
        <v>153</v>
      </c>
      <c r="F72" s="4" t="s">
        <v>4246</v>
      </c>
      <c r="G72" s="4" t="s">
        <v>4247</v>
      </c>
      <c r="I72" s="653"/>
      <c r="J72" s="446" t="s">
        <v>871</v>
      </c>
      <c r="K72" s="74">
        <v>7.5999999999999998E-2</v>
      </c>
      <c r="L72" s="74">
        <v>-2.5187480094661169E-2</v>
      </c>
      <c r="M72" s="74">
        <v>3.9899245491350682E-2</v>
      </c>
      <c r="N72" s="74">
        <v>-8.9212734082430127E-3</v>
      </c>
      <c r="O72" s="126">
        <f t="shared" si="12"/>
        <v>4.9400252843636661E-3</v>
      </c>
      <c r="Q72" s="599"/>
      <c r="R72" s="140" t="s">
        <v>871</v>
      </c>
      <c r="S72" s="42">
        <v>7.5999999999999998E-2</v>
      </c>
      <c r="T72" s="42">
        <v>3.9899245491350682E-2</v>
      </c>
      <c r="U72" s="141">
        <v>-1.6650167351766967E-2</v>
      </c>
      <c r="V72" s="141">
        <v>0.95696122652243332</v>
      </c>
      <c r="W72" s="142">
        <f t="shared" si="13"/>
        <v>5.4468136449044351E-2</v>
      </c>
      <c r="X72" s="143">
        <f t="shared" si="14"/>
        <v>2.9667778882317137E-3</v>
      </c>
    </row>
    <row r="73" spans="1:24" ht="16.5" thickBot="1" x14ac:dyDescent="0.3">
      <c r="A73" s="3" t="s">
        <v>3730</v>
      </c>
      <c r="B73" s="4" t="s">
        <v>792</v>
      </c>
      <c r="C73" s="4" t="s">
        <v>133</v>
      </c>
      <c r="D73" s="4" t="s">
        <v>225</v>
      </c>
      <c r="E73" s="4" t="s">
        <v>799</v>
      </c>
      <c r="F73" s="4" t="s">
        <v>4248</v>
      </c>
      <c r="G73" s="4" t="s">
        <v>4249</v>
      </c>
      <c r="I73" s="653"/>
      <c r="J73" s="446" t="s">
        <v>872</v>
      </c>
      <c r="K73" s="74">
        <v>-0.10780669144981413</v>
      </c>
      <c r="L73" s="74">
        <v>-2.5187480094661169E-2</v>
      </c>
      <c r="M73" s="74">
        <v>-7.1881256014068778E-2</v>
      </c>
      <c r="N73" s="74">
        <v>-8.9212734082430127E-3</v>
      </c>
      <c r="O73" s="126">
        <f t="shared" si="12"/>
        <v>5.2017041098274723E-3</v>
      </c>
      <c r="Q73" s="599"/>
      <c r="R73" s="140" t="s">
        <v>872</v>
      </c>
      <c r="S73" s="42">
        <v>-0.10780669144981413</v>
      </c>
      <c r="T73" s="42">
        <v>-7.1881256014068778E-2</v>
      </c>
      <c r="U73" s="141">
        <v>-1.6650167351766967E-2</v>
      </c>
      <c r="V73" s="141">
        <v>0.95696122652243332</v>
      </c>
      <c r="W73" s="142">
        <f t="shared" si="13"/>
        <v>-2.2368949178850864E-2</v>
      </c>
      <c r="X73" s="143">
        <f t="shared" si="14"/>
        <v>5.0036988736601277E-4</v>
      </c>
    </row>
    <row r="74" spans="1:24" ht="16.5" thickBot="1" x14ac:dyDescent="0.3">
      <c r="A74" s="3" t="s">
        <v>3733</v>
      </c>
      <c r="B74" s="4" t="s">
        <v>990</v>
      </c>
      <c r="C74" s="4" t="s">
        <v>990</v>
      </c>
      <c r="D74" s="4" t="s">
        <v>990</v>
      </c>
      <c r="E74" s="4" t="s">
        <v>990</v>
      </c>
      <c r="F74" s="4" t="s">
        <v>990</v>
      </c>
      <c r="G74" s="4" t="s">
        <v>990</v>
      </c>
      <c r="I74" s="653"/>
      <c r="J74" s="446" t="s">
        <v>873</v>
      </c>
      <c r="K74" s="74">
        <v>-0.15833333333333333</v>
      </c>
      <c r="L74" s="74">
        <v>-2.5187480094661169E-2</v>
      </c>
      <c r="M74" s="74">
        <v>-3.1031770622303743E-2</v>
      </c>
      <c r="N74" s="74">
        <v>-8.9212734082430127E-3</v>
      </c>
      <c r="O74" s="126">
        <f t="shared" si="12"/>
        <v>2.9439210170973994E-3</v>
      </c>
      <c r="Q74" s="599"/>
      <c r="R74" s="140" t="s">
        <v>873</v>
      </c>
      <c r="S74" s="42">
        <v>-0.15833333333333333</v>
      </c>
      <c r="T74" s="42">
        <v>-3.1031770622303743E-2</v>
      </c>
      <c r="U74" s="141">
        <v>-1.6650167351766967E-2</v>
      </c>
      <c r="V74" s="141">
        <v>0.95696122652243332</v>
      </c>
      <c r="W74" s="142">
        <f t="shared" si="13"/>
        <v>-0.11198696470568376</v>
      </c>
      <c r="X74" s="143">
        <f t="shared" si="14"/>
        <v>1.2541080263992059E-2</v>
      </c>
    </row>
    <row r="75" spans="1:24" ht="16.5" thickBot="1" x14ac:dyDescent="0.3">
      <c r="A75" s="660" t="s">
        <v>1943</v>
      </c>
      <c r="B75" s="660"/>
      <c r="C75" s="660"/>
      <c r="D75" s="660"/>
      <c r="E75" s="660"/>
      <c r="F75" s="660"/>
      <c r="G75" s="660"/>
      <c r="I75" s="653"/>
      <c r="J75" s="446" t="s">
        <v>874</v>
      </c>
      <c r="K75" s="74">
        <v>-8.4158415841584164E-2</v>
      </c>
      <c r="L75" s="74">
        <v>-2.5187480094661169E-2</v>
      </c>
      <c r="M75" s="74">
        <v>-5.2010822777026289E-2</v>
      </c>
      <c r="N75" s="74">
        <v>-8.9212734082430127E-3</v>
      </c>
      <c r="O75" s="126">
        <f t="shared" si="12"/>
        <v>2.5410310471903849E-3</v>
      </c>
      <c r="Q75" s="599"/>
      <c r="R75" s="140" t="s">
        <v>874</v>
      </c>
      <c r="S75" s="42">
        <v>-8.4158415841584164E-2</v>
      </c>
      <c r="T75" s="42">
        <v>-5.2010822777026289E-2</v>
      </c>
      <c r="U75" s="141">
        <v>-1.6650167351766967E-2</v>
      </c>
      <c r="V75" s="141">
        <v>0.95696122652243332</v>
      </c>
      <c r="W75" s="142">
        <f t="shared" si="13"/>
        <v>-1.7735907732673202E-2</v>
      </c>
      <c r="X75" s="143">
        <f t="shared" si="14"/>
        <v>3.1456242310189711E-4</v>
      </c>
    </row>
    <row r="76" spans="1:24" ht="16.5" thickBot="1" x14ac:dyDescent="0.3">
      <c r="I76" s="653"/>
      <c r="J76" s="446" t="s">
        <v>875</v>
      </c>
      <c r="K76" s="74">
        <v>-2.1621621621621623E-2</v>
      </c>
      <c r="L76" s="74">
        <v>-2.5187480094661169E-2</v>
      </c>
      <c r="M76" s="74">
        <v>-8.5403666273141152E-2</v>
      </c>
      <c r="N76" s="74">
        <v>-8.9212734082430127E-3</v>
      </c>
      <c r="O76" s="126">
        <f t="shared" si="12"/>
        <v>-2.727253886356364E-4</v>
      </c>
      <c r="Q76" s="599"/>
      <c r="R76" s="140" t="s">
        <v>875</v>
      </c>
      <c r="S76" s="42">
        <v>-2.1621621621621623E-2</v>
      </c>
      <c r="T76" s="42">
        <v>-8.5403666273141152E-2</v>
      </c>
      <c r="U76" s="141">
        <v>-1.6650167351766967E-2</v>
      </c>
      <c r="V76" s="141">
        <v>0.95696122652243332</v>
      </c>
      <c r="W76" s="142">
        <f t="shared" si="13"/>
        <v>7.6756542956403079E-2</v>
      </c>
      <c r="X76" s="143">
        <f t="shared" si="14"/>
        <v>5.8915668866181513E-3</v>
      </c>
    </row>
    <row r="77" spans="1:24" ht="16.5" thickBot="1" x14ac:dyDescent="0.3">
      <c r="I77" s="653"/>
      <c r="J77" s="446" t="s">
        <v>876</v>
      </c>
      <c r="K77" s="74">
        <v>8.2872928176795577E-2</v>
      </c>
      <c r="L77" s="74">
        <v>-2.5187480094661169E-2</v>
      </c>
      <c r="M77" s="74">
        <v>7.7661777639081955E-2</v>
      </c>
      <c r="N77" s="74">
        <v>-8.9212734082430127E-3</v>
      </c>
      <c r="O77" s="126">
        <f t="shared" si="12"/>
        <v>9.3561998455623172E-3</v>
      </c>
      <c r="Q77" s="599"/>
      <c r="R77" s="140" t="s">
        <v>876</v>
      </c>
      <c r="S77" s="42">
        <v>8.2872928176795577E-2</v>
      </c>
      <c r="T77" s="42">
        <v>7.7661777639081955E-2</v>
      </c>
      <c r="U77" s="141">
        <v>-1.6650167351766967E-2</v>
      </c>
      <c r="V77" s="141">
        <v>0.95696122652243332</v>
      </c>
      <c r="W77" s="142">
        <f t="shared" si="13"/>
        <v>2.5203785545154192E-2</v>
      </c>
      <c r="X77" s="143">
        <f t="shared" si="14"/>
        <v>6.3523080580612341E-4</v>
      </c>
    </row>
    <row r="78" spans="1:24" ht="16.5" thickBot="1" x14ac:dyDescent="0.3">
      <c r="I78" s="653"/>
      <c r="J78" s="446" t="s">
        <v>877</v>
      </c>
      <c r="K78" s="74">
        <v>8.4183673469387751E-2</v>
      </c>
      <c r="L78" s="74">
        <v>-2.5187480094661169E-2</v>
      </c>
      <c r="M78" s="74">
        <v>-5.6204177800007653E-3</v>
      </c>
      <c r="N78" s="74">
        <v>-8.9212734082430127E-3</v>
      </c>
      <c r="O78" s="126">
        <f t="shared" si="12"/>
        <v>3.6101838780923802E-4</v>
      </c>
      <c r="Q78" s="599"/>
      <c r="R78" s="140" t="s">
        <v>877</v>
      </c>
      <c r="S78" s="42">
        <v>8.4183673469387751E-2</v>
      </c>
      <c r="T78" s="42">
        <v>-5.6204177800007653E-3</v>
      </c>
      <c r="U78" s="141">
        <v>-1.6650167351766967E-2</v>
      </c>
      <c r="V78" s="141">
        <v>0.95696122652243332</v>
      </c>
      <c r="W78" s="142">
        <f t="shared" si="13"/>
        <v>0.10621236271347274</v>
      </c>
      <c r="X78" s="143">
        <f t="shared" si="14"/>
        <v>1.1281065993178295E-2</v>
      </c>
    </row>
    <row r="79" spans="1:24" ht="16.5" thickBot="1" x14ac:dyDescent="0.3">
      <c r="I79" s="654"/>
      <c r="J79" s="446" t="s">
        <v>866</v>
      </c>
      <c r="K79" s="74">
        <v>7.2941176470588232E-2</v>
      </c>
      <c r="L79" s="74">
        <v>-2.5187480094661169E-2</v>
      </c>
      <c r="M79" s="74">
        <v>4.8407592724962187E-2</v>
      </c>
      <c r="N79" s="74">
        <v>-8.9212734082430127E-3</v>
      </c>
      <c r="O79" s="126">
        <f t="shared" si="12"/>
        <v>5.6256046160604502E-3</v>
      </c>
      <c r="Q79" s="599"/>
      <c r="R79" s="140" t="s">
        <v>866</v>
      </c>
      <c r="S79" s="42">
        <v>7.2941176470588232E-2</v>
      </c>
      <c r="T79" s="42">
        <v>4.8407592724962187E-2</v>
      </c>
      <c r="U79" s="141">
        <v>-1.6650167351766967E-2</v>
      </c>
      <c r="V79" s="141">
        <v>0.95696122652243298</v>
      </c>
      <c r="W79" s="142">
        <f t="shared" si="13"/>
        <v>4.3267154515276983E-2</v>
      </c>
      <c r="X79" s="143">
        <f t="shared" si="14"/>
        <v>1.8720466598488533E-3</v>
      </c>
    </row>
    <row r="80" spans="1:24" ht="16.5" thickBot="1" x14ac:dyDescent="0.3">
      <c r="I80" s="646" t="s">
        <v>891</v>
      </c>
      <c r="J80" s="647"/>
      <c r="K80" s="647"/>
      <c r="L80" s="647"/>
      <c r="M80" s="647"/>
      <c r="N80" s="648"/>
      <c r="O80" s="126">
        <f>SUM(O68:O79)</f>
        <v>3.4790019430454094E-2</v>
      </c>
      <c r="Q80" s="599" t="s">
        <v>891</v>
      </c>
      <c r="R80" s="599"/>
      <c r="S80" s="599"/>
      <c r="T80" s="599"/>
      <c r="U80" s="599"/>
      <c r="V80" s="599"/>
      <c r="W80" s="599"/>
      <c r="X80" s="143">
        <f>SUM(X68:X79)</f>
        <v>5.2752885964461566E-2</v>
      </c>
    </row>
    <row r="81" spans="9:24" ht="19.5" thickBot="1" x14ac:dyDescent="0.3">
      <c r="I81" s="649" t="s">
        <v>5173</v>
      </c>
      <c r="J81" s="650"/>
      <c r="K81" s="650"/>
      <c r="L81" s="650"/>
      <c r="M81" s="650"/>
      <c r="N81" s="651"/>
      <c r="O81" s="126">
        <f>O80/12</f>
        <v>2.8991682858711745E-3</v>
      </c>
      <c r="Q81" s="600" t="s">
        <v>5070</v>
      </c>
      <c r="R81" s="600"/>
      <c r="S81" s="600"/>
      <c r="T81" s="600"/>
      <c r="U81" s="600"/>
      <c r="V81" s="600"/>
      <c r="W81" s="600"/>
      <c r="X81" s="143">
        <f>X80/12</f>
        <v>4.3960738303717968E-3</v>
      </c>
    </row>
    <row r="82" spans="9:24" ht="18" thickBot="1" x14ac:dyDescent="0.3"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2" t="s">
        <v>884</v>
      </c>
      <c r="R82" s="162" t="s">
        <v>885</v>
      </c>
      <c r="S82" s="162" t="s">
        <v>886</v>
      </c>
      <c r="T82" s="162" t="s">
        <v>888</v>
      </c>
      <c r="U82" s="162" t="s">
        <v>5071</v>
      </c>
      <c r="V82" s="162" t="s">
        <v>5072</v>
      </c>
      <c r="W82" s="162" t="s">
        <v>5073</v>
      </c>
      <c r="X82" s="162" t="s">
        <v>5074</v>
      </c>
    </row>
    <row r="83" spans="9:24" ht="16.5" thickBot="1" x14ac:dyDescent="0.3">
      <c r="I83" s="652">
        <v>2016</v>
      </c>
      <c r="J83" s="446" t="s">
        <v>867</v>
      </c>
      <c r="K83" s="74">
        <v>-3.0701754385964911E-2</v>
      </c>
      <c r="L83" s="106">
        <v>-1.6710238297952571E-2</v>
      </c>
      <c r="M83" s="74">
        <v>1.0050124363976159E-2</v>
      </c>
      <c r="N83" s="74">
        <v>9.8098034712319256E-3</v>
      </c>
      <c r="O83" s="126">
        <f>((K83-L83)*(M83-N83))</f>
        <v>-3.3624536371164262E-6</v>
      </c>
      <c r="Q83" s="599">
        <v>2016</v>
      </c>
      <c r="R83" s="140" t="s">
        <v>867</v>
      </c>
      <c r="S83" s="42">
        <v>-3.0701754385964911E-2</v>
      </c>
      <c r="T83" s="42">
        <v>1.0050124363976159E-2</v>
      </c>
      <c r="U83" s="141">
        <v>-2.6067386510211836E-2</v>
      </c>
      <c r="V83" s="141">
        <v>0.95385684735681897</v>
      </c>
      <c r="W83" s="142">
        <f>S83-U83-(V83*T83)</f>
        <v>-1.4220747817119329E-2</v>
      </c>
      <c r="X83" s="143">
        <f>W83^2</f>
        <v>2.0222966847810417E-4</v>
      </c>
    </row>
    <row r="84" spans="9:24" ht="16.5" thickBot="1" x14ac:dyDescent="0.3">
      <c r="I84" s="653"/>
      <c r="J84" s="446" t="s">
        <v>868</v>
      </c>
      <c r="K84" s="74">
        <v>-7.2398190045248875E-2</v>
      </c>
      <c r="L84" s="106">
        <v>-1.6710238297952571E-2</v>
      </c>
      <c r="M84" s="74">
        <v>4.3438042975537196E-2</v>
      </c>
      <c r="N84" s="74">
        <v>9.8098034712319256E-3</v>
      </c>
      <c r="O84" s="126">
        <f t="shared" ref="O84:O94" si="15">((K84-L84)*(M84-N84))</f>
        <v>-1.8726877788622753E-3</v>
      </c>
      <c r="Q84" s="599"/>
      <c r="R84" s="140" t="s">
        <v>868</v>
      </c>
      <c r="S84" s="42">
        <v>-7.2398190045248875E-2</v>
      </c>
      <c r="T84" s="42">
        <v>4.3438042975537196E-2</v>
      </c>
      <c r="U84" s="141">
        <v>-2.6067386510211836E-2</v>
      </c>
      <c r="V84" s="141">
        <v>0.95385684735681897</v>
      </c>
      <c r="W84" s="142">
        <f t="shared" ref="W84:W94" si="16">S84-U84-(V84*T84)</f>
        <v>-8.7764478263032963E-2</v>
      </c>
      <c r="X84" s="143">
        <f t="shared" ref="X84:X94" si="17">W84^2</f>
        <v>7.7026036447823852E-3</v>
      </c>
    </row>
    <row r="85" spans="9:24" ht="16.5" thickBot="1" x14ac:dyDescent="0.3">
      <c r="I85" s="653"/>
      <c r="J85" s="446" t="s">
        <v>869</v>
      </c>
      <c r="K85" s="74">
        <v>-7.3170731707317077E-3</v>
      </c>
      <c r="L85" s="106">
        <v>-1.6710238297952571E-2</v>
      </c>
      <c r="M85" s="74">
        <v>6.7206555334595368E-3</v>
      </c>
      <c r="N85" s="74">
        <v>9.8098034712319256E-3</v>
      </c>
      <c r="O85" s="126">
        <f t="shared" si="15"/>
        <v>-2.9016876681909852E-5</v>
      </c>
      <c r="Q85" s="599"/>
      <c r="R85" s="140" t="s">
        <v>869</v>
      </c>
      <c r="S85" s="42">
        <v>-7.3170731707317077E-3</v>
      </c>
      <c r="T85" s="42">
        <v>6.7206555334595368E-3</v>
      </c>
      <c r="U85" s="141">
        <v>-2.6067386510211836E-2</v>
      </c>
      <c r="V85" s="141">
        <v>0.95385684735681897</v>
      </c>
      <c r="W85" s="142">
        <f t="shared" si="16"/>
        <v>1.2339770040163255E-2</v>
      </c>
      <c r="X85" s="143">
        <f t="shared" si="17"/>
        <v>1.5226992464411064E-4</v>
      </c>
    </row>
    <row r="86" spans="9:24" ht="16.5" thickBot="1" x14ac:dyDescent="0.3">
      <c r="I86" s="653"/>
      <c r="J86" s="446" t="s">
        <v>870</v>
      </c>
      <c r="K86" s="74">
        <v>-2.7027027027027029E-2</v>
      </c>
      <c r="L86" s="106">
        <v>-1.6710238297952571E-2</v>
      </c>
      <c r="M86" s="74">
        <v>-9.3294460641399797E-3</v>
      </c>
      <c r="N86" s="74">
        <v>9.8098034712319256E-3</v>
      </c>
      <c r="O86" s="126">
        <f t="shared" si="15"/>
        <v>1.9745559388946839E-4</v>
      </c>
      <c r="Q86" s="599"/>
      <c r="R86" s="140" t="s">
        <v>870</v>
      </c>
      <c r="S86" s="42">
        <v>-2.7027027027027029E-2</v>
      </c>
      <c r="T86" s="42">
        <v>-9.3294460641399797E-3</v>
      </c>
      <c r="U86" s="141">
        <v>-2.6067386510211836E-2</v>
      </c>
      <c r="V86" s="141">
        <v>0.95385684735681897</v>
      </c>
      <c r="W86" s="142">
        <f t="shared" si="16"/>
        <v>7.9393154935108508E-3</v>
      </c>
      <c r="X86" s="143">
        <f t="shared" si="17"/>
        <v>6.3032730505501442E-5</v>
      </c>
    </row>
    <row r="87" spans="9:24" ht="16.5" thickBot="1" x14ac:dyDescent="0.3">
      <c r="I87" s="653"/>
      <c r="J87" s="446" t="s">
        <v>871</v>
      </c>
      <c r="K87" s="74">
        <v>-9.0909090909090912E-2</v>
      </c>
      <c r="L87" s="106">
        <v>-1.6710238297952571E-2</v>
      </c>
      <c r="M87" s="74">
        <v>-1.5014834656640762E-2</v>
      </c>
      <c r="N87" s="74">
        <v>9.8098034712319256E-3</v>
      </c>
      <c r="O87" s="126">
        <f t="shared" si="15"/>
        <v>1.8419596655748708E-3</v>
      </c>
      <c r="Q87" s="599"/>
      <c r="R87" s="140" t="s">
        <v>871</v>
      </c>
      <c r="S87" s="42">
        <v>-9.0909090909090912E-2</v>
      </c>
      <c r="T87" s="42">
        <v>-1.5014834656640762E-2</v>
      </c>
      <c r="U87" s="141">
        <v>-2.6067386510211836E-2</v>
      </c>
      <c r="V87" s="141">
        <v>0.95385684735681897</v>
      </c>
      <c r="W87" s="142">
        <f t="shared" si="16"/>
        <v>-5.0519701549711804E-2</v>
      </c>
      <c r="X87" s="143">
        <f t="shared" si="17"/>
        <v>2.5522402446719532E-3</v>
      </c>
    </row>
    <row r="88" spans="9:24" ht="16.5" thickBot="1" x14ac:dyDescent="0.3">
      <c r="I88" s="653"/>
      <c r="J88" s="446" t="s">
        <v>872</v>
      </c>
      <c r="K88" s="74">
        <v>3.888888888888889E-2</v>
      </c>
      <c r="L88" s="106">
        <v>-1.6710238297952571E-2</v>
      </c>
      <c r="M88" s="74">
        <v>4.9645736027609466E-2</v>
      </c>
      <c r="N88" s="74">
        <v>9.8098034712319256E-3</v>
      </c>
      <c r="O88" s="126">
        <f t="shared" si="15"/>
        <v>2.214843080808473E-3</v>
      </c>
      <c r="Q88" s="599"/>
      <c r="R88" s="140" t="s">
        <v>872</v>
      </c>
      <c r="S88" s="42">
        <v>3.888888888888889E-2</v>
      </c>
      <c r="T88" s="42">
        <v>4.9645736027609466E-2</v>
      </c>
      <c r="U88" s="141">
        <v>-2.6067386510211836E-2</v>
      </c>
      <c r="V88" s="141">
        <v>0.95385684735681897</v>
      </c>
      <c r="W88" s="142">
        <f t="shared" si="16"/>
        <v>1.7601350147096323E-2</v>
      </c>
      <c r="X88" s="143">
        <f t="shared" si="17"/>
        <v>3.0980752700068777E-4</v>
      </c>
    </row>
    <row r="89" spans="9:24" ht="16.5" thickBot="1" x14ac:dyDescent="0.3">
      <c r="I89" s="653"/>
      <c r="J89" s="446" t="s">
        <v>873</v>
      </c>
      <c r="K89" s="74">
        <v>2.6737967914438501E-3</v>
      </c>
      <c r="L89" s="106">
        <v>-1.6710238297952571E-2</v>
      </c>
      <c r="M89" s="74">
        <v>3.7317594571986246E-2</v>
      </c>
      <c r="N89" s="74">
        <v>9.8098034712319256E-3</v>
      </c>
      <c r="O89" s="126">
        <f t="shared" si="15"/>
        <v>5.3321198792880833E-4</v>
      </c>
      <c r="Q89" s="599"/>
      <c r="R89" s="140" t="s">
        <v>873</v>
      </c>
      <c r="S89" s="42">
        <v>2.6737967914438501E-3</v>
      </c>
      <c r="T89" s="42">
        <v>3.7317594571986246E-2</v>
      </c>
      <c r="U89" s="141">
        <v>-2.6067386510211836E-2</v>
      </c>
      <c r="V89" s="141">
        <v>0.95385684735681897</v>
      </c>
      <c r="W89" s="142">
        <f t="shared" si="16"/>
        <v>-6.8544598077190551E-3</v>
      </c>
      <c r="X89" s="143">
        <f t="shared" si="17"/>
        <v>4.6983619255635947E-5</v>
      </c>
    </row>
    <row r="90" spans="9:24" ht="16.5" thickBot="1" x14ac:dyDescent="0.3">
      <c r="I90" s="653"/>
      <c r="J90" s="446" t="s">
        <v>874</v>
      </c>
      <c r="K90" s="74">
        <v>5.6000000000000001E-2</v>
      </c>
      <c r="L90" s="106">
        <v>-1.6710238297952571E-2</v>
      </c>
      <c r="M90" s="74">
        <v>3.5975090721741862E-2</v>
      </c>
      <c r="N90" s="74">
        <v>9.8098034712319256E-3</v>
      </c>
      <c r="O90" s="126">
        <f t="shared" si="15"/>
        <v>1.9024842711189577E-3</v>
      </c>
      <c r="Q90" s="599"/>
      <c r="R90" s="140" t="s">
        <v>874</v>
      </c>
      <c r="S90" s="42">
        <v>5.6000000000000001E-2</v>
      </c>
      <c r="T90" s="42">
        <v>3.5975090721741862E-2</v>
      </c>
      <c r="U90" s="141">
        <v>-2.6067386510211836E-2</v>
      </c>
      <c r="V90" s="141">
        <v>0.95385684735681897</v>
      </c>
      <c r="W90" s="142">
        <f t="shared" si="16"/>
        <v>4.7752299890995595E-2</v>
      </c>
      <c r="X90" s="143">
        <f t="shared" si="17"/>
        <v>2.2802821448795777E-3</v>
      </c>
    </row>
    <row r="91" spans="9:24" ht="16.5" thickBot="1" x14ac:dyDescent="0.3">
      <c r="I91" s="653"/>
      <c r="J91" s="446" t="s">
        <v>875</v>
      </c>
      <c r="K91" s="74">
        <v>2.0202020202020204E-2</v>
      </c>
      <c r="L91" s="106">
        <v>-1.6710238297952571E-2</v>
      </c>
      <c r="M91" s="74">
        <v>-2.9839128178515729E-3</v>
      </c>
      <c r="N91" s="74">
        <v>9.8098034712319256E-3</v>
      </c>
      <c r="O91" s="126">
        <f t="shared" si="15"/>
        <v>-4.7224496283796249E-4</v>
      </c>
      <c r="Q91" s="599"/>
      <c r="R91" s="140" t="s">
        <v>875</v>
      </c>
      <c r="S91" s="42">
        <v>2.0202020202020204E-2</v>
      </c>
      <c r="T91" s="42">
        <v>-2.9839128178515729E-3</v>
      </c>
      <c r="U91" s="141">
        <v>-2.6067386510211836E-2</v>
      </c>
      <c r="V91" s="141">
        <v>0.95385684735681897</v>
      </c>
      <c r="W91" s="142">
        <f t="shared" si="16"/>
        <v>4.9115632385455542E-2</v>
      </c>
      <c r="X91" s="143">
        <f t="shared" si="17"/>
        <v>2.4123453446232091E-3</v>
      </c>
    </row>
    <row r="92" spans="9:24" ht="16.5" thickBot="1" x14ac:dyDescent="0.3">
      <c r="I92" s="653"/>
      <c r="J92" s="446" t="s">
        <v>876</v>
      </c>
      <c r="K92" s="74">
        <v>-2.4752475247524754E-2</v>
      </c>
      <c r="L92" s="106">
        <v>-1.6710238297952571E-2</v>
      </c>
      <c r="M92" s="74">
        <v>5.3133810453263684E-3</v>
      </c>
      <c r="N92" s="74">
        <v>9.8098034712319256E-3</v>
      </c>
      <c r="O92" s="126">
        <f t="shared" si="15"/>
        <v>3.6161294574502664E-5</v>
      </c>
      <c r="Q92" s="599"/>
      <c r="R92" s="140" t="s">
        <v>876</v>
      </c>
      <c r="S92" s="42">
        <v>-2.4752475247524754E-2</v>
      </c>
      <c r="T92" s="42">
        <v>5.3133810453263684E-3</v>
      </c>
      <c r="U92" s="141">
        <v>-2.6067386510211836E-2</v>
      </c>
      <c r="V92" s="141">
        <v>0.95385684735681897</v>
      </c>
      <c r="W92" s="142">
        <f t="shared" si="16"/>
        <v>-3.7532936300134065E-3</v>
      </c>
      <c r="X92" s="143">
        <f t="shared" si="17"/>
        <v>1.4087213073099213E-5</v>
      </c>
    </row>
    <row r="93" spans="9:24" ht="16.5" thickBot="1" x14ac:dyDescent="0.3">
      <c r="I93" s="653"/>
      <c r="J93" s="446" t="s">
        <v>877</v>
      </c>
      <c r="K93" s="74">
        <v>-9.8984771573604066E-2</v>
      </c>
      <c r="L93" s="106">
        <v>-1.6710238297952571E-2</v>
      </c>
      <c r="M93" s="74">
        <v>-7.5342465753424681E-2</v>
      </c>
      <c r="N93" s="74">
        <v>9.8098034712319256E-3</v>
      </c>
      <c r="O93" s="126">
        <f t="shared" si="15"/>
        <v>7.0058632078212448E-3</v>
      </c>
      <c r="Q93" s="599"/>
      <c r="R93" s="140" t="s">
        <v>877</v>
      </c>
      <c r="S93" s="42">
        <v>-9.8984771573604066E-2</v>
      </c>
      <c r="T93" s="42">
        <v>-7.5342465753424681E-2</v>
      </c>
      <c r="U93" s="141">
        <v>-2.6067386510211836E-2</v>
      </c>
      <c r="V93" s="141">
        <v>0.95385684735681897</v>
      </c>
      <c r="W93" s="142">
        <f t="shared" si="16"/>
        <v>-1.051458207741468E-3</v>
      </c>
      <c r="X93" s="143">
        <f t="shared" si="17"/>
        <v>1.1055643626269E-6</v>
      </c>
    </row>
    <row r="94" spans="9:24" ht="16.5" thickBot="1" x14ac:dyDescent="0.3">
      <c r="I94" s="654"/>
      <c r="J94" s="446" t="s">
        <v>866</v>
      </c>
      <c r="K94" s="74">
        <v>3.3802816901408447E-2</v>
      </c>
      <c r="L94" s="106">
        <v>-1.6710238297952571E-2</v>
      </c>
      <c r="M94" s="74">
        <v>3.1927675707203271E-2</v>
      </c>
      <c r="N94" s="74">
        <v>9.8098034712319256E-3</v>
      </c>
      <c r="O94" s="126">
        <f t="shared" si="15"/>
        <v>1.1172413011480348E-3</v>
      </c>
      <c r="Q94" s="599"/>
      <c r="R94" s="140" t="s">
        <v>866</v>
      </c>
      <c r="S94" s="42">
        <v>3.3802816901408447E-2</v>
      </c>
      <c r="T94" s="42">
        <v>3.1927675707203271E-2</v>
      </c>
      <c r="U94" s="141">
        <v>-2.6067386510211836E-2</v>
      </c>
      <c r="V94" s="141">
        <v>0.95385684735681897</v>
      </c>
      <c r="W94" s="142">
        <f t="shared" si="16"/>
        <v>2.9415771318116474E-2</v>
      </c>
      <c r="X94" s="143">
        <f t="shared" si="17"/>
        <v>8.6528760223972387E-4</v>
      </c>
    </row>
    <row r="95" spans="9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1.2471908330845098E-2</v>
      </c>
      <c r="Q95" s="599" t="s">
        <v>891</v>
      </c>
      <c r="R95" s="599"/>
      <c r="S95" s="599"/>
      <c r="T95" s="599"/>
      <c r="U95" s="599"/>
      <c r="V95" s="599"/>
      <c r="W95" s="599"/>
      <c r="X95" s="143">
        <f>SUM(X83:X94)</f>
        <v>1.6602275228516615E-2</v>
      </c>
    </row>
    <row r="96" spans="9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1.0393256942370914E-3</v>
      </c>
      <c r="Q96" s="600" t="s">
        <v>5070</v>
      </c>
      <c r="R96" s="600"/>
      <c r="S96" s="600"/>
      <c r="T96" s="600"/>
      <c r="U96" s="600"/>
      <c r="V96" s="600"/>
      <c r="W96" s="600"/>
      <c r="X96" s="143">
        <f>X95/12</f>
        <v>1.3835229357097179E-3</v>
      </c>
    </row>
    <row r="97" spans="9:24" ht="18" thickBot="1" x14ac:dyDescent="0.3"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162" t="s">
        <v>884</v>
      </c>
      <c r="R97" s="162" t="s">
        <v>885</v>
      </c>
      <c r="S97" s="162" t="s">
        <v>886</v>
      </c>
      <c r="T97" s="162" t="s">
        <v>888</v>
      </c>
      <c r="U97" s="162" t="s">
        <v>5071</v>
      </c>
      <c r="V97" s="162" t="s">
        <v>5072</v>
      </c>
      <c r="W97" s="162" t="s">
        <v>5073</v>
      </c>
      <c r="X97" s="162" t="s">
        <v>5074</v>
      </c>
    </row>
    <row r="98" spans="9:24" ht="16.5" thickBot="1" x14ac:dyDescent="0.3">
      <c r="I98" s="652">
        <v>2017</v>
      </c>
      <c r="J98" s="446" t="s">
        <v>867</v>
      </c>
      <c r="K98" s="74">
        <v>-1.6348773841961851E-2</v>
      </c>
      <c r="L98" s="74">
        <v>8.4372708992450935E-3</v>
      </c>
      <c r="M98" s="74">
        <v>-8.2182179919061092E-3</v>
      </c>
      <c r="N98" s="74">
        <v>1.7002369229728018E-2</v>
      </c>
      <c r="O98" s="126">
        <f>((K98-L98)*(M98-N98))</f>
        <v>6.2511860327493557E-4</v>
      </c>
      <c r="Q98" s="599">
        <v>2017</v>
      </c>
      <c r="R98" s="140" t="s">
        <v>867</v>
      </c>
      <c r="S98" s="42">
        <v>-1.6348773841961851E-2</v>
      </c>
      <c r="T98" s="42">
        <v>-8.2182179919061092E-3</v>
      </c>
      <c r="U98" s="141">
        <v>-4.4660119070264719E-3</v>
      </c>
      <c r="V98" s="141">
        <v>0.758910868945879</v>
      </c>
      <c r="W98" s="529">
        <f>S98-U98-(V98*T98)</f>
        <v>-5.6458669775112571E-3</v>
      </c>
      <c r="X98" s="206">
        <f>W98^2</f>
        <v>3.1875813927752097E-5</v>
      </c>
    </row>
    <row r="99" spans="9:24" ht="16.5" thickBot="1" x14ac:dyDescent="0.3">
      <c r="I99" s="653"/>
      <c r="J99" s="446" t="s">
        <v>868</v>
      </c>
      <c r="K99" s="74">
        <v>6.6481994459833799E-2</v>
      </c>
      <c r="L99" s="74">
        <v>8.4372708992450935E-3</v>
      </c>
      <c r="M99" s="74">
        <v>1.7495868239585141E-2</v>
      </c>
      <c r="N99" s="74">
        <v>1.7002369229728018E-2</v>
      </c>
      <c r="O99" s="126">
        <f t="shared" ref="O99:O109" si="18">((K99-L99)*(M99-N99))</f>
        <v>2.8645013604580974E-5</v>
      </c>
      <c r="Q99" s="599"/>
      <c r="R99" s="140" t="s">
        <v>868</v>
      </c>
      <c r="S99" s="42">
        <v>6.6481994459833799E-2</v>
      </c>
      <c r="T99" s="42">
        <v>1.7495868239585141E-2</v>
      </c>
      <c r="U99" s="141">
        <v>-4.4660119070264719E-3</v>
      </c>
      <c r="V99" s="141">
        <v>0.758910868945879</v>
      </c>
      <c r="W99" s="529">
        <f t="shared" ref="W99:W109" si="19">S99-U99-(V99*T99)</f>
        <v>5.7670201798194105E-2</v>
      </c>
      <c r="X99" s="206">
        <f t="shared" ref="X99:X109" si="20">W99^2</f>
        <v>3.3258521754444305E-3</v>
      </c>
    </row>
    <row r="100" spans="9:24" ht="16.5" thickBot="1" x14ac:dyDescent="0.3">
      <c r="I100" s="653"/>
      <c r="J100" s="446" t="s">
        <v>869</v>
      </c>
      <c r="K100" s="74">
        <v>-6.4935064935064929E-2</v>
      </c>
      <c r="L100" s="74">
        <v>8.4372708992450935E-3</v>
      </c>
      <c r="M100" s="74">
        <v>3.2295283969978633E-2</v>
      </c>
      <c r="N100" s="74">
        <v>1.7002369229728018E-2</v>
      </c>
      <c r="O100" s="126">
        <f t="shared" si="18"/>
        <v>-1.1220768762071382E-3</v>
      </c>
      <c r="Q100" s="599"/>
      <c r="R100" s="140" t="s">
        <v>869</v>
      </c>
      <c r="S100" s="42">
        <v>-6.4935064935064929E-2</v>
      </c>
      <c r="T100" s="42">
        <v>3.2295283969978633E-2</v>
      </c>
      <c r="U100" s="141">
        <v>-4.4660119070264719E-3</v>
      </c>
      <c r="V100" s="141">
        <v>0.758910868945879</v>
      </c>
      <c r="W100" s="529">
        <f t="shared" si="19"/>
        <v>-8.4978295048548855E-2</v>
      </c>
      <c r="X100" s="206">
        <f t="shared" si="20"/>
        <v>7.2213106293582225E-3</v>
      </c>
    </row>
    <row r="101" spans="9:24" ht="16.5" thickBot="1" x14ac:dyDescent="0.3">
      <c r="I101" s="653"/>
      <c r="J101" s="446" t="s">
        <v>870</v>
      </c>
      <c r="K101" s="74">
        <v>-1.9444444444444445E-2</v>
      </c>
      <c r="L101" s="74">
        <v>8.4372708992450935E-3</v>
      </c>
      <c r="M101" s="74">
        <v>2.0867470402482848E-2</v>
      </c>
      <c r="N101" s="74">
        <v>1.7002369229728018E-2</v>
      </c>
      <c r="O101" s="126">
        <f t="shared" si="18"/>
        <v>-1.0776565067331079E-4</v>
      </c>
      <c r="Q101" s="599"/>
      <c r="R101" s="140" t="s">
        <v>870</v>
      </c>
      <c r="S101" s="42">
        <v>-1.9444444444444445E-2</v>
      </c>
      <c r="T101" s="42">
        <v>2.0867470402482848E-2</v>
      </c>
      <c r="U101" s="141">
        <v>-4.4660119070264719E-3</v>
      </c>
      <c r="V101" s="141">
        <v>0.758910868945879</v>
      </c>
      <c r="W101" s="529">
        <f t="shared" si="19"/>
        <v>-3.0814982633268644E-2</v>
      </c>
      <c r="X101" s="206">
        <f t="shared" si="20"/>
        <v>9.4956315468864812E-4</v>
      </c>
    </row>
    <row r="102" spans="9:24" ht="16.5" thickBot="1" x14ac:dyDescent="0.3">
      <c r="I102" s="653"/>
      <c r="J102" s="446" t="s">
        <v>871</v>
      </c>
      <c r="K102" s="74">
        <v>7.0821529745042494E-2</v>
      </c>
      <c r="L102" s="74">
        <v>8.4372708992450935E-3</v>
      </c>
      <c r="M102" s="74">
        <v>1.8006717972702979E-2</v>
      </c>
      <c r="N102" s="74">
        <v>1.7002369229728018E-2</v>
      </c>
      <c r="O102" s="126">
        <f t="shared" si="18"/>
        <v>6.2655551953201246E-5</v>
      </c>
      <c r="Q102" s="599"/>
      <c r="R102" s="140" t="s">
        <v>871</v>
      </c>
      <c r="S102" s="42">
        <v>7.0821529745042494E-2</v>
      </c>
      <c r="T102" s="42">
        <v>1.8006717972702979E-2</v>
      </c>
      <c r="U102" s="141">
        <v>-4.4660119070264719E-3</v>
      </c>
      <c r="V102" s="141">
        <v>0.758910868945879</v>
      </c>
      <c r="W102" s="529">
        <f t="shared" si="19"/>
        <v>6.1622047668541576E-2</v>
      </c>
      <c r="X102" s="206">
        <f t="shared" si="20"/>
        <v>3.7972767588640103E-3</v>
      </c>
    </row>
    <row r="103" spans="9:24" ht="16.5" thickBot="1" x14ac:dyDescent="0.3">
      <c r="I103" s="653"/>
      <c r="J103" s="446" t="s">
        <v>872</v>
      </c>
      <c r="K103" s="74">
        <v>5.8201058201058198E-2</v>
      </c>
      <c r="L103" s="74">
        <v>8.4372708992450935E-3</v>
      </c>
      <c r="M103" s="74">
        <v>2.0799832933068765E-2</v>
      </c>
      <c r="N103" s="74">
        <v>1.7002369229728018E-2</v>
      </c>
      <c r="O103" s="126">
        <f t="shared" si="18"/>
        <v>1.8897617601940447E-4</v>
      </c>
      <c r="Q103" s="599"/>
      <c r="R103" s="140" t="s">
        <v>872</v>
      </c>
      <c r="S103" s="42">
        <v>5.8201058201058198E-2</v>
      </c>
      <c r="T103" s="42">
        <v>2.0799832933068765E-2</v>
      </c>
      <c r="U103" s="141">
        <v>-4.4660119070264719E-3</v>
      </c>
      <c r="V103" s="141">
        <v>0.758910868945879</v>
      </c>
      <c r="W103" s="529">
        <f t="shared" si="19"/>
        <v>4.6881850822920346E-2</v>
      </c>
      <c r="X103" s="206">
        <f t="shared" si="20"/>
        <v>2.197907936582557E-3</v>
      </c>
    </row>
    <row r="104" spans="9:24" ht="16.5" thickBot="1" x14ac:dyDescent="0.3">
      <c r="I104" s="653"/>
      <c r="J104" s="446" t="s">
        <v>873</v>
      </c>
      <c r="K104" s="74">
        <v>-5.0000000000000001E-3</v>
      </c>
      <c r="L104" s="74">
        <v>8.4372708992450935E-3</v>
      </c>
      <c r="M104" s="74">
        <v>-3.6210388494506696E-3</v>
      </c>
      <c r="N104" s="74">
        <v>1.7002369229728018E-2</v>
      </c>
      <c r="O104" s="126">
        <f t="shared" si="18"/>
        <v>2.7712232122560393E-4</v>
      </c>
      <c r="Q104" s="599"/>
      <c r="R104" s="140" t="s">
        <v>873</v>
      </c>
      <c r="S104" s="42">
        <v>-5.0000000000000001E-3</v>
      </c>
      <c r="T104" s="42">
        <v>-3.6210388494506696E-3</v>
      </c>
      <c r="U104" s="141">
        <v>-4.4660119070264719E-3</v>
      </c>
      <c r="V104" s="141">
        <v>0.758910868945879</v>
      </c>
      <c r="W104" s="529">
        <f t="shared" si="19"/>
        <v>2.2140576467498652E-3</v>
      </c>
      <c r="X104" s="206">
        <f t="shared" si="20"/>
        <v>4.902051263131551E-6</v>
      </c>
    </row>
    <row r="105" spans="9:24" ht="16.5" thickBot="1" x14ac:dyDescent="0.3">
      <c r="I105" s="653"/>
      <c r="J105" s="446" t="s">
        <v>874</v>
      </c>
      <c r="K105" s="74">
        <v>5.2763819095477386E-2</v>
      </c>
      <c r="L105" s="74">
        <v>8.4372708992450935E-3</v>
      </c>
      <c r="M105" s="74">
        <v>3.3364816031537449E-3</v>
      </c>
      <c r="N105" s="74">
        <v>1.7002369229728018E-2</v>
      </c>
      <c r="O105" s="126">
        <f t="shared" si="18"/>
        <v>-6.0576162652363908E-4</v>
      </c>
      <c r="Q105" s="599"/>
      <c r="R105" s="140" t="s">
        <v>874</v>
      </c>
      <c r="S105" s="42">
        <v>5.2763819095477386E-2</v>
      </c>
      <c r="T105" s="42">
        <v>3.3364816031537449E-3</v>
      </c>
      <c r="U105" s="141">
        <v>-4.4660119070264719E-3</v>
      </c>
      <c r="V105" s="141">
        <v>0.758910868945879</v>
      </c>
      <c r="W105" s="529">
        <f t="shared" si="19"/>
        <v>5.4697738849832513E-2</v>
      </c>
      <c r="X105" s="206">
        <f t="shared" si="20"/>
        <v>2.9918426352844771E-3</v>
      </c>
    </row>
    <row r="106" spans="9:24" ht="16.5" thickBot="1" x14ac:dyDescent="0.3">
      <c r="I106" s="653"/>
      <c r="J106" s="446" t="s">
        <v>875</v>
      </c>
      <c r="K106" s="74">
        <v>-3.3412887828162291E-2</v>
      </c>
      <c r="L106" s="74">
        <v>8.4372708992450935E-3</v>
      </c>
      <c r="M106" s="74">
        <v>2.158943243326219E-3</v>
      </c>
      <c r="N106" s="74">
        <v>1.7002369229728018E-2</v>
      </c>
      <c r="O106" s="126">
        <f t="shared" si="18"/>
        <v>6.2119973358943877E-4</v>
      </c>
      <c r="Q106" s="599"/>
      <c r="R106" s="140" t="s">
        <v>875</v>
      </c>
      <c r="S106" s="42">
        <v>-3.3412887828162291E-2</v>
      </c>
      <c r="T106" s="42">
        <v>2.158943243326219E-3</v>
      </c>
      <c r="U106" s="141">
        <v>-4.4660119070264719E-3</v>
      </c>
      <c r="V106" s="141">
        <v>0.758910868945879</v>
      </c>
      <c r="W106" s="529">
        <f t="shared" si="19"/>
        <v>-3.0585321413933352E-2</v>
      </c>
      <c r="X106" s="206">
        <f t="shared" si="20"/>
        <v>9.3546188599361003E-4</v>
      </c>
    </row>
    <row r="107" spans="9:24" ht="16.5" thickBot="1" x14ac:dyDescent="0.3">
      <c r="I107" s="653"/>
      <c r="J107" s="446" t="s">
        <v>876</v>
      </c>
      <c r="K107" s="74">
        <v>7.6543209876543214E-2</v>
      </c>
      <c r="L107" s="74">
        <v>8.4372708992450935E-3</v>
      </c>
      <c r="M107" s="74">
        <v>1.3048272482234717E-2</v>
      </c>
      <c r="N107" s="74">
        <v>1.7002369229728018E-2</v>
      </c>
      <c r="O107" s="126">
        <f t="shared" si="18"/>
        <v>-2.6929747179511171E-4</v>
      </c>
      <c r="Q107" s="599"/>
      <c r="R107" s="140" t="s">
        <v>876</v>
      </c>
      <c r="S107" s="42">
        <v>7.6543209876543214E-2</v>
      </c>
      <c r="T107" s="42">
        <v>1.3048272482234717E-2</v>
      </c>
      <c r="U107" s="141">
        <v>-4.4660119070264719E-3</v>
      </c>
      <c r="V107" s="141">
        <v>0.758910868945879</v>
      </c>
      <c r="W107" s="529">
        <f t="shared" si="19"/>
        <v>7.1106745975834343E-2</v>
      </c>
      <c r="X107" s="206">
        <f t="shared" si="20"/>
        <v>5.0561693232718339E-3</v>
      </c>
    </row>
    <row r="108" spans="9:24" ht="16.5" thickBot="1" x14ac:dyDescent="0.3">
      <c r="I108" s="653"/>
      <c r="J108" s="446" t="s">
        <v>877</v>
      </c>
      <c r="K108" s="74">
        <v>-0.13761467889908258</v>
      </c>
      <c r="L108" s="74">
        <v>8.4372708992450935E-3</v>
      </c>
      <c r="M108" s="74">
        <v>-6.0470460180261547E-5</v>
      </c>
      <c r="N108" s="74">
        <v>1.7002369229728018E-2</v>
      </c>
      <c r="O108" s="126">
        <f t="shared" si="18"/>
        <v>2.4920610058073969E-3</v>
      </c>
      <c r="Q108" s="599"/>
      <c r="R108" s="140" t="s">
        <v>877</v>
      </c>
      <c r="S108" s="42">
        <v>-0.13761467889908258</v>
      </c>
      <c r="T108" s="42">
        <v>-6.0470460180261547E-5</v>
      </c>
      <c r="U108" s="141">
        <v>-4.4660119070264719E-3</v>
      </c>
      <c r="V108" s="141">
        <v>0.758910868945879</v>
      </c>
      <c r="W108" s="529">
        <f t="shared" si="19"/>
        <v>-0.13310277530257514</v>
      </c>
      <c r="X108" s="206">
        <f t="shared" si="20"/>
        <v>1.7716348793247808E-2</v>
      </c>
    </row>
    <row r="109" spans="9:24" ht="16.5" thickBot="1" x14ac:dyDescent="0.3">
      <c r="I109" s="654"/>
      <c r="J109" s="446" t="s">
        <v>866</v>
      </c>
      <c r="K109" s="74">
        <v>5.3191489361702128E-2</v>
      </c>
      <c r="L109" s="74">
        <v>8.43727089924509E-3</v>
      </c>
      <c r="M109" s="74">
        <v>8.791928721174018E-2</v>
      </c>
      <c r="N109" s="74">
        <v>1.7002369229728018E-2</v>
      </c>
      <c r="O109" s="126">
        <f t="shared" si="18"/>
        <v>3.1738312400511203E-3</v>
      </c>
      <c r="Q109" s="599"/>
      <c r="R109" s="140" t="s">
        <v>866</v>
      </c>
      <c r="S109" s="42">
        <v>5.3191489361702128E-2</v>
      </c>
      <c r="T109" s="42">
        <v>8.791928721174018E-2</v>
      </c>
      <c r="U109" s="141">
        <v>-4.4660119070264719E-3</v>
      </c>
      <c r="V109" s="141">
        <v>0.758910868945879</v>
      </c>
      <c r="W109" s="529">
        <f t="shared" si="19"/>
        <v>-9.0654013862354402E-3</v>
      </c>
      <c r="X109" s="206">
        <f t="shared" si="20"/>
        <v>8.2181502293559439E-5</v>
      </c>
    </row>
    <row r="110" spans="9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5.3647080203264828E-3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4.4310692660220037E-2</v>
      </c>
    </row>
    <row r="111" spans="9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4.4705900169387359E-4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3.6925577216850029E-3</v>
      </c>
    </row>
    <row r="112" spans="9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  <c r="Q112" s="234" t="s">
        <v>884</v>
      </c>
      <c r="R112" s="234" t="s">
        <v>885</v>
      </c>
      <c r="S112" s="234" t="s">
        <v>886</v>
      </c>
      <c r="T112" s="234" t="s">
        <v>888</v>
      </c>
      <c r="U112" s="234" t="s">
        <v>5071</v>
      </c>
      <c r="V112" s="234" t="s">
        <v>5072</v>
      </c>
      <c r="W112" s="234" t="s">
        <v>5073</v>
      </c>
      <c r="X112" s="234" t="s">
        <v>5074</v>
      </c>
    </row>
    <row r="113" spans="9:24" ht="16.5" thickBot="1" x14ac:dyDescent="0.3">
      <c r="I113" s="671">
        <v>2018</v>
      </c>
      <c r="J113" s="448" t="s">
        <v>867</v>
      </c>
      <c r="K113" s="366">
        <v>0.12626262626262627</v>
      </c>
      <c r="L113" s="141">
        <v>3.7858664819392207E-2</v>
      </c>
      <c r="M113" s="141">
        <v>2.443046535543213E-2</v>
      </c>
      <c r="N113" s="141">
        <v>-7.0994468597337171E-3</v>
      </c>
      <c r="O113" s="126">
        <f>((K113-L113)*(M113-N113))</f>
        <v>2.7873691437780767E-3</v>
      </c>
      <c r="Q113" s="599">
        <v>2018</v>
      </c>
      <c r="R113" s="140" t="s">
        <v>867</v>
      </c>
      <c r="S113" s="235">
        <v>0.12626262626262627</v>
      </c>
      <c r="T113" s="237">
        <v>2.443046535543213E-2</v>
      </c>
      <c r="U113" s="141">
        <v>5.1145892779585068E-2</v>
      </c>
      <c r="V113" s="141">
        <v>1.8715863676020574</v>
      </c>
      <c r="W113" s="529">
        <f>S113-U113-(V113*T113)</f>
        <v>2.9393007569640084E-2</v>
      </c>
      <c r="X113" s="206">
        <f>W113^2</f>
        <v>8.6394889398891926E-4</v>
      </c>
    </row>
    <row r="114" spans="9:24" ht="16.5" thickBot="1" x14ac:dyDescent="0.3">
      <c r="I114" s="672"/>
      <c r="J114" s="448" t="s">
        <v>868</v>
      </c>
      <c r="K114" s="141">
        <v>-2.242152466367713E-3</v>
      </c>
      <c r="L114" s="141">
        <v>3.7858664819392207E-2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-8.595928593942758E-5</v>
      </c>
      <c r="Q114" s="599"/>
      <c r="R114" s="140" t="s">
        <v>868</v>
      </c>
      <c r="S114" s="237">
        <v>-2.242152466367713E-3</v>
      </c>
      <c r="T114" s="237">
        <v>-4.9558674576761852E-3</v>
      </c>
      <c r="U114" s="141">
        <v>5.1145892779585068E-2</v>
      </c>
      <c r="V114" s="141">
        <v>1.8715863676020574</v>
      </c>
      <c r="W114" s="529">
        <f t="shared" ref="W114:W124" si="22">S114-U114-(V114*T114)</f>
        <v>-4.4112711272523364E-2</v>
      </c>
      <c r="X114" s="206">
        <f t="shared" ref="X114:X124" si="23">W114^2</f>
        <v>1.9459312958130099E-3</v>
      </c>
    </row>
    <row r="115" spans="9:24" ht="16.5" thickBot="1" x14ac:dyDescent="0.3">
      <c r="I115" s="672"/>
      <c r="J115" s="448" t="s">
        <v>869</v>
      </c>
      <c r="K115" s="141">
        <v>-6.9662921348314602E-2</v>
      </c>
      <c r="L115" s="141">
        <v>3.7858664819392207E-2</v>
      </c>
      <c r="M115" s="141">
        <v>-8.5978114661722491E-2</v>
      </c>
      <c r="N115" s="141">
        <v>-7.0994468597337171E-3</v>
      </c>
      <c r="O115" s="126">
        <f t="shared" si="21"/>
        <v>8.4811594768654554E-3</v>
      </c>
      <c r="Q115" s="599"/>
      <c r="R115" s="140" t="s">
        <v>869</v>
      </c>
      <c r="S115" s="237">
        <v>-6.9662921348314602E-2</v>
      </c>
      <c r="T115" s="237">
        <v>-8.5978114661722491E-2</v>
      </c>
      <c r="U115" s="141">
        <v>5.1145892779585068E-2</v>
      </c>
      <c r="V115" s="141">
        <v>1.8715863676020574</v>
      </c>
      <c r="W115" s="529">
        <f t="shared" si="22"/>
        <v>4.0106653185106728E-2</v>
      </c>
      <c r="X115" s="206">
        <f t="shared" si="23"/>
        <v>1.6085436297104316E-3</v>
      </c>
    </row>
    <row r="116" spans="9:24" ht="16.5" thickBot="1" x14ac:dyDescent="0.3">
      <c r="I116" s="672"/>
      <c r="J116" s="448" t="s">
        <v>870</v>
      </c>
      <c r="K116" s="141">
        <v>-6.7632850241545889E-2</v>
      </c>
      <c r="L116" s="141">
        <v>3.7858664819392207E-2</v>
      </c>
      <c r="M116" s="141">
        <v>-4.7003022830323746E-2</v>
      </c>
      <c r="N116" s="141">
        <v>-7.0994468597337171E-3</v>
      </c>
      <c r="O116" s="126">
        <f t="shared" si="21"/>
        <v>4.2094886854867853E-3</v>
      </c>
      <c r="Q116" s="599"/>
      <c r="R116" s="140" t="s">
        <v>870</v>
      </c>
      <c r="S116" s="237">
        <v>-6.7632850241545889E-2</v>
      </c>
      <c r="T116" s="237">
        <v>-4.7003022830323746E-2</v>
      </c>
      <c r="U116" s="141">
        <v>5.1145892779585068E-2</v>
      </c>
      <c r="V116" s="141">
        <v>1.8715863676020574</v>
      </c>
      <c r="W116" s="529">
        <f t="shared" si="22"/>
        <v>-3.0808526255808752E-2</v>
      </c>
      <c r="X116" s="206">
        <f t="shared" si="23"/>
        <v>9.4916529005485727E-4</v>
      </c>
    </row>
    <row r="117" spans="9:24" ht="16.5" thickBot="1" x14ac:dyDescent="0.3">
      <c r="I117" s="672"/>
      <c r="J117" s="448" t="s">
        <v>871</v>
      </c>
      <c r="K117" s="141">
        <v>-0.12953367875647667</v>
      </c>
      <c r="L117" s="141">
        <v>3.7858664819392207E-2</v>
      </c>
      <c r="M117" s="141">
        <v>-5.0291628843604896E-3</v>
      </c>
      <c r="N117" s="141">
        <v>-7.0994468597337171E-3</v>
      </c>
      <c r="O117" s="126">
        <f t="shared" si="21"/>
        <v>-3.4654968650529096E-4</v>
      </c>
      <c r="Q117" s="599"/>
      <c r="R117" s="140" t="s">
        <v>871</v>
      </c>
      <c r="S117" s="237">
        <v>-0.12953367875647667</v>
      </c>
      <c r="T117" s="237">
        <v>-5.0291628843604896E-3</v>
      </c>
      <c r="U117" s="141">
        <v>5.1145892779585068E-2</v>
      </c>
      <c r="V117" s="141">
        <v>1.8715863676020574</v>
      </c>
      <c r="W117" s="529">
        <f t="shared" si="22"/>
        <v>-0.17126705884124241</v>
      </c>
      <c r="X117" s="206">
        <f t="shared" si="23"/>
        <v>2.933240544412959E-2</v>
      </c>
    </row>
    <row r="118" spans="9:24" ht="16.5" thickBot="1" x14ac:dyDescent="0.3">
      <c r="I118" s="672"/>
      <c r="J118" s="448" t="s">
        <v>872</v>
      </c>
      <c r="K118" s="141">
        <v>-0.15178571428571427</v>
      </c>
      <c r="L118" s="141">
        <v>3.7858664819392207E-2</v>
      </c>
      <c r="M118" s="141">
        <v>-4.6791598066254894E-2</v>
      </c>
      <c r="N118" s="141">
        <v>-7.0994468597337171E-3</v>
      </c>
      <c r="O118" s="126">
        <f t="shared" si="21"/>
        <v>7.5273933709067119E-3</v>
      </c>
      <c r="Q118" s="599"/>
      <c r="R118" s="140" t="s">
        <v>872</v>
      </c>
      <c r="S118" s="237">
        <v>-0.15178571428571427</v>
      </c>
      <c r="T118" s="237">
        <v>-4.6791598066254894E-2</v>
      </c>
      <c r="U118" s="141">
        <v>5.1145892779585068E-2</v>
      </c>
      <c r="V118" s="141">
        <v>1.8715863676020574</v>
      </c>
      <c r="W118" s="529">
        <f t="shared" si="22"/>
        <v>-0.11535709000618188</v>
      </c>
      <c r="X118" s="206">
        <f t="shared" si="23"/>
        <v>1.3307258214694348E-2</v>
      </c>
    </row>
    <row r="119" spans="9:24" ht="16.5" thickBot="1" x14ac:dyDescent="0.3">
      <c r="I119" s="672"/>
      <c r="J119" s="448" t="s">
        <v>873</v>
      </c>
      <c r="K119" s="141">
        <v>6.6666666666666666E-2</v>
      </c>
      <c r="L119" s="141">
        <v>3.7858664819392207E-2</v>
      </c>
      <c r="M119" s="141">
        <v>2.741564628095532E-2</v>
      </c>
      <c r="N119" s="141">
        <v>-7.0994468597337171E-3</v>
      </c>
      <c r="O119" s="126">
        <f t="shared" si="21"/>
        <v>9.9431086695581984E-4</v>
      </c>
      <c r="Q119" s="599"/>
      <c r="R119" s="140" t="s">
        <v>873</v>
      </c>
      <c r="S119" s="237">
        <v>6.6666666666666666E-2</v>
      </c>
      <c r="T119" s="237">
        <v>2.741564628095532E-2</v>
      </c>
      <c r="U119" s="141">
        <v>5.1145892779585068E-2</v>
      </c>
      <c r="V119" s="141">
        <v>1.8715863676020574</v>
      </c>
      <c r="W119" s="529">
        <f t="shared" si="22"/>
        <v>-3.5789975951354427E-2</v>
      </c>
      <c r="X119" s="206">
        <f t="shared" si="23"/>
        <v>1.2809223785985283E-3</v>
      </c>
    </row>
    <row r="120" spans="9:24" ht="16.5" thickBot="1" x14ac:dyDescent="0.3">
      <c r="I120" s="672"/>
      <c r="J120" s="448" t="s">
        <v>874</v>
      </c>
      <c r="K120" s="141">
        <v>0.24342105263157895</v>
      </c>
      <c r="L120" s="141">
        <v>3.7858664819392207E-2</v>
      </c>
      <c r="M120" s="141">
        <v>1.926351069183738E-2</v>
      </c>
      <c r="N120" s="141">
        <v>-7.0994468597337171E-3</v>
      </c>
      <c r="O120" s="126">
        <f t="shared" si="21"/>
        <v>5.4192325040922753E-3</v>
      </c>
      <c r="Q120" s="599"/>
      <c r="R120" s="140" t="s">
        <v>874</v>
      </c>
      <c r="S120" s="237">
        <v>0.24342105263157895</v>
      </c>
      <c r="T120" s="237">
        <v>1.926351069183738E-2</v>
      </c>
      <c r="U120" s="141">
        <v>5.1145892779585068E-2</v>
      </c>
      <c r="V120" s="141">
        <v>1.8715863676020574</v>
      </c>
      <c r="W120" s="529">
        <f t="shared" si="22"/>
        <v>0.15622183584899457</v>
      </c>
      <c r="X120" s="206">
        <f t="shared" si="23"/>
        <v>2.4405261996030207E-2</v>
      </c>
    </row>
    <row r="121" spans="9:24" ht="16.5" thickBot="1" x14ac:dyDescent="0.3">
      <c r="I121" s="672"/>
      <c r="J121" s="448" t="s">
        <v>875</v>
      </c>
      <c r="K121" s="141">
        <v>5.0264550264550262E-2</v>
      </c>
      <c r="L121" s="141">
        <v>3.7858664819392207E-2</v>
      </c>
      <c r="M121" s="141">
        <v>-6.0196663444972249E-3</v>
      </c>
      <c r="N121" s="141">
        <v>-7.0994468597337171E-3</v>
      </c>
      <c r="O121" s="126">
        <f t="shared" si="21"/>
        <v>1.3395633377937662E-5</v>
      </c>
      <c r="Q121" s="599"/>
      <c r="R121" s="140" t="s">
        <v>875</v>
      </c>
      <c r="S121" s="237">
        <v>5.0264550264550262E-2</v>
      </c>
      <c r="T121" s="237">
        <v>-6.0196663444972249E-3</v>
      </c>
      <c r="U121" s="141">
        <v>5.1145892779585068E-2</v>
      </c>
      <c r="V121" s="141">
        <v>1.8715863676020574</v>
      </c>
      <c r="W121" s="529">
        <f t="shared" si="22"/>
        <v>1.0384982952839111E-2</v>
      </c>
      <c r="X121" s="206">
        <f t="shared" si="23"/>
        <v>1.0784787093075893E-4</v>
      </c>
    </row>
    <row r="122" spans="9:24" ht="16.5" thickBot="1" x14ac:dyDescent="0.3">
      <c r="I122" s="672"/>
      <c r="J122" s="448" t="s">
        <v>876</v>
      </c>
      <c r="K122" s="141">
        <v>-9.3198992443324941E-2</v>
      </c>
      <c r="L122" s="141">
        <v>3.7858664819392207E-2</v>
      </c>
      <c r="M122" s="141">
        <v>-2.4763515298842628E-2</v>
      </c>
      <c r="N122" s="141">
        <v>-7.0994468597337171E-3</v>
      </c>
      <c r="O122" s="126">
        <f t="shared" si="21"/>
        <v>2.3150114273579147E-3</v>
      </c>
      <c r="Q122" s="599"/>
      <c r="R122" s="140" t="s">
        <v>876</v>
      </c>
      <c r="S122" s="237">
        <v>-9.3198992443324941E-2</v>
      </c>
      <c r="T122" s="237">
        <v>-2.4763515298842628E-2</v>
      </c>
      <c r="U122" s="141">
        <v>5.1145892779585068E-2</v>
      </c>
      <c r="V122" s="141">
        <v>1.8715863676020574</v>
      </c>
      <c r="W122" s="529">
        <f t="shared" si="22"/>
        <v>-9.7997827575691143E-2</v>
      </c>
      <c r="X122" s="206">
        <f t="shared" si="23"/>
        <v>9.6035742095548909E-3</v>
      </c>
    </row>
    <row r="123" spans="9:24" ht="16.5" thickBot="1" x14ac:dyDescent="0.3">
      <c r="I123" s="672"/>
      <c r="J123" s="448" t="s">
        <v>877</v>
      </c>
      <c r="K123" s="141">
        <v>0.33611111111111114</v>
      </c>
      <c r="L123" s="141">
        <v>3.7858664819392207E-2</v>
      </c>
      <c r="M123" s="141">
        <v>4.7403329287324443E-2</v>
      </c>
      <c r="N123" s="141">
        <v>-7.0994468597337171E-3</v>
      </c>
      <c r="O123" s="126">
        <f t="shared" si="21"/>
        <v>1.6255586315550043E-2</v>
      </c>
      <c r="Q123" s="599"/>
      <c r="R123" s="140" t="s">
        <v>877</v>
      </c>
      <c r="S123" s="237">
        <v>0.33611111111111114</v>
      </c>
      <c r="T123" s="237">
        <v>4.7403329287324443E-2</v>
      </c>
      <c r="U123" s="141">
        <v>5.1145892779585068E-2</v>
      </c>
      <c r="V123" s="141">
        <v>1.8715863676020574</v>
      </c>
      <c r="W123" s="529">
        <f t="shared" si="22"/>
        <v>0.19624579345841825</v>
      </c>
      <c r="X123" s="206">
        <f t="shared" si="23"/>
        <v>3.8512411450124157E-2</v>
      </c>
    </row>
    <row r="124" spans="9:24" ht="16.5" thickBot="1" x14ac:dyDescent="0.3">
      <c r="I124" s="673"/>
      <c r="J124" s="448" t="s">
        <v>866</v>
      </c>
      <c r="K124" s="141">
        <v>-4.3659043659043661E-2</v>
      </c>
      <c r="L124" s="141">
        <v>3.7858664819392207E-2</v>
      </c>
      <c r="M124" s="141">
        <v>1.6834633611323781E-2</v>
      </c>
      <c r="N124" s="141">
        <v>-7.0994468597337171E-3</v>
      </c>
      <c r="O124" s="126">
        <f t="shared" si="21"/>
        <v>-1.9510513945390903E-3</v>
      </c>
      <c r="Q124" s="599"/>
      <c r="R124" s="140" t="s">
        <v>866</v>
      </c>
      <c r="S124" s="237">
        <v>-4.3659043659043661E-2</v>
      </c>
      <c r="T124" s="237">
        <v>1.6834633611323781E-2</v>
      </c>
      <c r="U124" s="141">
        <v>5.1145892779585068E-2</v>
      </c>
      <c r="V124" s="141">
        <v>1.8715863676020574</v>
      </c>
      <c r="W124" s="529">
        <f t="shared" si="22"/>
        <v>-0.12631240720915771</v>
      </c>
      <c r="X124" s="206">
        <f t="shared" si="23"/>
        <v>1.5954824214972074E-2</v>
      </c>
    </row>
    <row r="125" spans="9:24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2.3567212571548132E-2</v>
      </c>
      <c r="Q125" s="599" t="s">
        <v>891</v>
      </c>
      <c r="R125" s="599"/>
      <c r="S125" s="599"/>
      <c r="T125" s="599"/>
      <c r="U125" s="599"/>
      <c r="V125" s="599"/>
      <c r="W125" s="599"/>
      <c r="X125" s="206">
        <f>SUM(X113:X124)</f>
        <v>0.13787209488860178</v>
      </c>
    </row>
    <row r="126" spans="9:24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1.9639343809623442E-3</v>
      </c>
      <c r="Q126" s="600" t="s">
        <v>5070</v>
      </c>
      <c r="R126" s="600"/>
      <c r="S126" s="600"/>
      <c r="T126" s="600"/>
      <c r="U126" s="600"/>
      <c r="V126" s="600"/>
      <c r="W126" s="600"/>
      <c r="X126" s="206">
        <f>X125/12</f>
        <v>1.1489341240716815E-2</v>
      </c>
    </row>
  </sheetData>
  <mergeCells count="61"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  <mergeCell ref="Z17:AC17"/>
    <mergeCell ref="AE17:AF17"/>
    <mergeCell ref="Z18:Z19"/>
    <mergeCell ref="AA18:AD18"/>
    <mergeCell ref="AE18:AG18"/>
    <mergeCell ref="Z1:Z2"/>
    <mergeCell ref="AA1:AD1"/>
    <mergeCell ref="AE1:AG1"/>
    <mergeCell ref="Z16:AC16"/>
    <mergeCell ref="AE16:AF16"/>
    <mergeCell ref="A75:G75"/>
    <mergeCell ref="Q36:X36"/>
    <mergeCell ref="Q38:Q49"/>
    <mergeCell ref="Q50:W50"/>
    <mergeCell ref="Q51:W51"/>
    <mergeCell ref="I53:I64"/>
    <mergeCell ref="I65:N65"/>
    <mergeCell ref="I66:N66"/>
    <mergeCell ref="I36:O36"/>
    <mergeCell ref="I38:I49"/>
    <mergeCell ref="I50:N50"/>
    <mergeCell ref="I51:N51"/>
    <mergeCell ref="I96:N96"/>
    <mergeCell ref="I98:I109"/>
    <mergeCell ref="I110:N110"/>
    <mergeCell ref="I113:I124"/>
    <mergeCell ref="I17:U17"/>
    <mergeCell ref="I111:N111"/>
    <mergeCell ref="I68:I79"/>
    <mergeCell ref="I80:N80"/>
    <mergeCell ref="I81:N81"/>
    <mergeCell ref="I83:I94"/>
    <mergeCell ref="I95:N95"/>
    <mergeCell ref="Q53:Q64"/>
    <mergeCell ref="Q65:W65"/>
    <mergeCell ref="Q66:W66"/>
    <mergeCell ref="Q68:Q79"/>
    <mergeCell ref="Q80:W80"/>
    <mergeCell ref="Q110:W110"/>
    <mergeCell ref="Q111:W111"/>
    <mergeCell ref="Q81:W81"/>
    <mergeCell ref="Q83:Q94"/>
    <mergeCell ref="Q95:W95"/>
    <mergeCell ref="Q96:W96"/>
    <mergeCell ref="Q98:Q109"/>
    <mergeCell ref="I125:N125"/>
    <mergeCell ref="I126:N126"/>
    <mergeCell ref="Q113:Q124"/>
    <mergeCell ref="Q125:W125"/>
    <mergeCell ref="Q126:W12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Q92" workbookViewId="0">
      <selection activeCell="Q82" sqref="Q82:X111"/>
    </sheetView>
  </sheetViews>
  <sheetFormatPr defaultRowHeight="15" x14ac:dyDescent="0.25"/>
  <cols>
    <col min="1" max="1" width="14.5703125" customWidth="1"/>
    <col min="9" max="9" width="11.7109375" customWidth="1"/>
    <col min="10" max="10" width="10.7109375" customWidth="1"/>
    <col min="11" max="14" width="9.28515625" bestFit="1" customWidth="1"/>
    <col min="15" max="15" width="10.42578125" bestFit="1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7</v>
      </c>
      <c r="B2" s="4" t="s">
        <v>3955</v>
      </c>
      <c r="C2" s="4" t="s">
        <v>1774</v>
      </c>
      <c r="D2" s="4" t="s">
        <v>4250</v>
      </c>
      <c r="E2" s="4" t="s">
        <v>1767</v>
      </c>
      <c r="F2" s="4" t="s">
        <v>1767</v>
      </c>
      <c r="G2" s="4" t="s">
        <v>4251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19" t="s">
        <v>885</v>
      </c>
      <c r="AB2" s="419" t="s">
        <v>5161</v>
      </c>
      <c r="AC2" s="419" t="s">
        <v>5162</v>
      </c>
      <c r="AD2" s="418" t="s">
        <v>878</v>
      </c>
      <c r="AE2" s="419" t="s">
        <v>5161</v>
      </c>
      <c r="AF2" s="419" t="s">
        <v>5162</v>
      </c>
      <c r="AG2" s="418" t="s">
        <v>878</v>
      </c>
    </row>
    <row r="3" spans="1:33" ht="16.5" thickBot="1" x14ac:dyDescent="0.3">
      <c r="A3" s="3" t="s">
        <v>12</v>
      </c>
      <c r="B3" s="4" t="s">
        <v>398</v>
      </c>
      <c r="C3" s="4" t="s">
        <v>1762</v>
      </c>
      <c r="D3" s="4" t="s">
        <v>1755</v>
      </c>
      <c r="E3" s="4" t="s">
        <v>4252</v>
      </c>
      <c r="F3" s="4" t="s">
        <v>4252</v>
      </c>
      <c r="G3" s="4" t="s">
        <v>4253</v>
      </c>
      <c r="I3" s="27" t="s">
        <v>866</v>
      </c>
      <c r="J3" s="146">
        <v>1790</v>
      </c>
      <c r="K3" s="27"/>
      <c r="L3" s="45">
        <v>2150</v>
      </c>
      <c r="M3" s="27"/>
      <c r="N3" s="80">
        <v>2865</v>
      </c>
      <c r="O3" s="27"/>
      <c r="P3" s="146">
        <v>3105</v>
      </c>
      <c r="Q3" s="27"/>
      <c r="R3" s="80">
        <v>3980</v>
      </c>
      <c r="S3" s="27"/>
      <c r="T3" s="80">
        <v>4440</v>
      </c>
      <c r="U3" s="28"/>
      <c r="Z3" s="420">
        <v>1</v>
      </c>
      <c r="AA3" s="27" t="s">
        <v>866</v>
      </c>
      <c r="AB3" s="146">
        <v>1790</v>
      </c>
      <c r="AC3" s="27"/>
      <c r="AD3" s="420"/>
      <c r="AE3" s="45">
        <v>2150</v>
      </c>
      <c r="AF3" s="27"/>
      <c r="AG3" s="420"/>
    </row>
    <row r="4" spans="1:33" ht="16.5" thickBot="1" x14ac:dyDescent="0.3">
      <c r="A4" s="3" t="s">
        <v>18</v>
      </c>
      <c r="B4" s="4" t="s">
        <v>388</v>
      </c>
      <c r="C4" s="4" t="s">
        <v>1185</v>
      </c>
      <c r="D4" s="4" t="s">
        <v>2120</v>
      </c>
      <c r="E4" s="4" t="s">
        <v>398</v>
      </c>
      <c r="F4" s="4" t="s">
        <v>398</v>
      </c>
      <c r="G4" s="4" t="s">
        <v>4254</v>
      </c>
      <c r="I4" s="29" t="s">
        <v>867</v>
      </c>
      <c r="J4" s="146">
        <v>1940</v>
      </c>
      <c r="K4" s="27"/>
      <c r="L4" s="45">
        <v>2275</v>
      </c>
      <c r="M4" s="27"/>
      <c r="N4" s="80">
        <v>2830</v>
      </c>
      <c r="O4" s="27"/>
      <c r="P4" s="146">
        <v>3340</v>
      </c>
      <c r="Q4" s="27"/>
      <c r="R4" s="80">
        <v>3870</v>
      </c>
      <c r="S4" s="27"/>
      <c r="T4" s="45">
        <v>3990</v>
      </c>
      <c r="U4" s="8"/>
      <c r="Z4" s="420">
        <v>2</v>
      </c>
      <c r="AA4" s="29" t="s">
        <v>867</v>
      </c>
      <c r="AB4" s="146">
        <v>1940</v>
      </c>
      <c r="AC4" s="27"/>
      <c r="AD4" s="75">
        <v>8.3798882681564241E-2</v>
      </c>
      <c r="AE4" s="45">
        <v>2275</v>
      </c>
      <c r="AF4" s="27"/>
      <c r="AG4" s="75">
        <v>5.8139534883720929E-2</v>
      </c>
    </row>
    <row r="5" spans="1:33" ht="16.5" thickBot="1" x14ac:dyDescent="0.3">
      <c r="A5" s="3" t="s">
        <v>24</v>
      </c>
      <c r="B5" s="4" t="s">
        <v>3955</v>
      </c>
      <c r="C5" s="4" t="s">
        <v>4255</v>
      </c>
      <c r="D5" s="4" t="s">
        <v>4256</v>
      </c>
      <c r="E5" s="4" t="s">
        <v>390</v>
      </c>
      <c r="F5" s="4" t="s">
        <v>390</v>
      </c>
      <c r="G5" s="4" t="s">
        <v>4257</v>
      </c>
      <c r="I5" s="29" t="s">
        <v>868</v>
      </c>
      <c r="J5" s="146">
        <v>2150</v>
      </c>
      <c r="K5" s="27"/>
      <c r="L5" s="45">
        <v>2325</v>
      </c>
      <c r="M5" s="27"/>
      <c r="N5" s="80">
        <v>2935</v>
      </c>
      <c r="O5" s="27"/>
      <c r="P5" s="146">
        <v>3250</v>
      </c>
      <c r="Q5" s="27"/>
      <c r="R5" s="80">
        <v>3850</v>
      </c>
      <c r="S5" s="27"/>
      <c r="T5" s="45">
        <v>4000</v>
      </c>
      <c r="U5" s="8"/>
      <c r="Z5" s="420">
        <v>3</v>
      </c>
      <c r="AA5" s="29" t="s">
        <v>868</v>
      </c>
      <c r="AB5" s="146">
        <v>2150</v>
      </c>
      <c r="AC5" s="27"/>
      <c r="AD5" s="75">
        <v>0.10824742268041238</v>
      </c>
      <c r="AE5" s="45">
        <v>2325</v>
      </c>
      <c r="AF5" s="27"/>
      <c r="AG5" s="75">
        <v>2.197802197802198E-2</v>
      </c>
    </row>
    <row r="6" spans="1:33" ht="16.5" thickBot="1" x14ac:dyDescent="0.3">
      <c r="A6" s="3" t="s">
        <v>4258</v>
      </c>
      <c r="B6" s="661" t="s">
        <v>4259</v>
      </c>
      <c r="C6" s="661"/>
      <c r="D6" s="661"/>
      <c r="E6" s="661"/>
      <c r="F6" s="661"/>
      <c r="G6" s="661"/>
      <c r="I6" s="29" t="s">
        <v>869</v>
      </c>
      <c r="J6" s="146">
        <v>2200</v>
      </c>
      <c r="K6" s="30"/>
      <c r="L6" s="45">
        <v>2215</v>
      </c>
      <c r="M6" s="30"/>
      <c r="N6" s="80">
        <v>2890</v>
      </c>
      <c r="O6" s="27"/>
      <c r="P6" s="146">
        <v>3325</v>
      </c>
      <c r="Q6" s="27"/>
      <c r="R6" s="80">
        <v>4130</v>
      </c>
      <c r="S6" s="27"/>
      <c r="T6" s="45">
        <v>3600</v>
      </c>
      <c r="U6" s="8"/>
      <c r="Z6" s="420">
        <v>4</v>
      </c>
      <c r="AA6" s="29" t="s">
        <v>869</v>
      </c>
      <c r="AB6" s="146">
        <v>2200</v>
      </c>
      <c r="AC6" s="30"/>
      <c r="AD6" s="75">
        <v>2.3255813953488372E-2</v>
      </c>
      <c r="AE6" s="45">
        <v>2215</v>
      </c>
      <c r="AF6" s="30"/>
      <c r="AG6" s="75">
        <v>-4.7311827956989246E-2</v>
      </c>
    </row>
    <row r="7" spans="1:33" ht="16.5" thickBot="1" x14ac:dyDescent="0.3">
      <c r="A7" s="3" t="s">
        <v>30</v>
      </c>
      <c r="B7" s="4" t="s">
        <v>4260</v>
      </c>
      <c r="C7" s="4" t="s">
        <v>4255</v>
      </c>
      <c r="D7" s="4" t="s">
        <v>4250</v>
      </c>
      <c r="E7" s="4" t="s">
        <v>3955</v>
      </c>
      <c r="F7" s="4" t="s">
        <v>4261</v>
      </c>
      <c r="G7" s="4" t="s">
        <v>4262</v>
      </c>
      <c r="I7" s="29" t="s">
        <v>870</v>
      </c>
      <c r="J7" s="146">
        <v>2340</v>
      </c>
      <c r="K7" s="30"/>
      <c r="L7" s="45">
        <v>2265</v>
      </c>
      <c r="M7" s="146">
        <v>102.401</v>
      </c>
      <c r="N7" s="80">
        <v>2615</v>
      </c>
      <c r="O7" s="146">
        <v>74.55</v>
      </c>
      <c r="P7" s="146">
        <v>3550</v>
      </c>
      <c r="Q7" s="27"/>
      <c r="R7" s="80">
        <v>4370</v>
      </c>
      <c r="S7" s="27"/>
      <c r="T7" s="45">
        <v>3830</v>
      </c>
      <c r="U7" s="8"/>
      <c r="Z7" s="420">
        <v>5</v>
      </c>
      <c r="AA7" s="29" t="s">
        <v>870</v>
      </c>
      <c r="AB7" s="146">
        <v>2340</v>
      </c>
      <c r="AC7" s="30"/>
      <c r="AD7" s="75">
        <v>6.363636363636363E-2</v>
      </c>
      <c r="AE7" s="45">
        <v>2265</v>
      </c>
      <c r="AF7" s="146">
        <v>102.401</v>
      </c>
      <c r="AG7" s="75">
        <v>6.8804063205417612E-2</v>
      </c>
    </row>
    <row r="8" spans="1:33" ht="16.5" thickBot="1" x14ac:dyDescent="0.3">
      <c r="A8" s="3" t="s">
        <v>36</v>
      </c>
      <c r="B8" s="4" t="s">
        <v>1774</v>
      </c>
      <c r="C8" s="4" t="s">
        <v>4263</v>
      </c>
      <c r="D8" s="4" t="s">
        <v>398</v>
      </c>
      <c r="E8" s="4" t="s">
        <v>4260</v>
      </c>
      <c r="F8" s="4" t="s">
        <v>4264</v>
      </c>
      <c r="G8" s="4" t="s">
        <v>4265</v>
      </c>
      <c r="I8" s="29" t="s">
        <v>871</v>
      </c>
      <c r="J8" s="146">
        <v>2210</v>
      </c>
      <c r="K8" s="146">
        <v>369.08199999999999</v>
      </c>
      <c r="L8" s="45">
        <v>2575</v>
      </c>
      <c r="M8" s="27"/>
      <c r="N8" s="80">
        <v>2845</v>
      </c>
      <c r="O8" s="27"/>
      <c r="P8" s="146">
        <v>3700</v>
      </c>
      <c r="Q8" s="146">
        <v>78.864000000000004</v>
      </c>
      <c r="R8" s="80">
        <v>4350</v>
      </c>
      <c r="S8" s="146">
        <v>117.36799999999999</v>
      </c>
      <c r="T8" s="45">
        <v>3520</v>
      </c>
      <c r="U8" s="28" t="s">
        <v>5004</v>
      </c>
      <c r="Z8" s="420">
        <v>6</v>
      </c>
      <c r="AA8" s="29" t="s">
        <v>871</v>
      </c>
      <c r="AB8" s="146">
        <v>2210</v>
      </c>
      <c r="AC8" s="146">
        <v>369.08199999999999</v>
      </c>
      <c r="AD8" s="75">
        <v>0.10217179487179487</v>
      </c>
      <c r="AE8" s="45">
        <v>2575</v>
      </c>
      <c r="AF8" s="27"/>
      <c r="AG8" s="75">
        <v>0.13686534216335541</v>
      </c>
    </row>
    <row r="9" spans="1:33" ht="16.5" thickBot="1" x14ac:dyDescent="0.3">
      <c r="A9" s="3" t="s">
        <v>42</v>
      </c>
      <c r="B9" s="4" t="s">
        <v>381</v>
      </c>
      <c r="C9" s="4" t="s">
        <v>1237</v>
      </c>
      <c r="D9" s="4" t="s">
        <v>3955</v>
      </c>
      <c r="E9" s="4" t="s">
        <v>1767</v>
      </c>
      <c r="F9" s="4" t="s">
        <v>4266</v>
      </c>
      <c r="G9" s="4" t="s">
        <v>4267</v>
      </c>
      <c r="I9" s="29" t="s">
        <v>872</v>
      </c>
      <c r="J9" s="146">
        <v>2250</v>
      </c>
      <c r="K9" s="27"/>
      <c r="L9" s="45">
        <v>2465</v>
      </c>
      <c r="M9" s="27"/>
      <c r="N9" s="80">
        <v>2930</v>
      </c>
      <c r="O9" s="27"/>
      <c r="P9" s="146">
        <v>3980</v>
      </c>
      <c r="Q9" s="146"/>
      <c r="R9" s="80">
        <v>4520</v>
      </c>
      <c r="S9" s="27"/>
      <c r="T9" s="45">
        <v>3750</v>
      </c>
      <c r="U9" s="28"/>
      <c r="Z9" s="420">
        <v>7</v>
      </c>
      <c r="AA9" s="29" t="s">
        <v>872</v>
      </c>
      <c r="AB9" s="146">
        <v>2250</v>
      </c>
      <c r="AC9" s="27"/>
      <c r="AD9" s="75">
        <v>1.8099547511312219E-2</v>
      </c>
      <c r="AE9" s="45">
        <v>2465</v>
      </c>
      <c r="AF9" s="27"/>
      <c r="AG9" s="75">
        <v>-4.2718446601941747E-2</v>
      </c>
    </row>
    <row r="10" spans="1:33" ht="16.5" thickBot="1" x14ac:dyDescent="0.3">
      <c r="A10" s="3" t="s">
        <v>49</v>
      </c>
      <c r="B10" s="4" t="s">
        <v>4268</v>
      </c>
      <c r="C10" s="4" t="s">
        <v>4269</v>
      </c>
      <c r="D10" s="4" t="s">
        <v>1775</v>
      </c>
      <c r="E10" s="4" t="s">
        <v>383</v>
      </c>
      <c r="F10" s="4" t="s">
        <v>4270</v>
      </c>
      <c r="G10" s="4" t="s">
        <v>4271</v>
      </c>
      <c r="I10" s="29" t="s">
        <v>873</v>
      </c>
      <c r="J10" s="146">
        <v>2380</v>
      </c>
      <c r="K10" s="27"/>
      <c r="L10" s="45">
        <v>2650</v>
      </c>
      <c r="M10" s="27"/>
      <c r="N10" s="80">
        <v>2940</v>
      </c>
      <c r="O10" s="27"/>
      <c r="P10" s="146">
        <v>4230</v>
      </c>
      <c r="Q10" s="146"/>
      <c r="R10" s="80">
        <v>4690</v>
      </c>
      <c r="S10" s="27"/>
      <c r="T10" s="45">
        <v>3570</v>
      </c>
      <c r="U10" s="28"/>
      <c r="Z10" s="420">
        <v>8</v>
      </c>
      <c r="AA10" s="29" t="s">
        <v>873</v>
      </c>
      <c r="AB10" s="146">
        <v>2380</v>
      </c>
      <c r="AC10" s="27"/>
      <c r="AD10" s="75">
        <v>5.7777777777777775E-2</v>
      </c>
      <c r="AE10" s="45">
        <v>2650</v>
      </c>
      <c r="AF10" s="27"/>
      <c r="AG10" s="75">
        <v>7.5050709939148072E-2</v>
      </c>
    </row>
    <row r="11" spans="1:33" ht="16.5" thickBot="1" x14ac:dyDescent="0.3">
      <c r="A11" s="3" t="s">
        <v>55</v>
      </c>
      <c r="B11" s="4" t="s">
        <v>4272</v>
      </c>
      <c r="C11" s="4" t="s">
        <v>2866</v>
      </c>
      <c r="D11" s="4" t="s">
        <v>1775</v>
      </c>
      <c r="E11" s="4" t="s">
        <v>4273</v>
      </c>
      <c r="F11" s="4" t="s">
        <v>4274</v>
      </c>
      <c r="G11" s="4" t="s">
        <v>4275</v>
      </c>
      <c r="I11" s="29" t="s">
        <v>874</v>
      </c>
      <c r="J11" s="146">
        <v>2200</v>
      </c>
      <c r="K11" s="27"/>
      <c r="L11" s="45">
        <v>2665</v>
      </c>
      <c r="M11" s="27"/>
      <c r="N11" s="80">
        <v>2870</v>
      </c>
      <c r="O11" s="27"/>
      <c r="P11" s="146">
        <v>4210</v>
      </c>
      <c r="Q11" s="146"/>
      <c r="R11" s="80">
        <v>4690</v>
      </c>
      <c r="S11" s="27"/>
      <c r="T11" s="79">
        <v>3490</v>
      </c>
      <c r="U11" s="28"/>
      <c r="Z11" s="420">
        <v>9</v>
      </c>
      <c r="AA11" s="29" t="s">
        <v>874</v>
      </c>
      <c r="AB11" s="146">
        <v>2200</v>
      </c>
      <c r="AC11" s="27"/>
      <c r="AD11" s="75">
        <v>-7.5630252100840331E-2</v>
      </c>
      <c r="AE11" s="45">
        <v>2665</v>
      </c>
      <c r="AF11" s="27"/>
      <c r="AG11" s="75">
        <v>5.6603773584905656E-3</v>
      </c>
    </row>
    <row r="12" spans="1:33" ht="16.5" thickBot="1" x14ac:dyDescent="0.3">
      <c r="A12" s="3" t="s">
        <v>61</v>
      </c>
      <c r="B12" s="4" t="s">
        <v>2774</v>
      </c>
      <c r="C12" s="4" t="s">
        <v>2866</v>
      </c>
      <c r="D12" s="4" t="s">
        <v>1185</v>
      </c>
      <c r="E12" s="4" t="s">
        <v>4272</v>
      </c>
      <c r="F12" s="4" t="s">
        <v>4276</v>
      </c>
      <c r="G12" s="4" t="s">
        <v>4277</v>
      </c>
      <c r="I12" s="29" t="s">
        <v>875</v>
      </c>
      <c r="J12" s="146">
        <v>2100</v>
      </c>
      <c r="K12" s="27"/>
      <c r="L12" s="45">
        <v>2915</v>
      </c>
      <c r="M12" s="27"/>
      <c r="N12" s="80">
        <v>2645</v>
      </c>
      <c r="O12" s="27"/>
      <c r="P12" s="146">
        <v>4310</v>
      </c>
      <c r="Q12" s="146"/>
      <c r="R12" s="80">
        <v>4680</v>
      </c>
      <c r="S12" s="27"/>
      <c r="T12" s="79">
        <v>3640</v>
      </c>
      <c r="U12" s="31"/>
      <c r="Z12" s="420">
        <v>10</v>
      </c>
      <c r="AA12" s="29" t="s">
        <v>875</v>
      </c>
      <c r="AB12" s="146">
        <v>2100</v>
      </c>
      <c r="AC12" s="27"/>
      <c r="AD12" s="75">
        <v>-4.5454545454545456E-2</v>
      </c>
      <c r="AE12" s="45">
        <v>2915</v>
      </c>
      <c r="AF12" s="27"/>
      <c r="AG12" s="75">
        <v>9.3808630393996242E-2</v>
      </c>
    </row>
    <row r="13" spans="1:33" ht="16.5" thickBot="1" x14ac:dyDescent="0.3">
      <c r="A13" s="3" t="s">
        <v>68</v>
      </c>
      <c r="B13" s="4" t="s">
        <v>1650</v>
      </c>
      <c r="C13" s="4" t="s">
        <v>1247</v>
      </c>
      <c r="D13" s="4" t="s">
        <v>385</v>
      </c>
      <c r="E13" s="4" t="s">
        <v>2774</v>
      </c>
      <c r="F13" s="4" t="s">
        <v>4278</v>
      </c>
      <c r="G13" s="4" t="s">
        <v>4279</v>
      </c>
      <c r="I13" s="29" t="s">
        <v>876</v>
      </c>
      <c r="J13" s="146">
        <v>2350</v>
      </c>
      <c r="K13" s="27"/>
      <c r="L13" s="45">
        <v>2750</v>
      </c>
      <c r="M13" s="27"/>
      <c r="N13" s="80">
        <v>2680</v>
      </c>
      <c r="O13" s="27"/>
      <c r="P13" s="146">
        <v>4220</v>
      </c>
      <c r="Q13" s="146"/>
      <c r="R13" s="80">
        <v>4030</v>
      </c>
      <c r="S13" s="27"/>
      <c r="T13" s="79">
        <v>3850</v>
      </c>
      <c r="U13" s="28"/>
      <c r="Z13" s="420">
        <v>11</v>
      </c>
      <c r="AA13" s="29" t="s">
        <v>876</v>
      </c>
      <c r="AB13" s="146">
        <v>2350</v>
      </c>
      <c r="AC13" s="27"/>
      <c r="AD13" s="75">
        <v>0.11904761904761904</v>
      </c>
      <c r="AE13" s="45">
        <v>2750</v>
      </c>
      <c r="AF13" s="27"/>
      <c r="AG13" s="75">
        <v>-5.6603773584905662E-2</v>
      </c>
    </row>
    <row r="14" spans="1:33" ht="16.5" thickBot="1" x14ac:dyDescent="0.3">
      <c r="A14" s="3" t="s">
        <v>73</v>
      </c>
      <c r="B14" s="4" t="s">
        <v>1179</v>
      </c>
      <c r="C14" s="4" t="s">
        <v>1687</v>
      </c>
      <c r="D14" s="4" t="s">
        <v>4280</v>
      </c>
      <c r="E14" s="4" t="s">
        <v>4268</v>
      </c>
      <c r="F14" s="4" t="s">
        <v>4281</v>
      </c>
      <c r="G14" s="4" t="s">
        <v>4282</v>
      </c>
      <c r="I14" s="29" t="s">
        <v>877</v>
      </c>
      <c r="J14" s="146">
        <v>2175</v>
      </c>
      <c r="K14" s="27"/>
      <c r="L14" s="45">
        <v>2825</v>
      </c>
      <c r="M14" s="27"/>
      <c r="N14" s="80">
        <v>2930</v>
      </c>
      <c r="O14" s="27"/>
      <c r="P14" s="146">
        <v>3780</v>
      </c>
      <c r="Q14" s="146"/>
      <c r="R14" s="80">
        <v>4150</v>
      </c>
      <c r="S14" s="27"/>
      <c r="T14" s="79">
        <v>3680</v>
      </c>
      <c r="U14" s="28"/>
      <c r="Z14" s="420">
        <v>12</v>
      </c>
      <c r="AA14" s="29" t="s">
        <v>877</v>
      </c>
      <c r="AB14" s="146">
        <v>2175</v>
      </c>
      <c r="AC14" s="27"/>
      <c r="AD14" s="75">
        <v>-7.4468085106382975E-2</v>
      </c>
      <c r="AE14" s="45">
        <v>2825</v>
      </c>
      <c r="AF14" s="27"/>
      <c r="AG14" s="75">
        <v>2.7272727272727271E-2</v>
      </c>
    </row>
    <row r="15" spans="1:33" ht="16.5" thickBot="1" x14ac:dyDescent="0.3">
      <c r="A15" s="3" t="s">
        <v>80</v>
      </c>
      <c r="B15" s="4" t="s">
        <v>1179</v>
      </c>
      <c r="C15" s="4" t="s">
        <v>1184</v>
      </c>
      <c r="D15" s="4" t="s">
        <v>2851</v>
      </c>
      <c r="E15" s="4" t="s">
        <v>1190</v>
      </c>
      <c r="F15" s="4" t="s">
        <v>4283</v>
      </c>
      <c r="G15" s="4" t="s">
        <v>4284</v>
      </c>
      <c r="I15" s="29" t="s">
        <v>866</v>
      </c>
      <c r="J15" s="146">
        <v>2150</v>
      </c>
      <c r="K15" s="27"/>
      <c r="L15" s="80">
        <v>2865</v>
      </c>
      <c r="M15" s="27"/>
      <c r="N15" s="80">
        <v>3105</v>
      </c>
      <c r="O15" s="27"/>
      <c r="P15" s="146">
        <v>3980</v>
      </c>
      <c r="Q15" s="146">
        <v>19.379000000000001</v>
      </c>
      <c r="R15" s="80">
        <v>4440</v>
      </c>
      <c r="S15" s="27"/>
      <c r="T15" s="79">
        <v>3750</v>
      </c>
      <c r="U15" s="28"/>
      <c r="Z15" s="420">
        <v>13</v>
      </c>
      <c r="AA15" s="29" t="s">
        <v>866</v>
      </c>
      <c r="AB15" s="146">
        <v>2150</v>
      </c>
      <c r="AC15" s="27"/>
      <c r="AD15" s="75">
        <v>-1.1494252873563218E-2</v>
      </c>
      <c r="AE15" s="80">
        <v>2865</v>
      </c>
      <c r="AF15" s="27"/>
      <c r="AG15" s="75">
        <v>1.415929203539823E-2</v>
      </c>
    </row>
    <row r="16" spans="1:33" ht="16.5" thickBot="1" x14ac:dyDescent="0.3">
      <c r="A16" s="3" t="s">
        <v>87</v>
      </c>
      <c r="B16" s="4" t="s">
        <v>1199</v>
      </c>
      <c r="C16" s="4" t="s">
        <v>2811</v>
      </c>
      <c r="D16" s="4" t="s">
        <v>1189</v>
      </c>
      <c r="E16" s="4" t="s">
        <v>1179</v>
      </c>
      <c r="F16" s="4" t="s">
        <v>4285</v>
      </c>
      <c r="G16" s="4" t="s">
        <v>4286</v>
      </c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75">
        <v>0.36898808662500054</v>
      </c>
      <c r="AE16" s="589" t="s">
        <v>5160</v>
      </c>
      <c r="AF16" s="589"/>
      <c r="AG16" s="75">
        <v>0.35510465108643968</v>
      </c>
    </row>
    <row r="17" spans="1:33" ht="16.5" thickBot="1" x14ac:dyDescent="0.3">
      <c r="A17" s="3" t="s">
        <v>93</v>
      </c>
      <c r="B17" s="4" t="s">
        <v>2855</v>
      </c>
      <c r="C17" s="4" t="s">
        <v>4287</v>
      </c>
      <c r="D17" s="4" t="s">
        <v>378</v>
      </c>
      <c r="E17" s="4" t="s">
        <v>1179</v>
      </c>
      <c r="F17" s="4" t="s">
        <v>4285</v>
      </c>
      <c r="G17" s="4" t="s">
        <v>4288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30" t="s">
        <v>881</v>
      </c>
      <c r="AA17" s="631"/>
      <c r="AB17" s="631"/>
      <c r="AC17" s="632"/>
      <c r="AD17" s="75">
        <v>3.0749007218750044E-2</v>
      </c>
      <c r="AE17" s="630" t="s">
        <v>881</v>
      </c>
      <c r="AF17" s="632"/>
      <c r="AG17" s="75">
        <v>2.9592054257203307E-2</v>
      </c>
    </row>
    <row r="18" spans="1:33" ht="16.5" thickBot="1" x14ac:dyDescent="0.3">
      <c r="A18" s="3" t="s">
        <v>100</v>
      </c>
      <c r="B18" s="4" t="s">
        <v>1247</v>
      </c>
      <c r="C18" s="4" t="s">
        <v>1195</v>
      </c>
      <c r="D18" s="4" t="s">
        <v>4289</v>
      </c>
      <c r="E18" s="4" t="s">
        <v>4290</v>
      </c>
      <c r="F18" s="4" t="s">
        <v>4291</v>
      </c>
      <c r="G18" s="4" t="s">
        <v>4292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27" t="s">
        <v>716</v>
      </c>
      <c r="AA18" s="587" t="s">
        <v>5142</v>
      </c>
      <c r="AB18" s="587"/>
      <c r="AC18" s="587"/>
      <c r="AD18" s="587"/>
      <c r="AE18" s="587" t="s">
        <v>5143</v>
      </c>
      <c r="AF18" s="587"/>
      <c r="AG18" s="587"/>
    </row>
    <row r="19" spans="1:33" ht="16.5" thickBot="1" x14ac:dyDescent="0.3">
      <c r="A19" s="3" t="s">
        <v>4293</v>
      </c>
      <c r="B19" s="661" t="s">
        <v>4294</v>
      </c>
      <c r="C19" s="661"/>
      <c r="D19" s="661"/>
      <c r="E19" s="661"/>
      <c r="F19" s="661"/>
      <c r="G19" s="661"/>
      <c r="I19" s="33" t="s">
        <v>867</v>
      </c>
      <c r="J19" s="34">
        <f>(J4-J3+K4)/J3</f>
        <v>8.3798882681564241E-2</v>
      </c>
      <c r="K19" s="34">
        <f>(J19-J32)^2</f>
        <v>2.8142892866200959E-3</v>
      </c>
      <c r="L19" s="34">
        <f>(L4-L3+M4)/L3</f>
        <v>5.8139534883720929E-2</v>
      </c>
      <c r="M19" s="34">
        <f>(L19-L32)^2</f>
        <v>8.1495865012139895E-4</v>
      </c>
      <c r="N19" s="34">
        <f>(N4-N3+O4)/N3</f>
        <v>-1.2216404886561954E-2</v>
      </c>
      <c r="O19" s="35">
        <f>(N19-N32)^2</f>
        <v>5.14046971196395E-4</v>
      </c>
      <c r="P19" s="34">
        <f>(P4-P3+Q4)/P3</f>
        <v>7.5684380032206122E-2</v>
      </c>
      <c r="Q19" s="35">
        <f>(P19-P32)^2</f>
        <v>2.6167929124394527E-3</v>
      </c>
      <c r="R19" s="34">
        <f>(R4-R3+S4)/R3</f>
        <v>-2.7638190954773871E-2</v>
      </c>
      <c r="S19" s="35">
        <f>(R19-R32)^2</f>
        <v>1.6490231241052726E-3</v>
      </c>
      <c r="T19" s="34">
        <f t="shared" ref="T19:T30" si="0">(T4-T3+U4)/T3</f>
        <v>-0.10135135135135136</v>
      </c>
      <c r="U19" s="35">
        <f>(T19-T32)^2</f>
        <v>7.3237840997265134E-3</v>
      </c>
      <c r="Z19" s="628"/>
      <c r="AA19" s="419" t="s">
        <v>885</v>
      </c>
      <c r="AB19" s="419" t="s">
        <v>5161</v>
      </c>
      <c r="AC19" s="419" t="s">
        <v>5162</v>
      </c>
      <c r="AD19" s="418" t="s">
        <v>878</v>
      </c>
      <c r="AE19" s="419" t="s">
        <v>5161</v>
      </c>
      <c r="AF19" s="419" t="s">
        <v>5162</v>
      </c>
      <c r="AG19" s="418" t="s">
        <v>878</v>
      </c>
    </row>
    <row r="20" spans="1:33" ht="16.5" thickBot="1" x14ac:dyDescent="0.3">
      <c r="A20" s="3" t="s">
        <v>106</v>
      </c>
      <c r="B20" s="4" t="s">
        <v>2861</v>
      </c>
      <c r="C20" s="4" t="s">
        <v>4027</v>
      </c>
      <c r="D20" s="4" t="s">
        <v>1616</v>
      </c>
      <c r="E20" s="4" t="s">
        <v>1247</v>
      </c>
      <c r="F20" s="4" t="s">
        <v>4295</v>
      </c>
      <c r="G20" s="4" t="s">
        <v>4296</v>
      </c>
      <c r="I20" s="33" t="s">
        <v>868</v>
      </c>
      <c r="J20" s="34">
        <f t="shared" ref="J20:J30" si="1">(J5-J4+K5)/J4</f>
        <v>0.10824742268041238</v>
      </c>
      <c r="K20" s="34">
        <f>(J20-J32)^2</f>
        <v>6.0060043990684238E-3</v>
      </c>
      <c r="L20" s="34">
        <f t="shared" ref="L20:L30" si="2">(L5-L4+M5)/L4</f>
        <v>2.197802197802198E-2</v>
      </c>
      <c r="M20" s="34">
        <f>(L20-L32)^2</f>
        <v>5.7973487548415196E-5</v>
      </c>
      <c r="N20" s="34">
        <f t="shared" ref="N20:N30" si="3">(N5-N4+O5)/N4</f>
        <v>3.7102473498233215E-2</v>
      </c>
      <c r="O20" s="35">
        <f>(N20-N32)^2</f>
        <v>7.1002393969973453E-4</v>
      </c>
      <c r="P20" s="34">
        <f t="shared" ref="P20:P30" si="4">(P5-P4+Q5)/P4</f>
        <v>-2.6946107784431138E-2</v>
      </c>
      <c r="Q20" s="35">
        <f>(P20-P32)^2</f>
        <v>2.6497672164168791E-3</v>
      </c>
      <c r="R20" s="34">
        <f t="shared" ref="R20:R30" si="5">(R5-R4+S5)/R4</f>
        <v>-5.1679586563307496E-3</v>
      </c>
      <c r="S20" s="35">
        <f>(R20-R32)^2</f>
        <v>3.2898462923464366E-4</v>
      </c>
      <c r="T20" s="34">
        <f t="shared" si="0"/>
        <v>2.5062656641604009E-3</v>
      </c>
      <c r="U20" s="35">
        <f>(T20-T32)^2</f>
        <v>3.3410381202351769E-4</v>
      </c>
      <c r="Z20" s="420">
        <v>1</v>
      </c>
      <c r="AA20" s="27" t="s">
        <v>866</v>
      </c>
      <c r="AB20" s="80">
        <v>2865</v>
      </c>
      <c r="AC20" s="27"/>
      <c r="AD20" s="420"/>
      <c r="AE20" s="146">
        <v>3105</v>
      </c>
      <c r="AF20" s="27"/>
      <c r="AG20" s="420"/>
    </row>
    <row r="21" spans="1:33" ht="16.5" thickBot="1" x14ac:dyDescent="0.3">
      <c r="A21" s="3" t="s">
        <v>114</v>
      </c>
      <c r="B21" s="4" t="s">
        <v>375</v>
      </c>
      <c r="C21" s="4" t="s">
        <v>4290</v>
      </c>
      <c r="D21" s="4" t="s">
        <v>4280</v>
      </c>
      <c r="E21" s="4" t="s">
        <v>2861</v>
      </c>
      <c r="F21" s="4" t="s">
        <v>4297</v>
      </c>
      <c r="G21" s="4" t="s">
        <v>4298</v>
      </c>
      <c r="I21" s="33" t="s">
        <v>869</v>
      </c>
      <c r="J21" s="34">
        <f t="shared" si="1"/>
        <v>2.3255813953488372E-2</v>
      </c>
      <c r="K21" s="34">
        <f>(J21-J32)^2</f>
        <v>5.6147945310562883E-5</v>
      </c>
      <c r="L21" s="34">
        <f t="shared" si="2"/>
        <v>-4.7311827956989246E-2</v>
      </c>
      <c r="M21" s="34">
        <f>(L21-L32)^2</f>
        <v>5.914207099614403E-3</v>
      </c>
      <c r="N21" s="34">
        <f t="shared" si="3"/>
        <v>-1.5332197614991482E-2</v>
      </c>
      <c r="O21" s="35">
        <f>(N21-N32)^2</f>
        <v>6.6504140474866623E-4</v>
      </c>
      <c r="P21" s="34">
        <f t="shared" si="4"/>
        <v>2.3076923076923078E-2</v>
      </c>
      <c r="Q21" s="35">
        <f>(P21-P32)^2</f>
        <v>2.110798692425995E-6</v>
      </c>
      <c r="R21" s="34">
        <f t="shared" si="5"/>
        <v>7.2727272727272724E-2</v>
      </c>
      <c r="S21" s="35">
        <f>(R21-R32)^2</f>
        <v>3.5709346583087526E-3</v>
      </c>
      <c r="T21" s="34">
        <f t="shared" si="0"/>
        <v>-0.1</v>
      </c>
      <c r="U21" s="35">
        <f>(T21-T32)^2</f>
        <v>7.0943153578146316E-3</v>
      </c>
      <c r="Z21" s="420">
        <v>2</v>
      </c>
      <c r="AA21" s="29" t="s">
        <v>867</v>
      </c>
      <c r="AB21" s="80">
        <v>2830</v>
      </c>
      <c r="AC21" s="27"/>
      <c r="AD21" s="75">
        <v>-1.2216404886561954E-2</v>
      </c>
      <c r="AE21" s="146">
        <v>3340</v>
      </c>
      <c r="AF21" s="27"/>
      <c r="AG21" s="75">
        <v>7.5684380032206122E-2</v>
      </c>
    </row>
    <row r="22" spans="1:33" ht="16.5" thickBot="1" x14ac:dyDescent="0.3">
      <c r="A22" s="3" t="s">
        <v>118</v>
      </c>
      <c r="B22" s="4" t="s">
        <v>4299</v>
      </c>
      <c r="C22" s="4" t="s">
        <v>2857</v>
      </c>
      <c r="D22" s="4" t="s">
        <v>4300</v>
      </c>
      <c r="E22" s="4" t="s">
        <v>375</v>
      </c>
      <c r="F22" s="4" t="s">
        <v>4301</v>
      </c>
      <c r="G22" s="4" t="s">
        <v>4302</v>
      </c>
      <c r="I22" s="33" t="s">
        <v>870</v>
      </c>
      <c r="J22" s="34">
        <f t="shared" si="1"/>
        <v>6.363636363636363E-2</v>
      </c>
      <c r="K22" s="46">
        <f>(J22-J32)^2</f>
        <v>1.0815782121391497E-3</v>
      </c>
      <c r="L22" s="34">
        <f t="shared" si="2"/>
        <v>6.8804063205417612E-2</v>
      </c>
      <c r="M22" s="34">
        <f>(L22-L32)^2</f>
        <v>1.5375816457548388E-3</v>
      </c>
      <c r="N22" s="34">
        <f t="shared" si="3"/>
        <v>-6.9359861591695493E-2</v>
      </c>
      <c r="O22" s="47">
        <f>(N22-N32)^2</f>
        <v>6.370603543160846E-3</v>
      </c>
      <c r="P22" s="34">
        <f t="shared" si="4"/>
        <v>6.7669172932330823E-2</v>
      </c>
      <c r="Q22" s="47">
        <f>(P22-P32)^2</f>
        <v>1.8610070606406412E-3</v>
      </c>
      <c r="R22" s="34">
        <f t="shared" si="5"/>
        <v>5.8111380145278453E-2</v>
      </c>
      <c r="S22" s="47">
        <f>(R22-R32)^2</f>
        <v>2.0377464786165036E-3</v>
      </c>
      <c r="T22" s="34">
        <f t="shared" si="0"/>
        <v>6.3888888888888884E-2</v>
      </c>
      <c r="U22" s="47">
        <f>(T22-T32)^2</f>
        <v>6.3458956419849451E-3</v>
      </c>
      <c r="Z22" s="420">
        <v>3</v>
      </c>
      <c r="AA22" s="29" t="s">
        <v>868</v>
      </c>
      <c r="AB22" s="80">
        <v>2935</v>
      </c>
      <c r="AC22" s="27"/>
      <c r="AD22" s="75">
        <v>3.7102473498233215E-2</v>
      </c>
      <c r="AE22" s="146">
        <v>3250</v>
      </c>
      <c r="AF22" s="27"/>
      <c r="AG22" s="75">
        <v>-2.6946107784431138E-2</v>
      </c>
    </row>
    <row r="23" spans="1:33" ht="16.5" thickBot="1" x14ac:dyDescent="0.3">
      <c r="A23" s="3" t="s">
        <v>124</v>
      </c>
      <c r="B23" s="4" t="s">
        <v>385</v>
      </c>
      <c r="C23" s="4" t="s">
        <v>380</v>
      </c>
      <c r="D23" s="4" t="s">
        <v>4260</v>
      </c>
      <c r="E23" s="4" t="s">
        <v>1720</v>
      </c>
      <c r="F23" s="4" t="s">
        <v>4303</v>
      </c>
      <c r="G23" s="4" t="s">
        <v>4304</v>
      </c>
      <c r="I23" s="33" t="s">
        <v>871</v>
      </c>
      <c r="J23" s="34">
        <f t="shared" si="1"/>
        <v>0.10217179487179487</v>
      </c>
      <c r="K23" s="34">
        <f>(J23-J32)^2</f>
        <v>5.1012145961319326E-3</v>
      </c>
      <c r="L23" s="34">
        <f t="shared" si="2"/>
        <v>0.13686534216335541</v>
      </c>
      <c r="M23" s="34">
        <f>(L23-L32)^2</f>
        <v>1.15075582981962E-2</v>
      </c>
      <c r="N23" s="34">
        <f t="shared" si="3"/>
        <v>8.7954110898661564E-2</v>
      </c>
      <c r="O23" s="47">
        <f>(N23-N32)^2</f>
        <v>6.0059263342984405E-3</v>
      </c>
      <c r="P23" s="34">
        <f t="shared" si="4"/>
        <v>6.4468732394366193E-2</v>
      </c>
      <c r="Q23" s="47">
        <f>(P23-P32)^2</f>
        <v>1.595119768443331E-3</v>
      </c>
      <c r="R23" s="34">
        <f t="shared" si="5"/>
        <v>2.2281006864988556E-2</v>
      </c>
      <c r="S23" s="47">
        <f>(R23-R32)^2</f>
        <v>8.6695318542163264E-5</v>
      </c>
      <c r="T23" s="34">
        <f t="shared" si="0"/>
        <v>-4.5919582245430815E-2</v>
      </c>
      <c r="U23" s="47">
        <f>(T23-T32)^2</f>
        <v>9.0886217402215191E-4</v>
      </c>
      <c r="Z23" s="420">
        <v>4</v>
      </c>
      <c r="AA23" s="29" t="s">
        <v>869</v>
      </c>
      <c r="AB23" s="80">
        <v>2890</v>
      </c>
      <c r="AC23" s="27"/>
      <c r="AD23" s="75">
        <v>-1.5332197614991482E-2</v>
      </c>
      <c r="AE23" s="146">
        <v>3325</v>
      </c>
      <c r="AF23" s="27"/>
      <c r="AG23" s="75">
        <v>2.3076923076923078E-2</v>
      </c>
    </row>
    <row r="24" spans="1:33" ht="16.5" thickBot="1" x14ac:dyDescent="0.3">
      <c r="A24" s="3" t="s">
        <v>130</v>
      </c>
      <c r="B24" s="4" t="s">
        <v>380</v>
      </c>
      <c r="C24" s="4" t="s">
        <v>4268</v>
      </c>
      <c r="D24" s="4" t="s">
        <v>1771</v>
      </c>
      <c r="E24" s="4" t="s">
        <v>4299</v>
      </c>
      <c r="F24" s="4" t="s">
        <v>4305</v>
      </c>
      <c r="G24" s="4" t="s">
        <v>4306</v>
      </c>
      <c r="I24" s="33" t="s">
        <v>872</v>
      </c>
      <c r="J24" s="34">
        <f t="shared" si="1"/>
        <v>1.8099547511312219E-2</v>
      </c>
      <c r="K24" s="34">
        <f>(J24-J32)^2</f>
        <v>1.6000883089009303E-4</v>
      </c>
      <c r="L24" s="34">
        <f t="shared" si="2"/>
        <v>-4.2718446601941747E-2</v>
      </c>
      <c r="M24" s="34">
        <f>(L24-L32)^2</f>
        <v>5.2288085345004185E-3</v>
      </c>
      <c r="N24" s="34">
        <f t="shared" si="3"/>
        <v>2.9876977152899824E-2</v>
      </c>
      <c r="O24" s="47">
        <f>(N24-N32)^2</f>
        <v>3.7716662046700808E-4</v>
      </c>
      <c r="P24" s="34">
        <f t="shared" si="4"/>
        <v>7.567567567567568E-2</v>
      </c>
      <c r="Q24" s="47">
        <f>(P24-P32)^2</f>
        <v>2.6159024524842435E-3</v>
      </c>
      <c r="R24" s="34">
        <f t="shared" si="5"/>
        <v>3.9080459770114942E-2</v>
      </c>
      <c r="S24" s="47">
        <f>(R24-R32)^2</f>
        <v>6.817574265717848E-4</v>
      </c>
      <c r="T24" s="34">
        <f t="shared" si="0"/>
        <v>6.5340909090909088E-2</v>
      </c>
      <c r="U24" s="47">
        <f>(T24-T32)^2</f>
        <v>6.5793431449695516E-3</v>
      </c>
      <c r="Z24" s="420">
        <v>5</v>
      </c>
      <c r="AA24" s="29" t="s">
        <v>870</v>
      </c>
      <c r="AB24" s="80">
        <v>2615</v>
      </c>
      <c r="AC24" s="146">
        <v>74.55</v>
      </c>
      <c r="AD24" s="75">
        <v>-6.9359861591695493E-2</v>
      </c>
      <c r="AE24" s="146">
        <v>3550</v>
      </c>
      <c r="AF24" s="27"/>
      <c r="AG24" s="75">
        <v>6.7669172932330823E-2</v>
      </c>
    </row>
    <row r="25" spans="1:33" ht="16.5" thickBot="1" x14ac:dyDescent="0.3">
      <c r="A25" s="3" t="s">
        <v>4307</v>
      </c>
      <c r="B25" s="661" t="s">
        <v>4308</v>
      </c>
      <c r="C25" s="661"/>
      <c r="D25" s="661"/>
      <c r="E25" s="661"/>
      <c r="F25" s="661"/>
      <c r="G25" s="661"/>
      <c r="I25" s="33" t="s">
        <v>873</v>
      </c>
      <c r="J25" s="34">
        <f t="shared" si="1"/>
        <v>5.7777777777777775E-2</v>
      </c>
      <c r="K25" s="34">
        <f>(J25-J32)^2</f>
        <v>7.3055443793256425E-4</v>
      </c>
      <c r="L25" s="34">
        <f t="shared" si="2"/>
        <v>7.5050709939148072E-2</v>
      </c>
      <c r="M25" s="34">
        <f>(L25-L32)^2</f>
        <v>2.0664893764096091E-3</v>
      </c>
      <c r="N25" s="34">
        <f t="shared" si="3"/>
        <v>3.4129692832764505E-3</v>
      </c>
      <c r="O25" s="47">
        <f>(N25-N32)^2</f>
        <v>4.9607086147094335E-5</v>
      </c>
      <c r="P25" s="34">
        <f t="shared" si="4"/>
        <v>6.2814070351758788E-2</v>
      </c>
      <c r="Q25" s="47">
        <f>(P25-P32)^2</f>
        <v>1.4656867440326451E-3</v>
      </c>
      <c r="R25" s="34">
        <f t="shared" si="5"/>
        <v>3.7610619469026552E-2</v>
      </c>
      <c r="S25" s="47">
        <f>(R25-R32)^2</f>
        <v>6.0716137083501986E-4</v>
      </c>
      <c r="T25" s="34">
        <f t="shared" si="0"/>
        <v>-4.8000000000000001E-2</v>
      </c>
      <c r="U25" s="47">
        <f>(T25-T32)^2</f>
        <v>1.0386284393155995E-3</v>
      </c>
      <c r="Z25" s="420">
        <v>6</v>
      </c>
      <c r="AA25" s="29" t="s">
        <v>871</v>
      </c>
      <c r="AB25" s="80">
        <v>2845</v>
      </c>
      <c r="AC25" s="27"/>
      <c r="AD25" s="75">
        <v>8.7954110898661564E-2</v>
      </c>
      <c r="AE25" s="146">
        <v>3700</v>
      </c>
      <c r="AF25" s="146">
        <v>78.864000000000004</v>
      </c>
      <c r="AG25" s="75">
        <v>6.4468732394366193E-2</v>
      </c>
    </row>
    <row r="26" spans="1:33" ht="16.5" thickBot="1" x14ac:dyDescent="0.3">
      <c r="A26" s="3" t="s">
        <v>135</v>
      </c>
      <c r="B26" s="4" t="s">
        <v>1765</v>
      </c>
      <c r="C26" s="4" t="s">
        <v>3985</v>
      </c>
      <c r="D26" s="4" t="s">
        <v>1762</v>
      </c>
      <c r="E26" s="4" t="s">
        <v>380</v>
      </c>
      <c r="F26" s="4" t="s">
        <v>4309</v>
      </c>
      <c r="G26" s="4" t="s">
        <v>4310</v>
      </c>
      <c r="I26" s="33" t="s">
        <v>874</v>
      </c>
      <c r="J26" s="34">
        <f t="shared" si="1"/>
        <v>-7.5630252100840331E-2</v>
      </c>
      <c r="K26" s="34">
        <f>(J26-J32)^2</f>
        <v>1.1316546813384655E-2</v>
      </c>
      <c r="L26" s="34">
        <f t="shared" si="2"/>
        <v>5.6603773584905656E-3</v>
      </c>
      <c r="M26" s="34">
        <f>(L26-L32)^2</f>
        <v>5.7272515918438112E-4</v>
      </c>
      <c r="N26" s="34">
        <f t="shared" si="3"/>
        <v>-2.3809523809523808E-2</v>
      </c>
      <c r="O26" s="47">
        <f>(N26-N32)^2</f>
        <v>1.174139766005864E-3</v>
      </c>
      <c r="P26" s="34">
        <f t="shared" si="4"/>
        <v>-4.7281323877068557E-3</v>
      </c>
      <c r="Q26" s="47">
        <f>(P26-P32)^2</f>
        <v>8.5602554711016387E-4</v>
      </c>
      <c r="R26" s="34">
        <f t="shared" si="5"/>
        <v>0</v>
      </c>
      <c r="S26" s="47">
        <f>(R26-R32)^2</f>
        <v>1.682202457179514E-4</v>
      </c>
      <c r="T26" s="34">
        <f t="shared" si="0"/>
        <v>-2.2408963585434174E-2</v>
      </c>
      <c r="U26" s="47">
        <f>(T26-T32)^2</f>
        <v>4.4046084442375894E-5</v>
      </c>
      <c r="Z26" s="420">
        <v>7</v>
      </c>
      <c r="AA26" s="29" t="s">
        <v>872</v>
      </c>
      <c r="AB26" s="80">
        <v>2930</v>
      </c>
      <c r="AC26" s="27"/>
      <c r="AD26" s="75">
        <v>2.9876977152899824E-2</v>
      </c>
      <c r="AE26" s="146">
        <v>3980</v>
      </c>
      <c r="AF26" s="146"/>
      <c r="AG26" s="75">
        <v>7.567567567567568E-2</v>
      </c>
    </row>
    <row r="27" spans="1:33" ht="16.5" thickBot="1" x14ac:dyDescent="0.3">
      <c r="A27" s="3" t="s">
        <v>141</v>
      </c>
      <c r="B27" s="4" t="s">
        <v>4311</v>
      </c>
      <c r="C27" s="4" t="s">
        <v>1011</v>
      </c>
      <c r="D27" s="4" t="s">
        <v>1774</v>
      </c>
      <c r="E27" s="4" t="s">
        <v>1771</v>
      </c>
      <c r="F27" s="4" t="s">
        <v>4312</v>
      </c>
      <c r="G27" s="4" t="s">
        <v>4313</v>
      </c>
      <c r="I27" s="33" t="s">
        <v>875</v>
      </c>
      <c r="J27" s="34">
        <f>(J12-J11+K12)/J11</f>
        <v>-4.5454545454545456E-2</v>
      </c>
      <c r="K27" s="34">
        <f>(J27-J32)^2</f>
        <v>5.8069814400317213E-3</v>
      </c>
      <c r="L27" s="34">
        <f t="shared" si="2"/>
        <v>9.3808630393996242E-2</v>
      </c>
      <c r="M27" s="46">
        <f>(L27-L32)^2</f>
        <v>4.1237686507325242E-3</v>
      </c>
      <c r="N27" s="34">
        <f t="shared" si="3"/>
        <v>-7.8397212543554001E-2</v>
      </c>
      <c r="O27" s="47">
        <f>(N27-N32)^2</f>
        <v>7.8949287593857252E-3</v>
      </c>
      <c r="P27" s="34">
        <f t="shared" si="4"/>
        <v>2.3752969121140142E-2</v>
      </c>
      <c r="Q27" s="47">
        <f>(P27-P32)^2</f>
        <v>6.0343805738055687E-7</v>
      </c>
      <c r="R27" s="34">
        <f t="shared" si="5"/>
        <v>-2.1321961620469083E-3</v>
      </c>
      <c r="S27" s="47">
        <f>(R27-R32)^2</f>
        <v>2.2807556707444632E-4</v>
      </c>
      <c r="T27" s="34">
        <f t="shared" si="0"/>
        <v>4.2979942693409739E-2</v>
      </c>
      <c r="U27" s="47">
        <f>(T27-T32)^2</f>
        <v>3.4518191085176268E-3</v>
      </c>
      <c r="Z27" s="420">
        <v>8</v>
      </c>
      <c r="AA27" s="29" t="s">
        <v>873</v>
      </c>
      <c r="AB27" s="80">
        <v>2940</v>
      </c>
      <c r="AC27" s="27"/>
      <c r="AD27" s="75">
        <v>3.4129692832764505E-3</v>
      </c>
      <c r="AE27" s="146">
        <v>4230</v>
      </c>
      <c r="AF27" s="146"/>
      <c r="AG27" s="75">
        <v>6.2814070351758788E-2</v>
      </c>
    </row>
    <row r="28" spans="1:33" ht="16.5" thickBot="1" x14ac:dyDescent="0.3">
      <c r="A28" s="3" t="s">
        <v>145</v>
      </c>
      <c r="B28" s="4" t="s">
        <v>1705</v>
      </c>
      <c r="C28" s="4" t="s">
        <v>1209</v>
      </c>
      <c r="D28" s="4" t="s">
        <v>1183</v>
      </c>
      <c r="E28" s="4" t="s">
        <v>997</v>
      </c>
      <c r="F28" s="4" t="s">
        <v>4314</v>
      </c>
      <c r="G28" s="4" t="s">
        <v>4315</v>
      </c>
      <c r="I28" s="33" t="s">
        <v>876</v>
      </c>
      <c r="J28" s="34">
        <f t="shared" si="1"/>
        <v>0.11904761904761904</v>
      </c>
      <c r="K28" s="34">
        <f>(J28-J32)^2</f>
        <v>7.7966448509052847E-3</v>
      </c>
      <c r="L28" s="34">
        <f t="shared" si="2"/>
        <v>-5.6603773584905662E-2</v>
      </c>
      <c r="M28" s="34">
        <f>(L28-L32)^2</f>
        <v>7.4297207373864877E-3</v>
      </c>
      <c r="N28" s="34">
        <f t="shared" si="3"/>
        <v>1.3232514177693762E-2</v>
      </c>
      <c r="O28" s="47">
        <f>(N28-N32)^2</f>
        <v>7.7079254516598561E-6</v>
      </c>
      <c r="P28" s="34">
        <f t="shared" si="4"/>
        <v>-2.0881670533642691E-2</v>
      </c>
      <c r="Q28" s="47">
        <f>(P28-P32)^2</f>
        <v>2.062200010027345E-3</v>
      </c>
      <c r="R28" s="34">
        <f t="shared" si="5"/>
        <v>-0.1388888888888889</v>
      </c>
      <c r="S28" s="47">
        <f>(R28-R32)^2</f>
        <v>2.3061114473917687E-2</v>
      </c>
      <c r="T28" s="34">
        <f t="shared" si="0"/>
        <v>5.7692307692307696E-2</v>
      </c>
      <c r="U28" s="47">
        <f>(T28-T32)^2</f>
        <v>5.3970399392894658E-3</v>
      </c>
      <c r="Z28" s="420">
        <v>9</v>
      </c>
      <c r="AA28" s="29" t="s">
        <v>874</v>
      </c>
      <c r="AB28" s="80">
        <v>2870</v>
      </c>
      <c r="AC28" s="27"/>
      <c r="AD28" s="75">
        <v>-2.3809523809523808E-2</v>
      </c>
      <c r="AE28" s="146">
        <v>4210</v>
      </c>
      <c r="AF28" s="146"/>
      <c r="AG28" s="75">
        <v>-4.7281323877068557E-3</v>
      </c>
    </row>
    <row r="29" spans="1:33" ht="16.5" thickBot="1" x14ac:dyDescent="0.3">
      <c r="A29" s="3" t="s">
        <v>150</v>
      </c>
      <c r="B29" s="4" t="s">
        <v>2774</v>
      </c>
      <c r="C29" s="4" t="s">
        <v>1209</v>
      </c>
      <c r="D29" s="4" t="s">
        <v>393</v>
      </c>
      <c r="E29" s="4" t="s">
        <v>1003</v>
      </c>
      <c r="F29" s="4" t="s">
        <v>4316</v>
      </c>
      <c r="G29" s="4" t="s">
        <v>4317</v>
      </c>
      <c r="I29" s="33" t="s">
        <v>877</v>
      </c>
      <c r="J29" s="34">
        <f t="shared" si="1"/>
        <v>-7.4468085106382975E-2</v>
      </c>
      <c r="K29" s="34">
        <f>(J29-J32)^2</f>
        <v>1.1070636517355565E-2</v>
      </c>
      <c r="L29" s="34">
        <f t="shared" si="2"/>
        <v>2.7272727272727271E-2</v>
      </c>
      <c r="M29" s="34">
        <f>(L29-L32)^2</f>
        <v>5.3792776609186997E-6</v>
      </c>
      <c r="N29" s="34">
        <f t="shared" si="3"/>
        <v>9.3283582089552244E-2</v>
      </c>
      <c r="O29" s="47">
        <f>(N29-N32)^2</f>
        <v>6.8603753741220443E-3</v>
      </c>
      <c r="P29" s="34">
        <f t="shared" si="4"/>
        <v>-0.10426540284360189</v>
      </c>
      <c r="Q29" s="47">
        <f>(P29-P32)^2</f>
        <v>1.6588199607166541E-2</v>
      </c>
      <c r="R29" s="34">
        <f t="shared" si="5"/>
        <v>2.9776674937965261E-2</v>
      </c>
      <c r="S29" s="47">
        <f>(R29-R32)^2</f>
        <v>2.8246517029808198E-4</v>
      </c>
      <c r="T29" s="34">
        <f t="shared" si="0"/>
        <v>-4.4155844155844157E-2</v>
      </c>
      <c r="U29" s="47">
        <f>(T29-T32)^2</f>
        <v>8.0562891855574283E-4</v>
      </c>
      <c r="Z29" s="420">
        <v>10</v>
      </c>
      <c r="AA29" s="29" t="s">
        <v>875</v>
      </c>
      <c r="AB29" s="80">
        <v>2645</v>
      </c>
      <c r="AC29" s="27"/>
      <c r="AD29" s="75">
        <v>-7.8397212543554001E-2</v>
      </c>
      <c r="AE29" s="146">
        <v>4310</v>
      </c>
      <c r="AF29" s="146"/>
      <c r="AG29" s="75">
        <v>2.3752969121140142E-2</v>
      </c>
    </row>
    <row r="30" spans="1:33" ht="16.5" thickBot="1" x14ac:dyDescent="0.3">
      <c r="A30" s="3" t="s">
        <v>155</v>
      </c>
      <c r="B30" s="4" t="s">
        <v>1247</v>
      </c>
      <c r="C30" s="4" t="s">
        <v>1619</v>
      </c>
      <c r="D30" s="4" t="s">
        <v>4318</v>
      </c>
      <c r="E30" s="4" t="s">
        <v>1006</v>
      </c>
      <c r="F30" s="4" t="s">
        <v>4319</v>
      </c>
      <c r="G30" s="4" t="s">
        <v>4320</v>
      </c>
      <c r="I30" s="33" t="s">
        <v>866</v>
      </c>
      <c r="J30" s="34">
        <f t="shared" si="1"/>
        <v>-1.1494252873563218E-2</v>
      </c>
      <c r="K30" s="34">
        <f>(J30-J32)^2</f>
        <v>1.7844930232268259E-3</v>
      </c>
      <c r="L30" s="34">
        <f t="shared" si="2"/>
        <v>1.415929203539823E-2</v>
      </c>
      <c r="M30" s="34">
        <f>(L30-L32)^2</f>
        <v>2.3817014979477397E-4</v>
      </c>
      <c r="N30" s="34">
        <f t="shared" si="3"/>
        <v>5.9726962457337884E-2</v>
      </c>
      <c r="O30" s="35">
        <f>(N30-N32)^2</f>
        <v>2.427608122542944E-3</v>
      </c>
      <c r="P30" s="34">
        <f t="shared" si="4"/>
        <v>5.8036772486772484E-2</v>
      </c>
      <c r="Q30" s="35">
        <f>(P30-P32)^2</f>
        <v>1.1227184197357188E-3</v>
      </c>
      <c r="R30" s="34">
        <f t="shared" si="5"/>
        <v>6.9879518072289162E-2</v>
      </c>
      <c r="S30" s="35">
        <f>(R30-R32)^2</f>
        <v>3.2386961180699008E-3</v>
      </c>
      <c r="T30" s="34">
        <f t="shared" si="0"/>
        <v>1.9021739130434784E-2</v>
      </c>
      <c r="U30" s="47">
        <f>(T30-T32)^2</f>
        <v>1.2106210650272521E-3</v>
      </c>
      <c r="Z30" s="420">
        <v>11</v>
      </c>
      <c r="AA30" s="29" t="s">
        <v>876</v>
      </c>
      <c r="AB30" s="80">
        <v>2680</v>
      </c>
      <c r="AC30" s="27"/>
      <c r="AD30" s="75">
        <v>1.3232514177693762E-2</v>
      </c>
      <c r="AE30" s="146">
        <v>4220</v>
      </c>
      <c r="AF30" s="146"/>
      <c r="AG30" s="75">
        <v>-2.0881670533642691E-2</v>
      </c>
    </row>
    <row r="31" spans="1:33" ht="16.5" thickBot="1" x14ac:dyDescent="0.3">
      <c r="A31" s="3" t="s">
        <v>159</v>
      </c>
      <c r="B31" s="4" t="s">
        <v>4280</v>
      </c>
      <c r="C31" s="4" t="s">
        <v>378</v>
      </c>
      <c r="D31" s="4" t="s">
        <v>393</v>
      </c>
      <c r="E31" s="4" t="s">
        <v>4311</v>
      </c>
      <c r="F31" s="4" t="s">
        <v>4321</v>
      </c>
      <c r="G31" s="4" t="s">
        <v>4322</v>
      </c>
      <c r="I31" s="33" t="s">
        <v>880</v>
      </c>
      <c r="J31" s="89">
        <f>SUM(J19:J30)</f>
        <v>0.36898808662500054</v>
      </c>
      <c r="K31" s="89"/>
      <c r="L31" s="89">
        <f>SUM(L19:L30)</f>
        <v>0.35510465108643968</v>
      </c>
      <c r="M31" s="89"/>
      <c r="N31" s="89">
        <f>SUM(N19:N30)</f>
        <v>0.12547438911132822</v>
      </c>
      <c r="O31" s="90"/>
      <c r="P31" s="46">
        <f>SUM(P19:P30)</f>
        <v>0.29435738252179072</v>
      </c>
      <c r="Q31" s="90"/>
      <c r="R31" s="46">
        <f>SUM(R19:R30)</f>
        <v>0.15563969732489524</v>
      </c>
      <c r="S31" s="90"/>
      <c r="T31" s="36">
        <f>SUM(T19:T30)</f>
        <v>-0.11040568817794991</v>
      </c>
      <c r="U31" s="35"/>
      <c r="Z31" s="420">
        <v>12</v>
      </c>
      <c r="AA31" s="29" t="s">
        <v>877</v>
      </c>
      <c r="AB31" s="80">
        <v>2930</v>
      </c>
      <c r="AC31" s="27"/>
      <c r="AD31" s="75">
        <v>9.3283582089552244E-2</v>
      </c>
      <c r="AE31" s="146">
        <v>3780</v>
      </c>
      <c r="AF31" s="146"/>
      <c r="AG31" s="75">
        <v>-0.10426540284360189</v>
      </c>
    </row>
    <row r="32" spans="1:33" ht="16.5" thickBot="1" x14ac:dyDescent="0.3">
      <c r="A32" s="3" t="s">
        <v>165</v>
      </c>
      <c r="B32" s="4" t="s">
        <v>1770</v>
      </c>
      <c r="C32" s="4" t="s">
        <v>4280</v>
      </c>
      <c r="D32" s="4" t="s">
        <v>376</v>
      </c>
      <c r="E32" s="4" t="s">
        <v>380</v>
      </c>
      <c r="F32" s="4" t="s">
        <v>4309</v>
      </c>
      <c r="G32" s="4" t="s">
        <v>4323</v>
      </c>
      <c r="I32" s="33" t="s">
        <v>881</v>
      </c>
      <c r="J32" s="89">
        <f>J31/12</f>
        <v>3.0749007218750044E-2</v>
      </c>
      <c r="K32" s="89"/>
      <c r="L32" s="91">
        <f>L31/12</f>
        <v>2.9592054257203307E-2</v>
      </c>
      <c r="M32" s="89"/>
      <c r="N32" s="91">
        <f>N31/12</f>
        <v>1.0456199092610684E-2</v>
      </c>
      <c r="O32" s="90"/>
      <c r="P32" s="91">
        <f>P31/12</f>
        <v>2.4529781876815895E-2</v>
      </c>
      <c r="Q32" s="90"/>
      <c r="R32" s="91">
        <f>R31/12</f>
        <v>1.2969974777074603E-2</v>
      </c>
      <c r="S32" s="90"/>
      <c r="T32" s="91">
        <f>T31/7</f>
        <v>-1.5772241168278557E-2</v>
      </c>
      <c r="U32" s="35"/>
      <c r="Z32" s="420">
        <v>13</v>
      </c>
      <c r="AA32" s="29" t="s">
        <v>866</v>
      </c>
      <c r="AB32" s="80">
        <v>3105</v>
      </c>
      <c r="AC32" s="27"/>
      <c r="AD32" s="75">
        <v>5.9726962457337884E-2</v>
      </c>
      <c r="AE32" s="146">
        <v>3980</v>
      </c>
      <c r="AF32" s="146">
        <v>19.379000000000001</v>
      </c>
      <c r="AG32" s="75">
        <v>5.8036772486772484E-2</v>
      </c>
    </row>
    <row r="33" spans="1:33" ht="16.5" thickBot="1" x14ac:dyDescent="0.3">
      <c r="A33" s="3" t="s">
        <v>4324</v>
      </c>
      <c r="B33" s="661" t="s">
        <v>4325</v>
      </c>
      <c r="C33" s="661"/>
      <c r="D33" s="661"/>
      <c r="E33" s="661"/>
      <c r="F33" s="661"/>
      <c r="G33" s="661"/>
      <c r="I33" s="97" t="s">
        <v>882</v>
      </c>
      <c r="J33" s="34"/>
      <c r="K33" s="34">
        <f>SUM(K19:K30)/12</f>
        <v>4.477091696083073E-3</v>
      </c>
      <c r="L33" s="34"/>
      <c r="M33" s="34">
        <f>SUM(M19:M30)/12</f>
        <v>3.2914450889086982E-3</v>
      </c>
      <c r="N33" s="34"/>
      <c r="O33" s="47">
        <f>SUM(O19:O30)/12</f>
        <v>2.7547646539355353E-3</v>
      </c>
      <c r="P33" s="34"/>
      <c r="Q33" s="47">
        <f>SUM(Q19:Q30)/12</f>
        <v>2.786344497937231E-3</v>
      </c>
      <c r="R33" s="34"/>
      <c r="S33" s="47">
        <f>SUM(S19:S30)/12</f>
        <v>2.9950728817743511E-3</v>
      </c>
      <c r="T33" s="34"/>
      <c r="U33" s="47">
        <f>SUM(U19:U30)/7</f>
        <v>5.7905839693841955E-3</v>
      </c>
      <c r="Z33" s="630" t="s">
        <v>5160</v>
      </c>
      <c r="AA33" s="631"/>
      <c r="AB33" s="631"/>
      <c r="AC33" s="632"/>
      <c r="AD33" s="75">
        <v>0.12547438911132822</v>
      </c>
      <c r="AE33" s="589" t="s">
        <v>5160</v>
      </c>
      <c r="AF33" s="589"/>
      <c r="AG33" s="75">
        <v>0.29435738252179072</v>
      </c>
    </row>
    <row r="34" spans="1:33" ht="16.5" thickBot="1" x14ac:dyDescent="0.3">
      <c r="A34" s="3" t="s">
        <v>171</v>
      </c>
      <c r="B34" s="4" t="s">
        <v>1784</v>
      </c>
      <c r="C34" s="4" t="s">
        <v>388</v>
      </c>
      <c r="D34" s="4" t="s">
        <v>1784</v>
      </c>
      <c r="E34" s="4" t="s">
        <v>993</v>
      </c>
      <c r="F34" s="4" t="s">
        <v>4326</v>
      </c>
      <c r="G34" s="4" t="s">
        <v>4327</v>
      </c>
      <c r="I34" s="38" t="s">
        <v>883</v>
      </c>
      <c r="J34" s="34"/>
      <c r="K34" s="34">
        <f>SQRT(K33)</f>
        <v>6.6911073045371749E-2</v>
      </c>
      <c r="L34" s="34"/>
      <c r="M34" s="34">
        <f>SQRT(M33)</f>
        <v>5.7371117201155307E-2</v>
      </c>
      <c r="N34" s="34"/>
      <c r="O34" s="35">
        <f>SQRT(O33)</f>
        <v>5.2485851940647157E-2</v>
      </c>
      <c r="P34" s="34"/>
      <c r="Q34" s="35">
        <f>SQRT(Q33)</f>
        <v>5.2785836148887808E-2</v>
      </c>
      <c r="R34" s="34"/>
      <c r="S34" s="35">
        <f>SQRT(S33)</f>
        <v>5.4727259037652812E-2</v>
      </c>
      <c r="T34" s="34"/>
      <c r="U34" s="35">
        <f>SQRT(U33)</f>
        <v>7.6095886678480829E-2</v>
      </c>
      <c r="Z34" s="630" t="s">
        <v>881</v>
      </c>
      <c r="AA34" s="631"/>
      <c r="AB34" s="631"/>
      <c r="AC34" s="632"/>
      <c r="AD34" s="75">
        <v>1.0456199092610684E-2</v>
      </c>
      <c r="AE34" s="630" t="s">
        <v>881</v>
      </c>
      <c r="AF34" s="632"/>
      <c r="AG34" s="75">
        <v>2.4529781876815895E-2</v>
      </c>
    </row>
    <row r="35" spans="1:33" ht="16.5" thickBot="1" x14ac:dyDescent="0.3">
      <c r="A35" s="3" t="s">
        <v>178</v>
      </c>
      <c r="B35" s="4" t="s">
        <v>4328</v>
      </c>
      <c r="C35" s="4" t="s">
        <v>4300</v>
      </c>
      <c r="D35" s="4" t="s">
        <v>4329</v>
      </c>
      <c r="E35" s="4" t="s">
        <v>2120</v>
      </c>
      <c r="F35" s="4" t="s">
        <v>4330</v>
      </c>
      <c r="G35" s="4" t="s">
        <v>4331</v>
      </c>
      <c r="I35" s="32"/>
      <c r="J35" s="32"/>
      <c r="K35" s="32"/>
      <c r="L35" s="32"/>
      <c r="M35" s="32"/>
      <c r="N35" s="32"/>
      <c r="O35" s="32"/>
      <c r="P35" s="32"/>
      <c r="Q35" s="32"/>
      <c r="Z35" s="627" t="s">
        <v>716</v>
      </c>
      <c r="AA35" s="587" t="s">
        <v>5144</v>
      </c>
      <c r="AB35" s="587"/>
      <c r="AC35" s="587"/>
      <c r="AD35" s="587"/>
      <c r="AE35" s="587" t="s">
        <v>5145</v>
      </c>
      <c r="AF35" s="587"/>
      <c r="AG35" s="587"/>
    </row>
    <row r="36" spans="1:33" ht="16.5" thickBot="1" x14ac:dyDescent="0.3">
      <c r="A36" s="3" t="s">
        <v>182</v>
      </c>
      <c r="B36" s="4" t="s">
        <v>4250</v>
      </c>
      <c r="C36" s="4" t="s">
        <v>1258</v>
      </c>
      <c r="D36" s="4" t="s">
        <v>4250</v>
      </c>
      <c r="E36" s="4" t="s">
        <v>3885</v>
      </c>
      <c r="F36" s="4" t="s">
        <v>4332</v>
      </c>
      <c r="G36" s="4" t="s">
        <v>4333</v>
      </c>
      <c r="I36" s="663" t="s">
        <v>763</v>
      </c>
      <c r="J36" s="664"/>
      <c r="K36" s="664"/>
      <c r="L36" s="664"/>
      <c r="M36" s="664"/>
      <c r="N36" s="664"/>
      <c r="O36" s="665"/>
      <c r="Q36" s="610" t="s">
        <v>763</v>
      </c>
      <c r="R36" s="610"/>
      <c r="S36" s="610"/>
      <c r="T36" s="610"/>
      <c r="U36" s="610"/>
      <c r="V36" s="610"/>
      <c r="W36" s="610"/>
      <c r="X36" s="610"/>
      <c r="Z36" s="628"/>
      <c r="AA36" s="419" t="s">
        <v>885</v>
      </c>
      <c r="AB36" s="419" t="s">
        <v>5161</v>
      </c>
      <c r="AC36" s="419" t="s">
        <v>5162</v>
      </c>
      <c r="AD36" s="418" t="s">
        <v>878</v>
      </c>
      <c r="AE36" s="419" t="s">
        <v>5161</v>
      </c>
      <c r="AF36" s="419" t="s">
        <v>5162</v>
      </c>
      <c r="AG36" s="418" t="s">
        <v>878</v>
      </c>
    </row>
    <row r="37" spans="1:33" ht="18" thickBot="1" x14ac:dyDescent="0.3">
      <c r="A37" s="3" t="s">
        <v>186</v>
      </c>
      <c r="B37" s="4" t="s">
        <v>1757</v>
      </c>
      <c r="C37" s="4" t="s">
        <v>4256</v>
      </c>
      <c r="D37" s="4" t="s">
        <v>4334</v>
      </c>
      <c r="E37" s="4" t="s">
        <v>4250</v>
      </c>
      <c r="F37" s="4" t="s">
        <v>4335</v>
      </c>
      <c r="G37" s="4" t="s">
        <v>4336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20">
        <v>1</v>
      </c>
      <c r="AA37" s="27" t="s">
        <v>866</v>
      </c>
      <c r="AB37" s="80">
        <v>3980</v>
      </c>
      <c r="AC37" s="27"/>
      <c r="AD37" s="420"/>
      <c r="AE37" s="80">
        <v>4440</v>
      </c>
      <c r="AF37" s="28"/>
      <c r="AG37" s="420"/>
    </row>
    <row r="38" spans="1:33" ht="16.5" thickBot="1" x14ac:dyDescent="0.3">
      <c r="A38" s="3" t="s">
        <v>189</v>
      </c>
      <c r="B38" s="4" t="s">
        <v>4337</v>
      </c>
      <c r="C38" s="4" t="s">
        <v>4338</v>
      </c>
      <c r="D38" s="4" t="s">
        <v>4339</v>
      </c>
      <c r="E38" s="4" t="s">
        <v>4340</v>
      </c>
      <c r="F38" s="4" t="s">
        <v>4341</v>
      </c>
      <c r="G38" s="4" t="s">
        <v>4342</v>
      </c>
      <c r="I38" s="652">
        <v>2013</v>
      </c>
      <c r="J38" s="446" t="s">
        <v>867</v>
      </c>
      <c r="K38" s="74">
        <v>8.3798882681564241E-2</v>
      </c>
      <c r="L38" s="75">
        <v>3.0749007218750044E-2</v>
      </c>
      <c r="M38" s="74">
        <v>3.5671528080104521E-2</v>
      </c>
      <c r="N38" s="74">
        <v>-1.5438184632049362E-3</v>
      </c>
      <c r="O38" s="126">
        <f>((K38-L38)*(M38-N38))</f>
        <v>1.9742694994280396E-3</v>
      </c>
      <c r="Q38" s="599">
        <v>2013</v>
      </c>
      <c r="R38" s="140" t="s">
        <v>867</v>
      </c>
      <c r="S38" s="74">
        <v>8.3798882681564241E-2</v>
      </c>
      <c r="T38" s="141">
        <v>3.5671528080104521E-2</v>
      </c>
      <c r="U38" s="141">
        <v>3.2235916101992314E-2</v>
      </c>
      <c r="V38" s="141">
        <v>0.96313712957900099</v>
      </c>
      <c r="W38" s="529">
        <f>S38-U38-(V38*T38)</f>
        <v>1.7206393416803328E-2</v>
      </c>
      <c r="X38" s="206">
        <f>W38^2</f>
        <v>2.9605997441381292E-4</v>
      </c>
      <c r="Z38" s="420">
        <v>2</v>
      </c>
      <c r="AA38" s="29" t="s">
        <v>867</v>
      </c>
      <c r="AB38" s="80">
        <v>3870</v>
      </c>
      <c r="AC38" s="27"/>
      <c r="AD38" s="75">
        <v>-2.7638190954773871E-2</v>
      </c>
      <c r="AE38" s="45">
        <v>3990</v>
      </c>
      <c r="AF38" s="420"/>
      <c r="AG38" s="75">
        <v>-0.10135135135135136</v>
      </c>
    </row>
    <row r="39" spans="1:33" ht="16.5" thickBot="1" x14ac:dyDescent="0.3">
      <c r="A39" s="3" t="s">
        <v>193</v>
      </c>
      <c r="B39" s="4" t="s">
        <v>1795</v>
      </c>
      <c r="C39" s="4" t="s">
        <v>394</v>
      </c>
      <c r="D39" s="4" t="s">
        <v>844</v>
      </c>
      <c r="E39" s="4" t="s">
        <v>4337</v>
      </c>
      <c r="F39" s="4" t="s">
        <v>4343</v>
      </c>
      <c r="G39" s="4" t="s">
        <v>4344</v>
      </c>
      <c r="I39" s="653"/>
      <c r="J39" s="446" t="s">
        <v>868</v>
      </c>
      <c r="K39" s="74">
        <v>0.10824742268041238</v>
      </c>
      <c r="L39" s="75">
        <v>3.0749007218750044E-2</v>
      </c>
      <c r="M39" s="74">
        <v>8.3388067151827255E-2</v>
      </c>
      <c r="N39" s="74">
        <v>-1.5438184632049362E-3</v>
      </c>
      <c r="O39" s="126">
        <f t="shared" ref="O39:O49" si="6">((K39-L39)*(M39-N39))</f>
        <v>6.5820865573361477E-3</v>
      </c>
      <c r="Q39" s="599"/>
      <c r="R39" s="140" t="s">
        <v>868</v>
      </c>
      <c r="S39" s="74">
        <v>0.10824742268041238</v>
      </c>
      <c r="T39" s="141">
        <v>8.3388067151827255E-2</v>
      </c>
      <c r="U39" s="141">
        <v>3.2235916101992314E-2</v>
      </c>
      <c r="V39" s="141">
        <v>0.96313712957900099</v>
      </c>
      <c r="W39" s="529">
        <f t="shared" ref="W39:W49" si="7">S39-U39-(V39*T39)</f>
        <v>-4.3026370593318153E-3</v>
      </c>
      <c r="X39" s="206">
        <f t="shared" ref="X39:X49" si="8">W39^2</f>
        <v>1.8512685664335532E-5</v>
      </c>
      <c r="Z39" s="420">
        <v>3</v>
      </c>
      <c r="AA39" s="29" t="s">
        <v>868</v>
      </c>
      <c r="AB39" s="80">
        <v>3850</v>
      </c>
      <c r="AC39" s="27"/>
      <c r="AD39" s="75">
        <v>-5.1679586563307496E-3</v>
      </c>
      <c r="AE39" s="45">
        <v>4000</v>
      </c>
      <c r="AF39" s="420"/>
      <c r="AG39" s="75">
        <v>2.5062656641604009E-3</v>
      </c>
    </row>
    <row r="40" spans="1:33" ht="16.5" thickBot="1" x14ac:dyDescent="0.3">
      <c r="A40" s="3" t="s">
        <v>199</v>
      </c>
      <c r="B40" s="4" t="s">
        <v>691</v>
      </c>
      <c r="C40" s="4" t="s">
        <v>689</v>
      </c>
      <c r="D40" s="4" t="s">
        <v>401</v>
      </c>
      <c r="E40" s="4" t="s">
        <v>684</v>
      </c>
      <c r="F40" s="4" t="s">
        <v>4345</v>
      </c>
      <c r="G40" s="4" t="s">
        <v>4346</v>
      </c>
      <c r="I40" s="653"/>
      <c r="J40" s="446" t="s">
        <v>869</v>
      </c>
      <c r="K40" s="74">
        <v>2.3255813953488372E-2</v>
      </c>
      <c r="L40" s="75">
        <v>3.0749007218750044E-2</v>
      </c>
      <c r="M40" s="74">
        <v>1.4707665446079972E-2</v>
      </c>
      <c r="N40" s="74">
        <v>-1.5438184632049362E-3</v>
      </c>
      <c r="O40" s="126">
        <f t="shared" si="6"/>
        <v>-1.2177550977956212E-4</v>
      </c>
      <c r="Q40" s="599"/>
      <c r="R40" s="140" t="s">
        <v>869</v>
      </c>
      <c r="S40" s="74">
        <v>2.3255813953488372E-2</v>
      </c>
      <c r="T40" s="141">
        <v>1.4707665446079972E-2</v>
      </c>
      <c r="U40" s="141">
        <v>3.2235916101992314E-2</v>
      </c>
      <c r="V40" s="141">
        <v>0.96313712957900099</v>
      </c>
      <c r="W40" s="529">
        <f t="shared" si="7"/>
        <v>-2.3145600829049665E-2</v>
      </c>
      <c r="X40" s="206">
        <f t="shared" si="8"/>
        <v>5.3571883773770453E-4</v>
      </c>
      <c r="Z40" s="420">
        <v>4</v>
      </c>
      <c r="AA40" s="29" t="s">
        <v>869</v>
      </c>
      <c r="AB40" s="80">
        <v>4130</v>
      </c>
      <c r="AC40" s="27"/>
      <c r="AD40" s="75">
        <v>7.2727272727272724E-2</v>
      </c>
      <c r="AE40" s="45">
        <v>3600</v>
      </c>
      <c r="AF40" s="420"/>
      <c r="AG40" s="75">
        <v>-0.1</v>
      </c>
    </row>
    <row r="41" spans="1:33" ht="16.5" thickBot="1" x14ac:dyDescent="0.3">
      <c r="A41" s="3" t="s">
        <v>204</v>
      </c>
      <c r="B41" s="4" t="s">
        <v>467</v>
      </c>
      <c r="C41" s="4" t="s">
        <v>616</v>
      </c>
      <c r="D41" s="4" t="s">
        <v>611</v>
      </c>
      <c r="E41" s="4" t="s">
        <v>438</v>
      </c>
      <c r="F41" s="4" t="s">
        <v>4347</v>
      </c>
      <c r="G41" s="4" t="s">
        <v>4348</v>
      </c>
      <c r="I41" s="653"/>
      <c r="J41" s="446" t="s">
        <v>870</v>
      </c>
      <c r="K41" s="74">
        <v>6.363636363636363E-2</v>
      </c>
      <c r="L41" s="75">
        <v>3.0749007218750044E-2</v>
      </c>
      <c r="M41" s="74">
        <v>1.3813376032119618E-2</v>
      </c>
      <c r="N41" s="74">
        <v>-1.5438184632049362E-3</v>
      </c>
      <c r="O41" s="126">
        <f t="shared" si="6"/>
        <v>5.050575289423521E-4</v>
      </c>
      <c r="Q41" s="599"/>
      <c r="R41" s="140" t="s">
        <v>870</v>
      </c>
      <c r="S41" s="74">
        <v>6.363636363636363E-2</v>
      </c>
      <c r="T41" s="141">
        <v>1.3813376032119618E-2</v>
      </c>
      <c r="U41" s="141">
        <v>3.2235916101992314E-2</v>
      </c>
      <c r="V41" s="141">
        <v>0.96313712957900099</v>
      </c>
      <c r="W41" s="529">
        <f t="shared" si="7"/>
        <v>1.8096272193000258E-2</v>
      </c>
      <c r="X41" s="206">
        <f t="shared" si="8"/>
        <v>3.2747506728315439E-4</v>
      </c>
      <c r="Z41" s="420">
        <v>5</v>
      </c>
      <c r="AA41" s="29" t="s">
        <v>870</v>
      </c>
      <c r="AB41" s="80">
        <v>4370</v>
      </c>
      <c r="AC41" s="27"/>
      <c r="AD41" s="75">
        <v>5.8111380145278453E-2</v>
      </c>
      <c r="AE41" s="45">
        <v>3830</v>
      </c>
      <c r="AF41" s="420"/>
      <c r="AG41" s="75">
        <v>6.3888888888888884E-2</v>
      </c>
    </row>
    <row r="42" spans="1:33" ht="16.5" thickBot="1" x14ac:dyDescent="0.3">
      <c r="A42" s="3" t="s">
        <v>210</v>
      </c>
      <c r="B42" s="4" t="s">
        <v>3826</v>
      </c>
      <c r="C42" s="4" t="s">
        <v>3903</v>
      </c>
      <c r="D42" s="4" t="s">
        <v>1807</v>
      </c>
      <c r="E42" s="4" t="s">
        <v>849</v>
      </c>
      <c r="F42" s="4" t="s">
        <v>4349</v>
      </c>
      <c r="G42" s="4" t="s">
        <v>4350</v>
      </c>
      <c r="I42" s="653"/>
      <c r="J42" s="446" t="s">
        <v>871</v>
      </c>
      <c r="K42" s="74">
        <v>0.10217179487179487</v>
      </c>
      <c r="L42" s="75">
        <v>3.0749007218750044E-2</v>
      </c>
      <c r="M42" s="74">
        <v>-1.0560682672701252E-2</v>
      </c>
      <c r="N42" s="74">
        <v>-1.5438184632049362E-3</v>
      </c>
      <c r="O42" s="126">
        <f t="shared" si="6"/>
        <v>-6.4400957773119521E-4</v>
      </c>
      <c r="Q42" s="599"/>
      <c r="R42" s="140" t="s">
        <v>871</v>
      </c>
      <c r="S42" s="74">
        <v>0.10217179487179487</v>
      </c>
      <c r="T42" s="141">
        <v>-1.0560682672701252E-2</v>
      </c>
      <c r="U42" s="141">
        <v>3.2235916101992314E-2</v>
      </c>
      <c r="V42" s="141">
        <v>0.96313712957900099</v>
      </c>
      <c r="W42" s="529">
        <f t="shared" si="7"/>
        <v>8.0107264365582742E-2</v>
      </c>
      <c r="X42" s="206">
        <f t="shared" si="8"/>
        <v>6.4171738041373626E-3</v>
      </c>
      <c r="Z42" s="420">
        <v>6</v>
      </c>
      <c r="AA42" s="29" t="s">
        <v>871</v>
      </c>
      <c r="AB42" s="80">
        <v>4350</v>
      </c>
      <c r="AC42" s="146">
        <v>117.36799999999999</v>
      </c>
      <c r="AD42" s="75">
        <v>2.2281006864988556E-2</v>
      </c>
      <c r="AE42" s="45">
        <v>3520</v>
      </c>
      <c r="AF42" s="28" t="s">
        <v>5004</v>
      </c>
      <c r="AG42" s="75">
        <v>-4.5919582245430815E-2</v>
      </c>
    </row>
    <row r="43" spans="1:33" ht="16.5" thickBot="1" x14ac:dyDescent="0.3">
      <c r="A43" s="3" t="s">
        <v>215</v>
      </c>
      <c r="B43" s="4" t="s">
        <v>402</v>
      </c>
      <c r="C43" s="4" t="s">
        <v>4351</v>
      </c>
      <c r="D43" s="4" t="s">
        <v>419</v>
      </c>
      <c r="E43" s="4" t="s">
        <v>3822</v>
      </c>
      <c r="F43" s="4" t="s">
        <v>4352</v>
      </c>
      <c r="G43" s="4" t="s">
        <v>4353</v>
      </c>
      <c r="I43" s="653"/>
      <c r="J43" s="446" t="s">
        <v>872</v>
      </c>
      <c r="K43" s="74">
        <v>1.8099547511312219E-2</v>
      </c>
      <c r="L43" s="75">
        <v>3.0749007218750044E-2</v>
      </c>
      <c r="M43" s="74">
        <v>-4.225285001250792E-2</v>
      </c>
      <c r="N43" s="74">
        <v>-1.5438184632049362E-3</v>
      </c>
      <c r="O43" s="126">
        <f t="shared" si="6"/>
        <v>5.1494725431172335E-4</v>
      </c>
      <c r="Q43" s="599"/>
      <c r="R43" s="140" t="s">
        <v>872</v>
      </c>
      <c r="S43" s="74">
        <v>1.8099547511312219E-2</v>
      </c>
      <c r="T43" s="141">
        <v>-4.225285001250792E-2</v>
      </c>
      <c r="U43" s="141">
        <v>3.2235916101992314E-2</v>
      </c>
      <c r="V43" s="141">
        <v>0.96313712957900099</v>
      </c>
      <c r="W43" s="529">
        <f t="shared" si="7"/>
        <v>2.6558920086898839E-2</v>
      </c>
      <c r="X43" s="206">
        <f t="shared" si="8"/>
        <v>7.0537623618227856E-4</v>
      </c>
      <c r="Z43" s="420">
        <v>7</v>
      </c>
      <c r="AA43" s="29" t="s">
        <v>872</v>
      </c>
      <c r="AB43" s="80">
        <v>4520</v>
      </c>
      <c r="AC43" s="27"/>
      <c r="AD43" s="75">
        <v>3.9080459770114942E-2</v>
      </c>
      <c r="AE43" s="45">
        <v>3750</v>
      </c>
      <c r="AF43" s="28"/>
      <c r="AG43" s="75">
        <v>6.5340909090909088E-2</v>
      </c>
    </row>
    <row r="44" spans="1:33" ht="16.5" thickBot="1" x14ac:dyDescent="0.3">
      <c r="A44" s="3" t="s">
        <v>220</v>
      </c>
      <c r="B44" s="4" t="s">
        <v>1792</v>
      </c>
      <c r="C44" s="4" t="s">
        <v>397</v>
      </c>
      <c r="D44" s="4" t="s">
        <v>705</v>
      </c>
      <c r="E44" s="4" t="s">
        <v>402</v>
      </c>
      <c r="F44" s="4" t="s">
        <v>4354</v>
      </c>
      <c r="G44" s="4" t="s">
        <v>4355</v>
      </c>
      <c r="I44" s="653"/>
      <c r="J44" s="446" t="s">
        <v>873</v>
      </c>
      <c r="K44" s="74">
        <v>5.7777777777777775E-2</v>
      </c>
      <c r="L44" s="75">
        <v>3.0749007218750044E-2</v>
      </c>
      <c r="M44" s="74">
        <v>-3.9925373134328389E-2</v>
      </c>
      <c r="N44" s="74">
        <v>-1.5438184632049362E-3</v>
      </c>
      <c r="O44" s="126">
        <f t="shared" si="6"/>
        <v>-1.0374062349045748E-3</v>
      </c>
      <c r="Q44" s="599"/>
      <c r="R44" s="140" t="s">
        <v>873</v>
      </c>
      <c r="S44" s="74">
        <v>5.7777777777777775E-2</v>
      </c>
      <c r="T44" s="141">
        <v>-3.9925373134328389E-2</v>
      </c>
      <c r="U44" s="141">
        <v>3.2235916101992314E-2</v>
      </c>
      <c r="V44" s="141">
        <v>0.96313712957900099</v>
      </c>
      <c r="W44" s="529">
        <f t="shared" si="7"/>
        <v>6.3995470953753075E-2</v>
      </c>
      <c r="X44" s="206">
        <f t="shared" si="8"/>
        <v>4.0954203025926538E-3</v>
      </c>
      <c r="Z44" s="420">
        <v>8</v>
      </c>
      <c r="AA44" s="29" t="s">
        <v>873</v>
      </c>
      <c r="AB44" s="80">
        <v>4690</v>
      </c>
      <c r="AC44" s="27"/>
      <c r="AD44" s="75">
        <v>3.7610619469026552E-2</v>
      </c>
      <c r="AE44" s="45">
        <v>3570</v>
      </c>
      <c r="AF44" s="28"/>
      <c r="AG44" s="75">
        <v>-4.8000000000000001E-2</v>
      </c>
    </row>
    <row r="45" spans="1:33" ht="16.5" thickBot="1" x14ac:dyDescent="0.3">
      <c r="A45" s="3" t="s">
        <v>224</v>
      </c>
      <c r="B45" s="4" t="s">
        <v>3822</v>
      </c>
      <c r="C45" s="4" t="s">
        <v>1795</v>
      </c>
      <c r="D45" s="4" t="s">
        <v>705</v>
      </c>
      <c r="E45" s="4" t="s">
        <v>684</v>
      </c>
      <c r="F45" s="4" t="s">
        <v>4345</v>
      </c>
      <c r="G45" s="4" t="s">
        <v>4356</v>
      </c>
      <c r="I45" s="653"/>
      <c r="J45" s="446" t="s">
        <v>874</v>
      </c>
      <c r="K45" s="74">
        <v>-7.5630252100840331E-2</v>
      </c>
      <c r="L45" s="75">
        <v>3.0749007218750044E-2</v>
      </c>
      <c r="M45" s="74">
        <v>-9.1760590750097071E-2</v>
      </c>
      <c r="N45" s="74">
        <v>-1.5438184632049362E-3</v>
      </c>
      <c r="O45" s="126">
        <f t="shared" si="6"/>
        <v>9.597193414083733E-3</v>
      </c>
      <c r="Q45" s="599"/>
      <c r="R45" s="140" t="s">
        <v>874</v>
      </c>
      <c r="S45" s="74">
        <v>-7.5630252100840331E-2</v>
      </c>
      <c r="T45" s="141">
        <v>-9.1760590750097071E-2</v>
      </c>
      <c r="U45" s="141">
        <v>3.2235916101992314E-2</v>
      </c>
      <c r="V45" s="141">
        <v>0.96313712957900099</v>
      </c>
      <c r="W45" s="529">
        <f t="shared" si="7"/>
        <v>-1.9488136219310725E-2</v>
      </c>
      <c r="X45" s="206">
        <f t="shared" si="8"/>
        <v>3.7978745330241056E-4</v>
      </c>
      <c r="Z45" s="420">
        <v>9</v>
      </c>
      <c r="AA45" s="29" t="s">
        <v>874</v>
      </c>
      <c r="AB45" s="80">
        <v>4690</v>
      </c>
      <c r="AC45" s="27"/>
      <c r="AD45" s="75">
        <v>0</v>
      </c>
      <c r="AE45" s="79">
        <v>3490</v>
      </c>
      <c r="AF45" s="28"/>
      <c r="AG45" s="75">
        <v>-2.2408963585434174E-2</v>
      </c>
    </row>
    <row r="46" spans="1:33" ht="16.5" thickBot="1" x14ac:dyDescent="0.3">
      <c r="A46" s="3" t="s">
        <v>228</v>
      </c>
      <c r="B46" s="4" t="s">
        <v>850</v>
      </c>
      <c r="C46" s="4" t="s">
        <v>1800</v>
      </c>
      <c r="D46" s="4" t="s">
        <v>850</v>
      </c>
      <c r="E46" s="4" t="s">
        <v>4357</v>
      </c>
      <c r="F46" s="4" t="s">
        <v>4358</v>
      </c>
      <c r="G46" s="4" t="s">
        <v>4359</v>
      </c>
      <c r="I46" s="653"/>
      <c r="J46" s="446" t="s">
        <v>875</v>
      </c>
      <c r="K46" s="74">
        <v>-4.5454545454545456E-2</v>
      </c>
      <c r="L46" s="75">
        <v>3.0749007218750044E-2</v>
      </c>
      <c r="M46" s="74">
        <v>1.6874206569957247E-2</v>
      </c>
      <c r="N46" s="74">
        <v>-1.5438184632049362E-3</v>
      </c>
      <c r="O46" s="126">
        <f t="shared" si="6"/>
        <v>-1.4035189407526495E-3</v>
      </c>
      <c r="Q46" s="599"/>
      <c r="R46" s="140" t="s">
        <v>875</v>
      </c>
      <c r="S46" s="74">
        <v>-4.5454545454545456E-2</v>
      </c>
      <c r="T46" s="141">
        <v>1.6874206569957247E-2</v>
      </c>
      <c r="U46" s="141">
        <v>3.2235916101992314E-2</v>
      </c>
      <c r="V46" s="141">
        <v>0.96313712957900099</v>
      </c>
      <c r="W46" s="529">
        <f t="shared" si="7"/>
        <v>-9.3942636436249519E-2</v>
      </c>
      <c r="X46" s="206">
        <f t="shared" si="8"/>
        <v>8.8252189405933559E-3</v>
      </c>
      <c r="Z46" s="420">
        <v>10</v>
      </c>
      <c r="AA46" s="29" t="s">
        <v>875</v>
      </c>
      <c r="AB46" s="80">
        <v>4680</v>
      </c>
      <c r="AC46" s="27"/>
      <c r="AD46" s="75">
        <v>-2.1321961620469083E-3</v>
      </c>
      <c r="AE46" s="79">
        <v>3640</v>
      </c>
      <c r="AF46" s="31"/>
      <c r="AG46" s="75">
        <v>4.2979942693409739E-2</v>
      </c>
    </row>
    <row r="47" spans="1:33" ht="16.5" thickBot="1" x14ac:dyDescent="0.3">
      <c r="A47" s="3" t="s">
        <v>4360</v>
      </c>
      <c r="B47" s="661" t="s">
        <v>4361</v>
      </c>
      <c r="C47" s="661"/>
      <c r="D47" s="661"/>
      <c r="E47" s="661"/>
      <c r="F47" s="661"/>
      <c r="G47" s="661"/>
      <c r="I47" s="653"/>
      <c r="J47" s="446" t="s">
        <v>876</v>
      </c>
      <c r="K47" s="74">
        <v>0.11904761904761904</v>
      </c>
      <c r="L47" s="75">
        <v>3.0749007218750044E-2</v>
      </c>
      <c r="M47" s="74">
        <v>5.8788048814700476E-2</v>
      </c>
      <c r="N47" s="74">
        <v>-1.5438184632049362E-3</v>
      </c>
      <c r="O47" s="126">
        <f t="shared" si="6"/>
        <v>5.3272201296826133E-3</v>
      </c>
      <c r="Q47" s="599"/>
      <c r="R47" s="140" t="s">
        <v>876</v>
      </c>
      <c r="S47" s="74">
        <v>0.11904761904761904</v>
      </c>
      <c r="T47" s="141">
        <v>5.8788048814700476E-2</v>
      </c>
      <c r="U47" s="141">
        <v>3.2235916101992314E-2</v>
      </c>
      <c r="V47" s="141">
        <v>0.96313712957900099</v>
      </c>
      <c r="W47" s="529">
        <f t="shared" si="7"/>
        <v>3.0190750356685926E-2</v>
      </c>
      <c r="X47" s="206">
        <f t="shared" si="8"/>
        <v>9.1148140709973143E-4</v>
      </c>
      <c r="Z47" s="420">
        <v>11</v>
      </c>
      <c r="AA47" s="29" t="s">
        <v>876</v>
      </c>
      <c r="AB47" s="80">
        <v>4030</v>
      </c>
      <c r="AC47" s="27"/>
      <c r="AD47" s="75">
        <v>-0.1388888888888889</v>
      </c>
      <c r="AE47" s="79">
        <v>3850</v>
      </c>
      <c r="AF47" s="28"/>
      <c r="AG47" s="75">
        <v>5.7692307692307696E-2</v>
      </c>
    </row>
    <row r="48" spans="1:33" ht="16.5" thickBot="1" x14ac:dyDescent="0.3">
      <c r="A48" s="3" t="s">
        <v>234</v>
      </c>
      <c r="B48" s="4" t="s">
        <v>4362</v>
      </c>
      <c r="C48" s="4" t="s">
        <v>686</v>
      </c>
      <c r="D48" s="4" t="s">
        <v>1806</v>
      </c>
      <c r="E48" s="4" t="s">
        <v>850</v>
      </c>
      <c r="F48" s="4" t="s">
        <v>4363</v>
      </c>
      <c r="G48" s="4" t="s">
        <v>4364</v>
      </c>
      <c r="I48" s="653"/>
      <c r="J48" s="446" t="s">
        <v>877</v>
      </c>
      <c r="K48" s="74">
        <v>-7.4468085106382975E-2</v>
      </c>
      <c r="L48" s="75">
        <v>3.0749007218750044E-2</v>
      </c>
      <c r="M48" s="74">
        <v>-6.6135848756640692E-2</v>
      </c>
      <c r="N48" s="74">
        <v>-1.5438184632049362E-3</v>
      </c>
      <c r="O48" s="126">
        <f t="shared" si="6"/>
        <v>6.7961856148522183E-3</v>
      </c>
      <c r="Q48" s="599"/>
      <c r="R48" s="140" t="s">
        <v>877</v>
      </c>
      <c r="S48" s="74">
        <v>-7.4468085106382975E-2</v>
      </c>
      <c r="T48" s="141">
        <v>-6.6135848756640692E-2</v>
      </c>
      <c r="U48" s="141">
        <v>3.2235916101992314E-2</v>
      </c>
      <c r="V48" s="141">
        <v>0.96313712957900099</v>
      </c>
      <c r="W48" s="529">
        <f t="shared" si="7"/>
        <v>-4.3006109674633419E-2</v>
      </c>
      <c r="X48" s="206">
        <f t="shared" si="8"/>
        <v>1.8495254693465981E-3</v>
      </c>
      <c r="Z48" s="420">
        <v>12</v>
      </c>
      <c r="AA48" s="29" t="s">
        <v>877</v>
      </c>
      <c r="AB48" s="80">
        <v>4150</v>
      </c>
      <c r="AC48" s="27"/>
      <c r="AD48" s="75">
        <v>2.9776674937965261E-2</v>
      </c>
      <c r="AE48" s="79">
        <v>3680</v>
      </c>
      <c r="AF48" s="28"/>
      <c r="AG48" s="75">
        <v>-4.4155844155844157E-2</v>
      </c>
    </row>
    <row r="49" spans="1:33" ht="16.5" thickBot="1" x14ac:dyDescent="0.3">
      <c r="A49" s="3" t="s">
        <v>238</v>
      </c>
      <c r="B49" s="4" t="s">
        <v>4365</v>
      </c>
      <c r="C49" s="4" t="s">
        <v>4366</v>
      </c>
      <c r="D49" s="4" t="s">
        <v>1752</v>
      </c>
      <c r="E49" s="4" t="s">
        <v>1751</v>
      </c>
      <c r="F49" s="4" t="s">
        <v>4367</v>
      </c>
      <c r="G49" s="4" t="s">
        <v>4368</v>
      </c>
      <c r="I49" s="654"/>
      <c r="J49" s="446" t="s">
        <v>866</v>
      </c>
      <c r="K49" s="74">
        <v>-1.1494252873563218E-2</v>
      </c>
      <c r="L49" s="75">
        <v>3.0749007218750044E-2</v>
      </c>
      <c r="M49" s="74">
        <v>8.8666316730269968E-3</v>
      </c>
      <c r="N49" s="74">
        <v>-1.5438184632049362E-3</v>
      </c>
      <c r="O49" s="126">
        <f t="shared" si="6"/>
        <v>-4.3977135278290357E-4</v>
      </c>
      <c r="Q49" s="599"/>
      <c r="R49" s="140" t="s">
        <v>866</v>
      </c>
      <c r="S49" s="74">
        <v>-1.1494252873563218E-2</v>
      </c>
      <c r="T49" s="141">
        <v>8.8666316730269968E-3</v>
      </c>
      <c r="U49" s="141">
        <v>3.2235916101992314E-2</v>
      </c>
      <c r="V49" s="141">
        <v>0.96313712957900099</v>
      </c>
      <c r="W49" s="529">
        <f t="shared" si="7"/>
        <v>-5.2269951154149008E-2</v>
      </c>
      <c r="X49" s="206">
        <f t="shared" si="8"/>
        <v>2.7321477936571234E-3</v>
      </c>
      <c r="Z49" s="420">
        <v>13</v>
      </c>
      <c r="AA49" s="29" t="s">
        <v>866</v>
      </c>
      <c r="AB49" s="80">
        <v>4440</v>
      </c>
      <c r="AC49" s="27"/>
      <c r="AD49" s="75">
        <v>6.9879518072289162E-2</v>
      </c>
      <c r="AE49" s="79">
        <v>3750</v>
      </c>
      <c r="AF49" s="28"/>
      <c r="AG49" s="75">
        <v>1.9021739130434784E-2</v>
      </c>
    </row>
    <row r="50" spans="1:33" ht="16.5" thickBot="1" x14ac:dyDescent="0.3">
      <c r="A50" s="3" t="s">
        <v>243</v>
      </c>
      <c r="B50" s="4" t="s">
        <v>616</v>
      </c>
      <c r="C50" s="4" t="s">
        <v>407</v>
      </c>
      <c r="D50" s="4" t="s">
        <v>705</v>
      </c>
      <c r="E50" s="4" t="s">
        <v>1792</v>
      </c>
      <c r="F50" s="4" t="s">
        <v>4369</v>
      </c>
      <c r="G50" s="4" t="s">
        <v>4370</v>
      </c>
      <c r="I50" s="646" t="s">
        <v>891</v>
      </c>
      <c r="J50" s="647"/>
      <c r="K50" s="647"/>
      <c r="L50" s="647"/>
      <c r="M50" s="647"/>
      <c r="N50" s="655"/>
      <c r="O50" s="126">
        <f>SUM(O38:O49)</f>
        <v>2.7650478382685945E-2</v>
      </c>
      <c r="Q50" s="599" t="s">
        <v>891</v>
      </c>
      <c r="R50" s="599"/>
      <c r="S50" s="599"/>
      <c r="T50" s="599"/>
      <c r="U50" s="599"/>
      <c r="V50" s="599"/>
      <c r="W50" s="599"/>
      <c r="X50" s="206">
        <f>SUM(X38:X49)</f>
        <v>2.7093897972010519E-2</v>
      </c>
      <c r="Z50" s="630" t="s">
        <v>5160</v>
      </c>
      <c r="AA50" s="631"/>
      <c r="AB50" s="631"/>
      <c r="AC50" s="632"/>
      <c r="AD50" s="75">
        <v>0.15563969732489524</v>
      </c>
      <c r="AE50" s="589" t="s">
        <v>5160</v>
      </c>
      <c r="AF50" s="589"/>
      <c r="AG50" s="75">
        <v>-0.11040568817794991</v>
      </c>
    </row>
    <row r="51" spans="1:33" ht="19.5" thickBot="1" x14ac:dyDescent="0.3">
      <c r="A51" s="3" t="s">
        <v>249</v>
      </c>
      <c r="B51" s="4" t="s">
        <v>3826</v>
      </c>
      <c r="C51" s="4" t="s">
        <v>684</v>
      </c>
      <c r="D51" s="4" t="s">
        <v>620</v>
      </c>
      <c r="E51" s="4" t="s">
        <v>616</v>
      </c>
      <c r="F51" s="4" t="s">
        <v>4371</v>
      </c>
      <c r="G51" s="4" t="s">
        <v>4372</v>
      </c>
      <c r="I51" s="649" t="s">
        <v>5173</v>
      </c>
      <c r="J51" s="650"/>
      <c r="K51" s="650"/>
      <c r="L51" s="650"/>
      <c r="M51" s="650"/>
      <c r="N51" s="656"/>
      <c r="O51" s="126">
        <f>O50/12</f>
        <v>2.3042065318904952E-3</v>
      </c>
      <c r="Q51" s="600" t="s">
        <v>5070</v>
      </c>
      <c r="R51" s="600"/>
      <c r="S51" s="600"/>
      <c r="T51" s="600"/>
      <c r="U51" s="600"/>
      <c r="V51" s="600"/>
      <c r="W51" s="600"/>
      <c r="X51" s="206">
        <f>X50/12</f>
        <v>2.2578248310008765E-3</v>
      </c>
      <c r="Z51" s="630" t="s">
        <v>881</v>
      </c>
      <c r="AA51" s="631"/>
      <c r="AB51" s="631"/>
      <c r="AC51" s="632"/>
      <c r="AD51" s="75">
        <v>1.2969974777074603E-2</v>
      </c>
      <c r="AE51" s="630" t="s">
        <v>881</v>
      </c>
      <c r="AF51" s="632"/>
      <c r="AG51" s="75">
        <v>-1.5772241168278557E-2</v>
      </c>
    </row>
    <row r="52" spans="1:33" ht="18" thickBot="1" x14ac:dyDescent="0.3">
      <c r="A52" s="3" t="s">
        <v>255</v>
      </c>
      <c r="B52" s="4" t="s">
        <v>4373</v>
      </c>
      <c r="C52" s="4" t="s">
        <v>1751</v>
      </c>
      <c r="D52" s="4" t="s">
        <v>481</v>
      </c>
      <c r="E52" s="4" t="s">
        <v>3826</v>
      </c>
      <c r="F52" s="4" t="s">
        <v>4374</v>
      </c>
      <c r="G52" s="4" t="s">
        <v>4375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62" t="s">
        <v>884</v>
      </c>
      <c r="R52" s="162" t="s">
        <v>885</v>
      </c>
      <c r="S52" s="162" t="s">
        <v>886</v>
      </c>
      <c r="T52" s="162" t="s">
        <v>888</v>
      </c>
      <c r="U52" s="162" t="s">
        <v>5071</v>
      </c>
      <c r="V52" s="162" t="s">
        <v>5072</v>
      </c>
      <c r="W52" s="162" t="s">
        <v>5073</v>
      </c>
      <c r="X52" s="162" t="s">
        <v>5074</v>
      </c>
    </row>
    <row r="53" spans="1:33" ht="16.5" thickBot="1" x14ac:dyDescent="0.3">
      <c r="A53" s="3" t="s">
        <v>258</v>
      </c>
      <c r="B53" s="4" t="s">
        <v>704</v>
      </c>
      <c r="C53" s="4" t="s">
        <v>616</v>
      </c>
      <c r="D53" s="4" t="s">
        <v>419</v>
      </c>
      <c r="E53" s="4" t="s">
        <v>3892</v>
      </c>
      <c r="F53" s="4" t="s">
        <v>4376</v>
      </c>
      <c r="G53" s="4" t="s">
        <v>4377</v>
      </c>
      <c r="I53" s="652">
        <v>2014</v>
      </c>
      <c r="J53" s="446" t="s">
        <v>867</v>
      </c>
      <c r="K53" s="74">
        <v>5.8139534883720929E-2</v>
      </c>
      <c r="L53" s="74">
        <v>2.9592054257203307E-2</v>
      </c>
      <c r="M53" s="74">
        <v>4.3057625783952537E-2</v>
      </c>
      <c r="N53" s="74">
        <v>1.9868817943784263E-2</v>
      </c>
      <c r="O53" s="126">
        <f>((K53-L53)*(M53-N53))</f>
        <v>6.6198204256924379E-4</v>
      </c>
      <c r="Q53" s="599">
        <v>2014</v>
      </c>
      <c r="R53" s="140" t="s">
        <v>867</v>
      </c>
      <c r="S53" s="42">
        <v>5.8139534883720929E-2</v>
      </c>
      <c r="T53" s="42">
        <v>4.3057625783952537E-2</v>
      </c>
      <c r="U53" s="141">
        <v>1.2676979779566142E-2</v>
      </c>
      <c r="V53" s="141">
        <v>0.85133773561646919</v>
      </c>
      <c r="W53" s="529">
        <f>S53-U53-(V53*T53)</f>
        <v>8.8059734682233298E-3</v>
      </c>
      <c r="X53" s="206">
        <f>W53^2</f>
        <v>7.7545168723053219E-5</v>
      </c>
    </row>
    <row r="54" spans="1:33" ht="16.5" thickBot="1" x14ac:dyDescent="0.3">
      <c r="A54" s="3" t="s">
        <v>263</v>
      </c>
      <c r="B54" s="4" t="s">
        <v>3826</v>
      </c>
      <c r="C54" s="4" t="s">
        <v>684</v>
      </c>
      <c r="D54" s="4" t="s">
        <v>438</v>
      </c>
      <c r="E54" s="4" t="s">
        <v>3870</v>
      </c>
      <c r="F54" s="4" t="s">
        <v>4378</v>
      </c>
      <c r="G54" s="4" t="s">
        <v>4379</v>
      </c>
      <c r="I54" s="653"/>
      <c r="J54" s="446" t="s">
        <v>868</v>
      </c>
      <c r="K54" s="74">
        <v>2.197802197802198E-2</v>
      </c>
      <c r="L54" s="74">
        <v>2.9592054257203307E-2</v>
      </c>
      <c r="M54" s="74">
        <v>4.7090703192407331E-2</v>
      </c>
      <c r="N54" s="74">
        <v>1.9868817943784263E-2</v>
      </c>
      <c r="O54" s="126">
        <f t="shared" ref="O54:O64" si="9">((K54-L54)*(M54-N54))</f>
        <v>-2.0726831298318603E-4</v>
      </c>
      <c r="Q54" s="599"/>
      <c r="R54" s="140" t="s">
        <v>868</v>
      </c>
      <c r="S54" s="42">
        <v>2.197802197802198E-2</v>
      </c>
      <c r="T54" s="42">
        <v>4.7090703192407331E-2</v>
      </c>
      <c r="U54" s="141">
        <v>1.2676979779566142E-2</v>
      </c>
      <c r="V54" s="141">
        <v>0.85133773561646919</v>
      </c>
      <c r="W54" s="529">
        <f t="shared" ref="W54:W64" si="10">S54-U54-(V54*T54)</f>
        <v>-3.0789050425955457E-2</v>
      </c>
      <c r="X54" s="206">
        <f t="shared" ref="X54:X64" si="11">W54^2</f>
        <v>9.4796562613202789E-4</v>
      </c>
    </row>
    <row r="55" spans="1:33" ht="16.5" thickBot="1" x14ac:dyDescent="0.3">
      <c r="A55" s="3" t="s">
        <v>267</v>
      </c>
      <c r="B55" s="4" t="s">
        <v>845</v>
      </c>
      <c r="C55" s="4" t="s">
        <v>4380</v>
      </c>
      <c r="D55" s="4" t="s">
        <v>444</v>
      </c>
      <c r="E55" s="4" t="s">
        <v>3976</v>
      </c>
      <c r="F55" s="4" t="s">
        <v>4381</v>
      </c>
      <c r="G55" s="4" t="s">
        <v>4382</v>
      </c>
      <c r="I55" s="653"/>
      <c r="J55" s="446" t="s">
        <v>869</v>
      </c>
      <c r="K55" s="74">
        <v>-4.7311827956989246E-2</v>
      </c>
      <c r="L55" s="74">
        <v>2.9592054257203307E-2</v>
      </c>
      <c r="M55" s="74">
        <v>2.9381091555189243E-2</v>
      </c>
      <c r="N55" s="74">
        <v>1.9868817943784263E-2</v>
      </c>
      <c r="O55" s="126">
        <f t="shared" si="9"/>
        <v>-7.3153076940066068E-4</v>
      </c>
      <c r="Q55" s="599"/>
      <c r="R55" s="140" t="s">
        <v>869</v>
      </c>
      <c r="S55" s="42">
        <v>-4.7311827956989246E-2</v>
      </c>
      <c r="T55" s="42">
        <v>2.9381091555189243E-2</v>
      </c>
      <c r="U55" s="141">
        <v>1.2676979779566142E-2</v>
      </c>
      <c r="V55" s="141">
        <v>0.85133773561646919</v>
      </c>
      <c r="W55" s="529">
        <f t="shared" si="10"/>
        <v>-8.5002039691090367E-2</v>
      </c>
      <c r="X55" s="206">
        <f t="shared" si="11"/>
        <v>7.225346751645702E-3</v>
      </c>
    </row>
    <row r="56" spans="1:33" ht="16.5" thickBot="1" x14ac:dyDescent="0.3">
      <c r="A56" s="3" t="s">
        <v>271</v>
      </c>
      <c r="B56" s="4" t="s">
        <v>903</v>
      </c>
      <c r="C56" s="4" t="s">
        <v>705</v>
      </c>
      <c r="D56" s="4" t="s">
        <v>419</v>
      </c>
      <c r="E56" s="4" t="s">
        <v>4383</v>
      </c>
      <c r="F56" s="4" t="s">
        <v>4384</v>
      </c>
      <c r="G56" s="4" t="s">
        <v>4385</v>
      </c>
      <c r="I56" s="653"/>
      <c r="J56" s="446" t="s">
        <v>870</v>
      </c>
      <c r="K56" s="74">
        <v>6.8804063205417612E-2</v>
      </c>
      <c r="L56" s="74">
        <v>2.9592054257203307E-2</v>
      </c>
      <c r="M56" s="74">
        <v>1.9324336155895544E-2</v>
      </c>
      <c r="N56" s="74">
        <v>1.9868817943784263E-2</v>
      </c>
      <c r="O56" s="126">
        <f t="shared" si="9"/>
        <v>-2.1350224738832173E-5</v>
      </c>
      <c r="Q56" s="599"/>
      <c r="R56" s="140" t="s">
        <v>870</v>
      </c>
      <c r="S56" s="42">
        <v>6.8804063205417612E-2</v>
      </c>
      <c r="T56" s="42">
        <v>1.9324336155895544E-2</v>
      </c>
      <c r="U56" s="141">
        <v>1.2676979779566142E-2</v>
      </c>
      <c r="V56" s="141">
        <v>0.85133773561646919</v>
      </c>
      <c r="W56" s="529">
        <f t="shared" si="10"/>
        <v>3.9675546840599901E-2</v>
      </c>
      <c r="X56" s="206">
        <f t="shared" si="11"/>
        <v>1.5741490171006368E-3</v>
      </c>
    </row>
    <row r="57" spans="1:33" ht="16.5" thickBot="1" x14ac:dyDescent="0.3">
      <c r="A57" s="3" t="s">
        <v>277</v>
      </c>
      <c r="B57" s="4" t="s">
        <v>827</v>
      </c>
      <c r="C57" s="4" t="s">
        <v>845</v>
      </c>
      <c r="D57" s="4" t="s">
        <v>1818</v>
      </c>
      <c r="E57" s="4" t="s">
        <v>903</v>
      </c>
      <c r="F57" s="4" t="s">
        <v>4386</v>
      </c>
      <c r="G57" s="4" t="s">
        <v>4387</v>
      </c>
      <c r="I57" s="653"/>
      <c r="J57" s="446" t="s">
        <v>871</v>
      </c>
      <c r="K57" s="74">
        <v>0.13686534216335541</v>
      </c>
      <c r="L57" s="74">
        <v>2.9592054257203307E-2</v>
      </c>
      <c r="M57" s="74">
        <v>1.1767448709138997E-2</v>
      </c>
      <c r="N57" s="74">
        <v>1.9868817943784263E-2</v>
      </c>
      <c r="O57" s="126">
        <f t="shared" si="9"/>
        <v>-8.6906051434214467E-4</v>
      </c>
      <c r="Q57" s="599"/>
      <c r="R57" s="140" t="s">
        <v>871</v>
      </c>
      <c r="S57" s="42">
        <v>0.13686534216335541</v>
      </c>
      <c r="T57" s="42">
        <v>1.1767448709138997E-2</v>
      </c>
      <c r="U57" s="141">
        <v>1.2676979779566142E-2</v>
      </c>
      <c r="V57" s="141">
        <v>0.85133773561646919</v>
      </c>
      <c r="W57" s="529">
        <f t="shared" si="10"/>
        <v>0.11417028924576794</v>
      </c>
      <c r="X57" s="206">
        <f t="shared" si="11"/>
        <v>1.3034854946462315E-2</v>
      </c>
    </row>
    <row r="58" spans="1:33" ht="16.5" thickBot="1" x14ac:dyDescent="0.3">
      <c r="A58" s="3" t="s">
        <v>281</v>
      </c>
      <c r="B58" s="4" t="s">
        <v>617</v>
      </c>
      <c r="C58" s="4" t="s">
        <v>659</v>
      </c>
      <c r="D58" s="4" t="s">
        <v>3838</v>
      </c>
      <c r="E58" s="4" t="s">
        <v>1818</v>
      </c>
      <c r="F58" s="4" t="s">
        <v>4388</v>
      </c>
      <c r="G58" s="4" t="s">
        <v>4389</v>
      </c>
      <c r="I58" s="653"/>
      <c r="J58" s="446" t="s">
        <v>872</v>
      </c>
      <c r="K58" s="74">
        <v>-4.2718446601941747E-2</v>
      </c>
      <c r="L58" s="74">
        <v>2.9592054257203307E-2</v>
      </c>
      <c r="M58" s="74">
        <v>-2.2800315323509741E-3</v>
      </c>
      <c r="N58" s="74">
        <v>1.9868817943784263E-2</v>
      </c>
      <c r="O58" s="126">
        <f t="shared" si="9"/>
        <v>1.6015943990731517E-3</v>
      </c>
      <c r="Q58" s="599"/>
      <c r="R58" s="140" t="s">
        <v>872</v>
      </c>
      <c r="S58" s="42">
        <v>-4.2718446601941747E-2</v>
      </c>
      <c r="T58" s="42">
        <v>-2.2800315323509741E-3</v>
      </c>
      <c r="U58" s="141">
        <v>1.2676979779566142E-2</v>
      </c>
      <c r="V58" s="141">
        <v>0.85133773561646919</v>
      </c>
      <c r="W58" s="529">
        <f t="shared" si="10"/>
        <v>-5.3454349499622064E-2</v>
      </c>
      <c r="X58" s="206">
        <f t="shared" si="11"/>
        <v>2.8573674804277457E-3</v>
      </c>
    </row>
    <row r="59" spans="1:33" ht="16.5" thickBot="1" x14ac:dyDescent="0.3">
      <c r="A59" s="3" t="s">
        <v>286</v>
      </c>
      <c r="B59" s="4" t="s">
        <v>1880</v>
      </c>
      <c r="C59" s="4" t="s">
        <v>691</v>
      </c>
      <c r="D59" s="4" t="s">
        <v>1880</v>
      </c>
      <c r="E59" s="4" t="s">
        <v>1875</v>
      </c>
      <c r="F59" s="4" t="s">
        <v>4390</v>
      </c>
      <c r="G59" s="4" t="s">
        <v>4391</v>
      </c>
      <c r="I59" s="653"/>
      <c r="J59" s="446" t="s">
        <v>873</v>
      </c>
      <c r="K59" s="74">
        <v>7.5050709939148072E-2</v>
      </c>
      <c r="L59" s="74">
        <v>2.9592054257203307E-2</v>
      </c>
      <c r="M59" s="74">
        <v>5.5465739603972428E-2</v>
      </c>
      <c r="N59" s="74">
        <v>1.9868817943784263E-2</v>
      </c>
      <c r="O59" s="126">
        <f t="shared" si="9"/>
        <v>1.6181882050876554E-3</v>
      </c>
      <c r="Q59" s="599"/>
      <c r="R59" s="140" t="s">
        <v>873</v>
      </c>
      <c r="S59" s="42">
        <v>7.5050709939148072E-2</v>
      </c>
      <c r="T59" s="42">
        <v>5.5465739603972428E-2</v>
      </c>
      <c r="U59" s="141">
        <v>1.2676979779566142E-2</v>
      </c>
      <c r="V59" s="141">
        <v>0.85133773561646919</v>
      </c>
      <c r="W59" s="529">
        <f t="shared" si="10"/>
        <v>1.5153653000843328E-2</v>
      </c>
      <c r="X59" s="206">
        <f t="shared" si="11"/>
        <v>2.2963319926996801E-4</v>
      </c>
    </row>
    <row r="60" spans="1:33" ht="16.5" thickBot="1" x14ac:dyDescent="0.3">
      <c r="A60" s="3" t="s">
        <v>636</v>
      </c>
      <c r="B60" s="661" t="s">
        <v>4392</v>
      </c>
      <c r="C60" s="661"/>
      <c r="D60" s="661"/>
      <c r="E60" s="661"/>
      <c r="F60" s="661"/>
      <c r="G60" s="661"/>
      <c r="I60" s="653"/>
      <c r="J60" s="446" t="s">
        <v>874</v>
      </c>
      <c r="K60" s="74">
        <v>5.6603773584905656E-3</v>
      </c>
      <c r="L60" s="74">
        <v>2.9592054257203307E-2</v>
      </c>
      <c r="M60" s="74">
        <v>1.0365081193137061E-3</v>
      </c>
      <c r="N60" s="74">
        <v>1.9868817943784263E-2</v>
      </c>
      <c r="O60" s="126">
        <f t="shared" si="9"/>
        <v>4.5068875397568303E-4</v>
      </c>
      <c r="Q60" s="599"/>
      <c r="R60" s="140" t="s">
        <v>874</v>
      </c>
      <c r="S60" s="42">
        <v>5.6603773584905656E-3</v>
      </c>
      <c r="T60" s="42">
        <v>1.0365081193137061E-3</v>
      </c>
      <c r="U60" s="141">
        <v>1.2676979779566142E-2</v>
      </c>
      <c r="V60" s="141">
        <v>0.85133773561646919</v>
      </c>
      <c r="W60" s="529">
        <f t="shared" si="10"/>
        <v>-7.8990208963201913E-3</v>
      </c>
      <c r="X60" s="206">
        <f t="shared" si="11"/>
        <v>6.2394531120503032E-5</v>
      </c>
    </row>
    <row r="61" spans="1:33" ht="16.5" thickBot="1" x14ac:dyDescent="0.3">
      <c r="A61" s="3" t="s">
        <v>292</v>
      </c>
      <c r="B61" s="4" t="s">
        <v>830</v>
      </c>
      <c r="C61" s="4" t="s">
        <v>491</v>
      </c>
      <c r="D61" s="4" t="s">
        <v>588</v>
      </c>
      <c r="E61" s="4" t="s">
        <v>1880</v>
      </c>
      <c r="F61" s="4" t="s">
        <v>4393</v>
      </c>
      <c r="G61" s="4" t="s">
        <v>4394</v>
      </c>
      <c r="I61" s="653"/>
      <c r="J61" s="446" t="s">
        <v>875</v>
      </c>
      <c r="K61" s="74">
        <v>9.3808630393996242E-2</v>
      </c>
      <c r="L61" s="74">
        <v>2.9592054257203307E-2</v>
      </c>
      <c r="M61" s="74">
        <v>4.4638748274275141E-3</v>
      </c>
      <c r="N61" s="74">
        <v>1.9868817943784263E-2</v>
      </c>
      <c r="O61" s="126">
        <f t="shared" si="9"/>
        <v>-9.8925270251448726E-4</v>
      </c>
      <c r="Q61" s="599"/>
      <c r="R61" s="140" t="s">
        <v>875</v>
      </c>
      <c r="S61" s="42">
        <v>9.3808630393996242E-2</v>
      </c>
      <c r="T61" s="42">
        <v>4.4638748274275141E-3</v>
      </c>
      <c r="U61" s="141">
        <v>1.2676979779566142E-2</v>
      </c>
      <c r="V61" s="141">
        <v>0.85133773561646919</v>
      </c>
      <c r="W61" s="529">
        <f t="shared" si="10"/>
        <v>7.73313855267726E-2</v>
      </c>
      <c r="X61" s="206">
        <f t="shared" si="11"/>
        <v>5.9801431874903352E-3</v>
      </c>
    </row>
    <row r="62" spans="1:33" ht="16.5" thickBot="1" x14ac:dyDescent="0.3">
      <c r="A62" s="3" t="s">
        <v>296</v>
      </c>
      <c r="B62" s="4" t="s">
        <v>423</v>
      </c>
      <c r="C62" s="4" t="s">
        <v>625</v>
      </c>
      <c r="D62" s="4" t="s">
        <v>836</v>
      </c>
      <c r="E62" s="4" t="s">
        <v>1846</v>
      </c>
      <c r="F62" s="4" t="s">
        <v>4395</v>
      </c>
      <c r="G62" s="4" t="s">
        <v>4396</v>
      </c>
      <c r="I62" s="653"/>
      <c r="J62" s="446" t="s">
        <v>876</v>
      </c>
      <c r="K62" s="74">
        <v>-5.6603773584905662E-2</v>
      </c>
      <c r="L62" s="74">
        <v>2.9592054257203307E-2</v>
      </c>
      <c r="M62" s="74">
        <v>-5.7612131763413272E-3</v>
      </c>
      <c r="N62" s="74">
        <v>1.9868817943784263E-2</v>
      </c>
      <c r="O62" s="126">
        <f t="shared" si="9"/>
        <v>2.2092017500182407E-3</v>
      </c>
      <c r="Q62" s="599"/>
      <c r="R62" s="140" t="s">
        <v>876</v>
      </c>
      <c r="S62" s="42">
        <v>-5.6603773584905662E-2</v>
      </c>
      <c r="T62" s="42">
        <v>-5.7612131763413272E-3</v>
      </c>
      <c r="U62" s="141">
        <v>1.2676979779566142E-2</v>
      </c>
      <c r="V62" s="141">
        <v>0.85133773561646919</v>
      </c>
      <c r="W62" s="529">
        <f t="shared" si="10"/>
        <v>-6.4376015184521615E-2</v>
      </c>
      <c r="X62" s="206">
        <f t="shared" si="11"/>
        <v>4.1442713310377577E-3</v>
      </c>
    </row>
    <row r="63" spans="1:33" ht="16.5" thickBot="1" x14ac:dyDescent="0.3">
      <c r="A63" s="3" t="s">
        <v>302</v>
      </c>
      <c r="B63" s="4" t="s">
        <v>418</v>
      </c>
      <c r="C63" s="4" t="s">
        <v>424</v>
      </c>
      <c r="D63" s="4" t="s">
        <v>2180</v>
      </c>
      <c r="E63" s="4" t="s">
        <v>427</v>
      </c>
      <c r="F63" s="4" t="s">
        <v>4397</v>
      </c>
      <c r="G63" s="4" t="s">
        <v>4398</v>
      </c>
      <c r="I63" s="653"/>
      <c r="J63" s="446" t="s">
        <v>877</v>
      </c>
      <c r="K63" s="74">
        <v>2.7272727272727271E-2</v>
      </c>
      <c r="L63" s="74">
        <v>2.9592054257203307E-2</v>
      </c>
      <c r="M63" s="74">
        <v>2.1058694775646664E-2</v>
      </c>
      <c r="N63" s="74">
        <v>1.9868817943784263E-2</v>
      </c>
      <c r="O63" s="126">
        <f t="shared" si="9"/>
        <v>-2.7597134443413218E-6</v>
      </c>
      <c r="Q63" s="599"/>
      <c r="R63" s="140" t="s">
        <v>877</v>
      </c>
      <c r="S63" s="42">
        <v>2.7272727272727271E-2</v>
      </c>
      <c r="T63" s="42">
        <v>2.1058694775646664E-2</v>
      </c>
      <c r="U63" s="141">
        <v>1.2676979779566142E-2</v>
      </c>
      <c r="V63" s="141">
        <v>0.85133773561646919</v>
      </c>
      <c r="W63" s="529">
        <f t="shared" si="10"/>
        <v>-3.3323140321762715E-3</v>
      </c>
      <c r="X63" s="206">
        <f t="shared" si="11"/>
        <v>1.1104316809038881E-5</v>
      </c>
    </row>
    <row r="64" spans="1:33" ht="16.5" thickBot="1" x14ac:dyDescent="0.3">
      <c r="A64" s="3" t="s">
        <v>308</v>
      </c>
      <c r="B64" s="4" t="s">
        <v>588</v>
      </c>
      <c r="C64" s="4" t="s">
        <v>598</v>
      </c>
      <c r="D64" s="4" t="s">
        <v>1896</v>
      </c>
      <c r="E64" s="4" t="s">
        <v>598</v>
      </c>
      <c r="F64" s="4" t="s">
        <v>4399</v>
      </c>
      <c r="G64" s="4" t="s">
        <v>4400</v>
      </c>
      <c r="I64" s="654"/>
      <c r="J64" s="446" t="s">
        <v>866</v>
      </c>
      <c r="K64" s="74">
        <v>1.415929203539823E-2</v>
      </c>
      <c r="L64" s="74">
        <v>2.9592054257203307E-2</v>
      </c>
      <c r="M64" s="74">
        <v>1.3821037311159501E-2</v>
      </c>
      <c r="N64" s="74">
        <v>1.9868817943784263E-2</v>
      </c>
      <c r="O64" s="126">
        <f t="shared" si="9"/>
        <v>9.333396047293584E-5</v>
      </c>
      <c r="Q64" s="599"/>
      <c r="R64" s="140" t="s">
        <v>866</v>
      </c>
      <c r="S64" s="42">
        <v>1.415929203539823E-2</v>
      </c>
      <c r="T64" s="42">
        <v>1.3821037311159501E-2</v>
      </c>
      <c r="U64" s="141">
        <v>1.2676979779566142E-2</v>
      </c>
      <c r="V64" s="141">
        <v>0.85133773561646919</v>
      </c>
      <c r="W64" s="529">
        <f t="shared" si="10"/>
        <v>-1.0284058352521176E-2</v>
      </c>
      <c r="X64" s="206">
        <f t="shared" si="11"/>
        <v>1.0576185619806056E-4</v>
      </c>
    </row>
    <row r="65" spans="1:24" ht="16.5" thickBot="1" x14ac:dyDescent="0.3">
      <c r="A65" s="3" t="s">
        <v>314</v>
      </c>
      <c r="B65" s="4" t="s">
        <v>486</v>
      </c>
      <c r="C65" s="4" t="s">
        <v>486</v>
      </c>
      <c r="D65" s="4" t="s">
        <v>489</v>
      </c>
      <c r="E65" s="4" t="s">
        <v>588</v>
      </c>
      <c r="F65" s="4" t="s">
        <v>4401</v>
      </c>
      <c r="G65" s="4" t="s">
        <v>4402</v>
      </c>
      <c r="I65" s="646" t="s">
        <v>891</v>
      </c>
      <c r="J65" s="647"/>
      <c r="K65" s="647"/>
      <c r="L65" s="647"/>
      <c r="M65" s="647"/>
      <c r="N65" s="648"/>
      <c r="O65" s="126">
        <f>SUM(O53:O64)</f>
        <v>3.8137668737732587E-3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3.6250537412417148E-2</v>
      </c>
    </row>
    <row r="66" spans="1:24" ht="19.5" thickBot="1" x14ac:dyDescent="0.3">
      <c r="A66" s="3" t="s">
        <v>320</v>
      </c>
      <c r="B66" s="4" t="s">
        <v>660</v>
      </c>
      <c r="C66" s="4" t="s">
        <v>445</v>
      </c>
      <c r="D66" s="4" t="s">
        <v>1861</v>
      </c>
      <c r="E66" s="4" t="s">
        <v>855</v>
      </c>
      <c r="F66" s="4" t="s">
        <v>4403</v>
      </c>
      <c r="G66" s="4" t="s">
        <v>4404</v>
      </c>
      <c r="I66" s="649" t="s">
        <v>5173</v>
      </c>
      <c r="J66" s="650"/>
      <c r="K66" s="650"/>
      <c r="L66" s="650"/>
      <c r="M66" s="650"/>
      <c r="N66" s="651"/>
      <c r="O66" s="126">
        <f>O65/12</f>
        <v>3.1781390614777158E-4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3.0208781177014292E-3</v>
      </c>
    </row>
    <row r="67" spans="1:24" ht="18" thickBot="1" x14ac:dyDescent="0.3">
      <c r="A67" s="3" t="s">
        <v>325</v>
      </c>
      <c r="B67" s="4" t="s">
        <v>838</v>
      </c>
      <c r="C67" s="4" t="s">
        <v>607</v>
      </c>
      <c r="D67" s="4" t="s">
        <v>838</v>
      </c>
      <c r="E67" s="4" t="s">
        <v>445</v>
      </c>
      <c r="F67" s="4" t="s">
        <v>4405</v>
      </c>
      <c r="G67" s="4" t="s">
        <v>4406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2" t="s">
        <v>884</v>
      </c>
      <c r="R67" s="162" t="s">
        <v>885</v>
      </c>
      <c r="S67" s="162" t="s">
        <v>886</v>
      </c>
      <c r="T67" s="162" t="s">
        <v>888</v>
      </c>
      <c r="U67" s="162" t="s">
        <v>5071</v>
      </c>
      <c r="V67" s="162" t="s">
        <v>5072</v>
      </c>
      <c r="W67" s="162" t="s">
        <v>5073</v>
      </c>
      <c r="X67" s="162" t="s">
        <v>5074</v>
      </c>
    </row>
    <row r="68" spans="1:24" ht="16.5" thickBot="1" x14ac:dyDescent="0.3">
      <c r="A68" s="3" t="s">
        <v>330</v>
      </c>
      <c r="B68" s="4" t="s">
        <v>486</v>
      </c>
      <c r="C68" s="4" t="s">
        <v>904</v>
      </c>
      <c r="D68" s="4" t="s">
        <v>648</v>
      </c>
      <c r="E68" s="4" t="s">
        <v>838</v>
      </c>
      <c r="F68" s="4" t="s">
        <v>4407</v>
      </c>
      <c r="G68" s="4" t="s">
        <v>4408</v>
      </c>
      <c r="I68" s="652">
        <v>2015</v>
      </c>
      <c r="J68" s="446" t="s">
        <v>867</v>
      </c>
      <c r="K68" s="74">
        <v>-1.2216404886561954E-2</v>
      </c>
      <c r="L68" s="74">
        <v>1.0456199092610684E-2</v>
      </c>
      <c r="M68" s="74">
        <v>1.4990318057379324E-2</v>
      </c>
      <c r="N68" s="74">
        <v>-8.9212734082430127E-3</v>
      </c>
      <c r="O68" s="126">
        <f>((K68-L68)*(M68-N68))</f>
        <v>-5.4213804381181947E-4</v>
      </c>
      <c r="Q68" s="599">
        <v>2015</v>
      </c>
      <c r="R68" s="140" t="s">
        <v>867</v>
      </c>
      <c r="S68" s="42">
        <v>-1.2216404886561954E-2</v>
      </c>
      <c r="T68" s="42">
        <v>1.4990318057379324E-2</v>
      </c>
      <c r="U68" s="141">
        <v>1.5698607208740483E-2</v>
      </c>
      <c r="V68" s="141">
        <v>0.58763002502377726</v>
      </c>
      <c r="W68" s="529">
        <f>S68-U68-(V68*T68)</f>
        <v>-3.6723773070474627E-2</v>
      </c>
      <c r="X68" s="206">
        <f>W68^2</f>
        <v>1.3486355085317175E-3</v>
      </c>
    </row>
    <row r="69" spans="1:24" ht="16.5" thickBot="1" x14ac:dyDescent="0.3">
      <c r="A69" s="3" t="s">
        <v>335</v>
      </c>
      <c r="B69" s="4" t="s">
        <v>452</v>
      </c>
      <c r="C69" s="4" t="s">
        <v>602</v>
      </c>
      <c r="D69" s="4" t="s">
        <v>489</v>
      </c>
      <c r="E69" s="4" t="s">
        <v>486</v>
      </c>
      <c r="F69" s="4" t="s">
        <v>4409</v>
      </c>
      <c r="G69" s="4" t="s">
        <v>4410</v>
      </c>
      <c r="I69" s="653"/>
      <c r="J69" s="446" t="s">
        <v>868</v>
      </c>
      <c r="K69" s="74">
        <v>3.7102473498233215E-2</v>
      </c>
      <c r="L69" s="74">
        <v>1.0456199092610684E-2</v>
      </c>
      <c r="M69" s="74">
        <v>3.8188695795186717E-2</v>
      </c>
      <c r="N69" s="74">
        <v>-8.9212734082430127E-3</v>
      </c>
      <c r="O69" s="126">
        <f t="shared" ref="O69:O79" si="12">((K69-L69)*(M69-N69))</f>
        <v>1.2553051666350154E-3</v>
      </c>
      <c r="Q69" s="599"/>
      <c r="R69" s="140" t="s">
        <v>868</v>
      </c>
      <c r="S69" s="42">
        <v>3.7102473498233215E-2</v>
      </c>
      <c r="T69" s="42">
        <v>3.8188695795186717E-2</v>
      </c>
      <c r="U69" s="141">
        <v>1.5698607208740483E-2</v>
      </c>
      <c r="V69" s="141">
        <v>0.58763002502377726</v>
      </c>
      <c r="W69" s="529">
        <f t="shared" ref="W69:W79" si="13">S69-U69-(V69*T69)</f>
        <v>-1.0369579762582563E-3</v>
      </c>
      <c r="X69" s="206">
        <f t="shared" ref="X69:X79" si="14">W69^2</f>
        <v>1.0752818445256186E-6</v>
      </c>
    </row>
    <row r="70" spans="1:24" ht="16.5" thickBot="1" x14ac:dyDescent="0.3">
      <c r="A70" s="3" t="s">
        <v>340</v>
      </c>
      <c r="B70" s="4" t="s">
        <v>486</v>
      </c>
      <c r="C70" s="4" t="s">
        <v>602</v>
      </c>
      <c r="D70" s="4" t="s">
        <v>838</v>
      </c>
      <c r="E70" s="4" t="s">
        <v>491</v>
      </c>
      <c r="F70" s="4" t="s">
        <v>4411</v>
      </c>
      <c r="G70" s="4" t="s">
        <v>4412</v>
      </c>
      <c r="I70" s="653"/>
      <c r="J70" s="446" t="s">
        <v>869</v>
      </c>
      <c r="K70" s="74">
        <v>-1.5332197614991482E-2</v>
      </c>
      <c r="L70" s="74">
        <v>1.0456199092610684E-2</v>
      </c>
      <c r="M70" s="74">
        <v>1.5904866508955791E-2</v>
      </c>
      <c r="N70" s="74">
        <v>-8.9212734082430127E-3</v>
      </c>
      <c r="O70" s="126">
        <f t="shared" si="12"/>
        <v>-6.4022634490316032E-4</v>
      </c>
      <c r="Q70" s="599"/>
      <c r="R70" s="140" t="s">
        <v>869</v>
      </c>
      <c r="S70" s="42">
        <v>-1.5332197614991482E-2</v>
      </c>
      <c r="T70" s="42">
        <v>1.5904866508955791E-2</v>
      </c>
      <c r="U70" s="141">
        <v>1.5698607208740483E-2</v>
      </c>
      <c r="V70" s="141">
        <v>0.58763002502377726</v>
      </c>
      <c r="W70" s="529">
        <f t="shared" si="13"/>
        <v>-4.0376981928389497E-2</v>
      </c>
      <c r="X70" s="206">
        <f t="shared" si="14"/>
        <v>1.6303006696454919E-3</v>
      </c>
    </row>
    <row r="71" spans="1:24" ht="16.5" thickBot="1" x14ac:dyDescent="0.3">
      <c r="A71" s="3" t="s">
        <v>343</v>
      </c>
      <c r="B71" s="4" t="s">
        <v>612</v>
      </c>
      <c r="C71" s="4" t="s">
        <v>625</v>
      </c>
      <c r="D71" s="4" t="s">
        <v>856</v>
      </c>
      <c r="E71" s="4" t="s">
        <v>418</v>
      </c>
      <c r="F71" s="4" t="s">
        <v>4413</v>
      </c>
      <c r="G71" s="4" t="s">
        <v>4414</v>
      </c>
      <c r="I71" s="653"/>
      <c r="J71" s="446" t="s">
        <v>870</v>
      </c>
      <c r="K71" s="74">
        <v>-6.9359861591695493E-2</v>
      </c>
      <c r="L71" s="74">
        <v>1.0456199092610684E-2</v>
      </c>
      <c r="M71" s="74">
        <v>-9.6159843649292046E-2</v>
      </c>
      <c r="N71" s="74">
        <v>-8.9212734082430127E-3</v>
      </c>
      <c r="O71" s="126">
        <f t="shared" si="12"/>
        <v>6.9630390163716764E-3</v>
      </c>
      <c r="Q71" s="599"/>
      <c r="R71" s="140" t="s">
        <v>870</v>
      </c>
      <c r="S71" s="42">
        <v>-6.9359861591695493E-2</v>
      </c>
      <c r="T71" s="42">
        <v>-9.6159843649292046E-2</v>
      </c>
      <c r="U71" s="141">
        <v>1.5698607208740483E-2</v>
      </c>
      <c r="V71" s="141">
        <v>0.58763002502377726</v>
      </c>
      <c r="W71" s="529">
        <f t="shared" si="13"/>
        <v>-2.8552057470519983E-2</v>
      </c>
      <c r="X71" s="206">
        <f t="shared" si="14"/>
        <v>8.1521998579987592E-4</v>
      </c>
    </row>
    <row r="72" spans="1:24" ht="16.5" thickBot="1" x14ac:dyDescent="0.3">
      <c r="A72" s="3" t="s">
        <v>981</v>
      </c>
      <c r="B72" s="661" t="s">
        <v>4415</v>
      </c>
      <c r="C72" s="661"/>
      <c r="D72" s="661"/>
      <c r="E72" s="661"/>
      <c r="F72" s="661"/>
      <c r="G72" s="661"/>
      <c r="I72" s="653"/>
      <c r="J72" s="446" t="s">
        <v>871</v>
      </c>
      <c r="K72" s="74">
        <v>8.7954110898661564E-2</v>
      </c>
      <c r="L72" s="74">
        <v>1.0456199092610684E-2</v>
      </c>
      <c r="M72" s="74">
        <v>3.9899245491350682E-2</v>
      </c>
      <c r="N72" s="74">
        <v>-8.9212734082430127E-3</v>
      </c>
      <c r="O72" s="126">
        <f t="shared" si="12"/>
        <v>3.7834882680063526E-3</v>
      </c>
      <c r="Q72" s="599"/>
      <c r="R72" s="140" t="s">
        <v>871</v>
      </c>
      <c r="S72" s="42">
        <v>8.7954110898661564E-2</v>
      </c>
      <c r="T72" s="42">
        <v>3.9899245491350682E-2</v>
      </c>
      <c r="U72" s="141">
        <v>1.5698607208740483E-2</v>
      </c>
      <c r="V72" s="141">
        <v>0.58763002502377726</v>
      </c>
      <c r="W72" s="529">
        <f t="shared" si="13"/>
        <v>4.8809509063408849E-2</v>
      </c>
      <c r="X72" s="206">
        <f t="shared" si="14"/>
        <v>2.3823681750109907E-3</v>
      </c>
    </row>
    <row r="73" spans="1:24" ht="16.5" thickBot="1" x14ac:dyDescent="0.3">
      <c r="A73" s="3" t="s">
        <v>348</v>
      </c>
      <c r="B73" s="4" t="s">
        <v>625</v>
      </c>
      <c r="C73" s="4" t="s">
        <v>854</v>
      </c>
      <c r="D73" s="4" t="s">
        <v>1889</v>
      </c>
      <c r="E73" s="4" t="s">
        <v>1889</v>
      </c>
      <c r="F73" s="4" t="s">
        <v>4416</v>
      </c>
      <c r="G73" s="4" t="s">
        <v>4417</v>
      </c>
      <c r="I73" s="653"/>
      <c r="J73" s="446" t="s">
        <v>872</v>
      </c>
      <c r="K73" s="74">
        <v>2.9876977152899824E-2</v>
      </c>
      <c r="L73" s="74">
        <v>1.0456199092610684E-2</v>
      </c>
      <c r="M73" s="74">
        <v>-7.1881256014068778E-2</v>
      </c>
      <c r="N73" s="74">
        <v>-8.9212734082430127E-3</v>
      </c>
      <c r="O73" s="126">
        <f t="shared" si="12"/>
        <v>-1.2227318488674068E-3</v>
      </c>
      <c r="Q73" s="599"/>
      <c r="R73" s="140" t="s">
        <v>872</v>
      </c>
      <c r="S73" s="42">
        <v>2.9876977152899824E-2</v>
      </c>
      <c r="T73" s="42">
        <v>-7.1881256014068778E-2</v>
      </c>
      <c r="U73" s="141">
        <v>1.5698607208740483E-2</v>
      </c>
      <c r="V73" s="141">
        <v>0.58763002502377726</v>
      </c>
      <c r="W73" s="529">
        <f t="shared" si="13"/>
        <v>5.6417954214447119E-2</v>
      </c>
      <c r="X73" s="206">
        <f t="shared" si="14"/>
        <v>3.1829855577434514E-3</v>
      </c>
    </row>
    <row r="74" spans="1:24" ht="16.5" thickBot="1" x14ac:dyDescent="0.3">
      <c r="A74" s="3" t="s">
        <v>350</v>
      </c>
      <c r="B74" s="4" t="s">
        <v>486</v>
      </c>
      <c r="C74" s="4" t="s">
        <v>476</v>
      </c>
      <c r="D74" s="4" t="s">
        <v>837</v>
      </c>
      <c r="E74" s="4" t="s">
        <v>625</v>
      </c>
      <c r="F74" s="4" t="s">
        <v>4418</v>
      </c>
      <c r="G74" s="4" t="s">
        <v>4419</v>
      </c>
      <c r="I74" s="653"/>
      <c r="J74" s="446" t="s">
        <v>873</v>
      </c>
      <c r="K74" s="74">
        <v>3.4129692832764505E-3</v>
      </c>
      <c r="L74" s="74">
        <v>1.0456199092610684E-2</v>
      </c>
      <c r="M74" s="74">
        <v>-3.1031770622303743E-2</v>
      </c>
      <c r="N74" s="74">
        <v>-8.9212734082430127E-3</v>
      </c>
      <c r="O74" s="126">
        <f t="shared" si="12"/>
        <v>1.5572931307727405E-4</v>
      </c>
      <c r="Q74" s="599"/>
      <c r="R74" s="140" t="s">
        <v>873</v>
      </c>
      <c r="S74" s="42">
        <v>3.4129692832764505E-3</v>
      </c>
      <c r="T74" s="42">
        <v>-3.1031770622303743E-2</v>
      </c>
      <c r="U74" s="141">
        <v>1.5698607208740483E-2</v>
      </c>
      <c r="V74" s="141">
        <v>0.58763002502377726</v>
      </c>
      <c r="W74" s="529">
        <f t="shared" si="13"/>
        <v>5.9495622218524325E-3</v>
      </c>
      <c r="X74" s="206">
        <f t="shared" si="14"/>
        <v>3.5397290631693652E-5</v>
      </c>
    </row>
    <row r="75" spans="1:24" ht="16.5" thickBot="1" x14ac:dyDescent="0.3">
      <c r="A75" s="3" t="s">
        <v>353</v>
      </c>
      <c r="B75" s="4" t="s">
        <v>2180</v>
      </c>
      <c r="C75" s="4" t="s">
        <v>830</v>
      </c>
      <c r="D75" s="4" t="s">
        <v>629</v>
      </c>
      <c r="E75" s="4" t="s">
        <v>486</v>
      </c>
      <c r="F75" s="4" t="s">
        <v>4420</v>
      </c>
      <c r="G75" s="4" t="s">
        <v>4421</v>
      </c>
      <c r="I75" s="653"/>
      <c r="J75" s="446" t="s">
        <v>874</v>
      </c>
      <c r="K75" s="74">
        <v>-2.3809523809523808E-2</v>
      </c>
      <c r="L75" s="74">
        <v>1.0456199092610684E-2</v>
      </c>
      <c r="M75" s="74">
        <v>-5.2010822777026289E-2</v>
      </c>
      <c r="N75" s="74">
        <v>-8.9212734082430127E-3</v>
      </c>
      <c r="O75" s="126">
        <f t="shared" si="12"/>
        <v>1.4764945586485717E-3</v>
      </c>
      <c r="Q75" s="599"/>
      <c r="R75" s="140" t="s">
        <v>874</v>
      </c>
      <c r="S75" s="42">
        <v>-2.3809523809523808E-2</v>
      </c>
      <c r="T75" s="42">
        <v>-5.2010822777026289E-2</v>
      </c>
      <c r="U75" s="141">
        <v>1.5698607208740483E-2</v>
      </c>
      <c r="V75" s="141">
        <v>0.58763002502377726</v>
      </c>
      <c r="W75" s="529">
        <f t="shared" si="13"/>
        <v>-8.945009928293092E-3</v>
      </c>
      <c r="X75" s="206">
        <f t="shared" si="14"/>
        <v>8.0013202617261993E-5</v>
      </c>
    </row>
    <row r="76" spans="1:24" ht="16.5" thickBot="1" x14ac:dyDescent="0.3">
      <c r="A76" s="3" t="s">
        <v>356</v>
      </c>
      <c r="B76" s="4" t="s">
        <v>632</v>
      </c>
      <c r="C76" s="4" t="s">
        <v>833</v>
      </c>
      <c r="D76" s="4" t="s">
        <v>842</v>
      </c>
      <c r="E76" s="4" t="s">
        <v>588</v>
      </c>
      <c r="F76" s="4" t="s">
        <v>4422</v>
      </c>
      <c r="G76" s="4" t="s">
        <v>4423</v>
      </c>
      <c r="I76" s="653"/>
      <c r="J76" s="446" t="s">
        <v>875</v>
      </c>
      <c r="K76" s="74">
        <v>-7.8397212543554001E-2</v>
      </c>
      <c r="L76" s="74">
        <v>1.0456199092610684E-2</v>
      </c>
      <c r="M76" s="74">
        <v>-8.5403666273141152E-2</v>
      </c>
      <c r="N76" s="74">
        <v>-8.9212734082430127E-3</v>
      </c>
      <c r="O76" s="126">
        <f t="shared" si="12"/>
        <v>6.7957215361436583E-3</v>
      </c>
      <c r="Q76" s="599"/>
      <c r="R76" s="140" t="s">
        <v>875</v>
      </c>
      <c r="S76" s="42">
        <v>-7.8397212543554001E-2</v>
      </c>
      <c r="T76" s="42">
        <v>-8.5403666273141152E-2</v>
      </c>
      <c r="U76" s="141">
        <v>1.5698607208740483E-2</v>
      </c>
      <c r="V76" s="141">
        <v>0.58763002502377726</v>
      </c>
      <c r="W76" s="529">
        <f t="shared" si="13"/>
        <v>-4.3910061203086229E-2</v>
      </c>
      <c r="X76" s="206">
        <f t="shared" si="14"/>
        <v>1.9280934748587785E-3</v>
      </c>
    </row>
    <row r="77" spans="1:24" ht="16.5" thickBot="1" x14ac:dyDescent="0.3">
      <c r="A77" s="3" t="s">
        <v>358</v>
      </c>
      <c r="B77" s="4" t="s">
        <v>822</v>
      </c>
      <c r="C77" s="4" t="s">
        <v>572</v>
      </c>
      <c r="D77" s="4" t="s">
        <v>922</v>
      </c>
      <c r="E77" s="4" t="s">
        <v>673</v>
      </c>
      <c r="F77" s="4" t="s">
        <v>4424</v>
      </c>
      <c r="G77" s="4" t="s">
        <v>4425</v>
      </c>
      <c r="I77" s="653"/>
      <c r="J77" s="446" t="s">
        <v>876</v>
      </c>
      <c r="K77" s="74">
        <v>1.3232514177693762E-2</v>
      </c>
      <c r="L77" s="74">
        <v>1.0456199092610684E-2</v>
      </c>
      <c r="M77" s="74">
        <v>7.7661777639081955E-2</v>
      </c>
      <c r="N77" s="74">
        <v>-8.9212734082430127E-3</v>
      </c>
      <c r="O77" s="126">
        <f t="shared" si="12"/>
        <v>2.4038183073520647E-4</v>
      </c>
      <c r="Q77" s="599"/>
      <c r="R77" s="140" t="s">
        <v>876</v>
      </c>
      <c r="S77" s="42">
        <v>1.3232514177693762E-2</v>
      </c>
      <c r="T77" s="42">
        <v>7.7661777639081955E-2</v>
      </c>
      <c r="U77" s="141">
        <v>1.5698607208740483E-2</v>
      </c>
      <c r="V77" s="141">
        <v>0.58763002502377726</v>
      </c>
      <c r="W77" s="529">
        <f t="shared" si="13"/>
        <v>-4.8102485368491481E-2</v>
      </c>
      <c r="X77" s="206">
        <f t="shared" si="14"/>
        <v>2.313849098625937E-3</v>
      </c>
    </row>
    <row r="78" spans="1:24" ht="16.5" thickBot="1" x14ac:dyDescent="0.3">
      <c r="A78" s="3" t="s">
        <v>364</v>
      </c>
      <c r="B78" s="4" t="s">
        <v>917</v>
      </c>
      <c r="C78" s="4" t="s">
        <v>578</v>
      </c>
      <c r="D78" s="4" t="s">
        <v>821</v>
      </c>
      <c r="E78" s="4" t="s">
        <v>822</v>
      </c>
      <c r="F78" s="4" t="s">
        <v>4426</v>
      </c>
      <c r="G78" s="4" t="s">
        <v>4427</v>
      </c>
      <c r="I78" s="653"/>
      <c r="J78" s="446" t="s">
        <v>877</v>
      </c>
      <c r="K78" s="74">
        <v>9.3283582089552244E-2</v>
      </c>
      <c r="L78" s="74">
        <v>1.0456199092610684E-2</v>
      </c>
      <c r="M78" s="74">
        <v>-5.6204177800007653E-3</v>
      </c>
      <c r="N78" s="74">
        <v>-8.9212734082430127E-3</v>
      </c>
      <c r="O78" s="126">
        <f t="shared" si="12"/>
        <v>2.734012333380308E-4</v>
      </c>
      <c r="Q78" s="599"/>
      <c r="R78" s="140" t="s">
        <v>877</v>
      </c>
      <c r="S78" s="42">
        <v>9.3283582089552244E-2</v>
      </c>
      <c r="T78" s="42">
        <v>-5.6204177800007653E-3</v>
      </c>
      <c r="U78" s="141">
        <v>1.5698607208740483E-2</v>
      </c>
      <c r="V78" s="141">
        <v>0.58763002502377726</v>
      </c>
      <c r="W78" s="529">
        <f t="shared" si="13"/>
        <v>8.0887701121517691E-2</v>
      </c>
      <c r="X78" s="206">
        <f t="shared" si="14"/>
        <v>6.5428201927239743E-3</v>
      </c>
    </row>
    <row r="79" spans="1:24" ht="16.5" thickBot="1" x14ac:dyDescent="0.3">
      <c r="A79" s="3" t="s">
        <v>368</v>
      </c>
      <c r="B79" s="4" t="s">
        <v>648</v>
      </c>
      <c r="C79" s="4" t="s">
        <v>489</v>
      </c>
      <c r="D79" s="4" t="s">
        <v>822</v>
      </c>
      <c r="E79" s="4" t="s">
        <v>911</v>
      </c>
      <c r="F79" s="4" t="s">
        <v>4428</v>
      </c>
      <c r="G79" s="4" t="s">
        <v>4429</v>
      </c>
      <c r="I79" s="654"/>
      <c r="J79" s="446" t="s">
        <v>866</v>
      </c>
      <c r="K79" s="74">
        <v>5.9726962457337884E-2</v>
      </c>
      <c r="L79" s="74">
        <v>1.0456199092610684E-2</v>
      </c>
      <c r="M79" s="74">
        <v>4.8407592724962187E-2</v>
      </c>
      <c r="N79" s="74">
        <v>-8.9212734082430127E-3</v>
      </c>
      <c r="O79" s="126">
        <f t="shared" si="12"/>
        <v>2.8246369972172768E-3</v>
      </c>
      <c r="Q79" s="599"/>
      <c r="R79" s="140" t="s">
        <v>866</v>
      </c>
      <c r="S79" s="42">
        <v>5.9726962457337884E-2</v>
      </c>
      <c r="T79" s="42">
        <v>4.8407592724962187E-2</v>
      </c>
      <c r="U79" s="141">
        <v>1.5698607208740483E-2</v>
      </c>
      <c r="V79" s="141">
        <v>0.58763002502377726</v>
      </c>
      <c r="W79" s="529">
        <f t="shared" si="13"/>
        <v>1.5582600324287051E-2</v>
      </c>
      <c r="X79" s="206">
        <f t="shared" si="14"/>
        <v>2.428174328664709E-4</v>
      </c>
    </row>
    <row r="80" spans="1:24" ht="16.5" thickBot="1" x14ac:dyDescent="0.3">
      <c r="A80" s="3" t="s">
        <v>3730</v>
      </c>
      <c r="B80" s="4" t="s">
        <v>638</v>
      </c>
      <c r="C80" s="4" t="s">
        <v>573</v>
      </c>
      <c r="D80" s="4" t="s">
        <v>498</v>
      </c>
      <c r="E80" s="4" t="s">
        <v>648</v>
      </c>
      <c r="F80" s="4" t="s">
        <v>4430</v>
      </c>
      <c r="G80" s="4" t="s">
        <v>4431</v>
      </c>
      <c r="I80" s="646" t="s">
        <v>891</v>
      </c>
      <c r="J80" s="647"/>
      <c r="K80" s="647"/>
      <c r="L80" s="647"/>
      <c r="M80" s="647"/>
      <c r="N80" s="648"/>
      <c r="O80" s="126">
        <f>SUM(O68:O79)</f>
        <v>2.1363101682590681E-2</v>
      </c>
      <c r="Q80" s="599" t="s">
        <v>891</v>
      </c>
      <c r="R80" s="599"/>
      <c r="S80" s="599"/>
      <c r="T80" s="599"/>
      <c r="U80" s="599"/>
      <c r="V80" s="599"/>
      <c r="W80" s="599"/>
      <c r="X80" s="206">
        <f>SUM(X68:X79)</f>
        <v>2.0503575870900171E-2</v>
      </c>
    </row>
    <row r="81" spans="1:24" ht="19.5" thickBot="1" x14ac:dyDescent="0.3">
      <c r="A81" s="3" t="s">
        <v>3733</v>
      </c>
      <c r="B81" s="4" t="s">
        <v>990</v>
      </c>
      <c r="C81" s="4" t="s">
        <v>990</v>
      </c>
      <c r="D81" s="4" t="s">
        <v>990</v>
      </c>
      <c r="E81" s="4" t="s">
        <v>990</v>
      </c>
      <c r="F81" s="4" t="s">
        <v>990</v>
      </c>
      <c r="G81" s="4" t="s">
        <v>990</v>
      </c>
      <c r="I81" s="649" t="s">
        <v>5173</v>
      </c>
      <c r="J81" s="650"/>
      <c r="K81" s="650"/>
      <c r="L81" s="650"/>
      <c r="M81" s="650"/>
      <c r="N81" s="651"/>
      <c r="O81" s="126">
        <f>O80/12</f>
        <v>1.7802584735492233E-3</v>
      </c>
      <c r="Q81" s="600" t="s">
        <v>5070</v>
      </c>
      <c r="R81" s="600"/>
      <c r="S81" s="600"/>
      <c r="T81" s="600"/>
      <c r="U81" s="600"/>
      <c r="V81" s="600"/>
      <c r="W81" s="600"/>
      <c r="X81" s="206">
        <f>X80/12</f>
        <v>1.7086313225750142E-3</v>
      </c>
    </row>
    <row r="82" spans="1:24" ht="18" thickBot="1" x14ac:dyDescent="0.3">
      <c r="A82" s="660" t="s">
        <v>373</v>
      </c>
      <c r="B82" s="660"/>
      <c r="C82" s="660"/>
      <c r="D82" s="660"/>
      <c r="E82" s="660"/>
      <c r="F82" s="660"/>
      <c r="G82" s="660"/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2" t="s">
        <v>884</v>
      </c>
      <c r="R82" s="162" t="s">
        <v>885</v>
      </c>
      <c r="S82" s="162" t="s">
        <v>886</v>
      </c>
      <c r="T82" s="162" t="s">
        <v>888</v>
      </c>
      <c r="U82" s="162" t="s">
        <v>5071</v>
      </c>
      <c r="V82" s="162" t="s">
        <v>5072</v>
      </c>
      <c r="W82" s="162" t="s">
        <v>5073</v>
      </c>
      <c r="X82" s="162" t="s">
        <v>5074</v>
      </c>
    </row>
    <row r="83" spans="1:24" ht="16.5" thickBot="1" x14ac:dyDescent="0.3">
      <c r="I83" s="652">
        <v>2016</v>
      </c>
      <c r="J83" s="446" t="s">
        <v>867</v>
      </c>
      <c r="K83" s="74">
        <v>7.5684380032206122E-2</v>
      </c>
      <c r="L83" s="75">
        <v>2.4529781876815895E-2</v>
      </c>
      <c r="M83" s="74">
        <v>1.0050124363976159E-2</v>
      </c>
      <c r="N83" s="74">
        <v>9.8098034712319256E-3</v>
      </c>
      <c r="O83" s="126">
        <f>((K83-L83)*(M83-N83))</f>
        <v>1.2293518696675882E-5</v>
      </c>
      <c r="Q83" s="599">
        <v>2016</v>
      </c>
      <c r="R83" s="140" t="s">
        <v>867</v>
      </c>
      <c r="S83" s="42">
        <v>7.5684380032206122E-2</v>
      </c>
      <c r="T83" s="42">
        <v>1.0050124363976159E-2</v>
      </c>
      <c r="U83" s="141">
        <v>1.6489969557964668E-2</v>
      </c>
      <c r="V83" s="141">
        <v>0.81956915267758945</v>
      </c>
      <c r="W83" s="529">
        <f>S83-U83-(V83*T83)</f>
        <v>5.0957638564953119E-2</v>
      </c>
      <c r="X83" s="206">
        <f>W83^2</f>
        <v>2.5966809281163972E-3</v>
      </c>
    </row>
    <row r="84" spans="1:24" ht="16.5" thickBot="1" x14ac:dyDescent="0.3">
      <c r="I84" s="653"/>
      <c r="J84" s="446" t="s">
        <v>868</v>
      </c>
      <c r="K84" s="74">
        <v>-2.6946107784431138E-2</v>
      </c>
      <c r="L84" s="75">
        <v>2.4529781876815895E-2</v>
      </c>
      <c r="M84" s="74">
        <v>4.3438042975537196E-2</v>
      </c>
      <c r="N84" s="74">
        <v>9.8098034712319256E-3</v>
      </c>
      <c r="O84" s="126">
        <f t="shared" ref="O84:O94" si="15">((K84-L84)*(M84-N84))</f>
        <v>-1.7310435462256067E-3</v>
      </c>
      <c r="Q84" s="599"/>
      <c r="R84" s="140" t="s">
        <v>868</v>
      </c>
      <c r="S84" s="42">
        <v>-2.6946107784431138E-2</v>
      </c>
      <c r="T84" s="42">
        <v>4.3438042975537196E-2</v>
      </c>
      <c r="U84" s="141">
        <v>1.6489969557964668E-2</v>
      </c>
      <c r="V84" s="141">
        <v>0.81956915267758945</v>
      </c>
      <c r="W84" s="529">
        <f t="shared" ref="W84:W94" si="16">S84-U84-(V84*T84)</f>
        <v>-7.9036557417829556E-2</v>
      </c>
      <c r="X84" s="206">
        <f t="shared" ref="X84:X94" si="17">W84^2</f>
        <v>6.2467774084618679E-3</v>
      </c>
    </row>
    <row r="85" spans="1:24" ht="16.5" thickBot="1" x14ac:dyDescent="0.3">
      <c r="I85" s="653"/>
      <c r="J85" s="446" t="s">
        <v>869</v>
      </c>
      <c r="K85" s="74">
        <v>2.3076923076923078E-2</v>
      </c>
      <c r="L85" s="75">
        <v>2.4529781876815895E-2</v>
      </c>
      <c r="M85" s="74">
        <v>6.7206555334595368E-3</v>
      </c>
      <c r="N85" s="74">
        <v>9.8098034712319256E-3</v>
      </c>
      <c r="O85" s="126">
        <f t="shared" si="15"/>
        <v>4.4880957655633617E-6</v>
      </c>
      <c r="Q85" s="599"/>
      <c r="R85" s="140" t="s">
        <v>869</v>
      </c>
      <c r="S85" s="42">
        <v>2.3076923076923078E-2</v>
      </c>
      <c r="T85" s="42">
        <v>6.7206555334595368E-3</v>
      </c>
      <c r="U85" s="141">
        <v>1.6489969557964668E-2</v>
      </c>
      <c r="V85" s="141">
        <v>0.81956915267758945</v>
      </c>
      <c r="W85" s="529">
        <f t="shared" si="16"/>
        <v>1.0789115579630248E-3</v>
      </c>
      <c r="X85" s="206">
        <f t="shared" si="17"/>
        <v>1.1640501499062015E-6</v>
      </c>
    </row>
    <row r="86" spans="1:24" ht="16.5" thickBot="1" x14ac:dyDescent="0.3">
      <c r="I86" s="653"/>
      <c r="J86" s="446" t="s">
        <v>870</v>
      </c>
      <c r="K86" s="74">
        <v>6.7669172932330823E-2</v>
      </c>
      <c r="L86" s="75">
        <v>2.4529781876815895E-2</v>
      </c>
      <c r="M86" s="74">
        <v>-9.3294460641399797E-3</v>
      </c>
      <c r="N86" s="74">
        <v>9.8098034712319256E-3</v>
      </c>
      <c r="O86" s="126">
        <f t="shared" si="15"/>
        <v>-8.2565557021549094E-4</v>
      </c>
      <c r="Q86" s="599"/>
      <c r="R86" s="140" t="s">
        <v>870</v>
      </c>
      <c r="S86" s="42">
        <v>6.7669172932330823E-2</v>
      </c>
      <c r="T86" s="42">
        <v>-9.3294460641399797E-3</v>
      </c>
      <c r="U86" s="141">
        <v>1.6489969557964668E-2</v>
      </c>
      <c r="V86" s="141">
        <v>0.81956915267758945</v>
      </c>
      <c r="W86" s="529">
        <f t="shared" si="16"/>
        <v>5.8825329580104634E-2</v>
      </c>
      <c r="X86" s="206">
        <f t="shared" si="17"/>
        <v>3.4604194002079334E-3</v>
      </c>
    </row>
    <row r="87" spans="1:24" ht="16.5" thickBot="1" x14ac:dyDescent="0.3">
      <c r="I87" s="653"/>
      <c r="J87" s="446" t="s">
        <v>871</v>
      </c>
      <c r="K87" s="74">
        <v>6.4468732394366193E-2</v>
      </c>
      <c r="L87" s="75">
        <v>2.4529781876815895E-2</v>
      </c>
      <c r="M87" s="74">
        <v>-1.5014834656640762E-2</v>
      </c>
      <c r="N87" s="74">
        <v>9.8098034712319256E-3</v>
      </c>
      <c r="O87" s="126">
        <f t="shared" si="15"/>
        <v>-9.9146999380519962E-4</v>
      </c>
      <c r="Q87" s="599"/>
      <c r="R87" s="140" t="s">
        <v>871</v>
      </c>
      <c r="S87" s="42">
        <v>6.4468732394366193E-2</v>
      </c>
      <c r="T87" s="42">
        <v>-1.5014834656640762E-2</v>
      </c>
      <c r="U87" s="141">
        <v>1.6489969557964668E-2</v>
      </c>
      <c r="V87" s="141">
        <v>0.81956915267758945</v>
      </c>
      <c r="W87" s="529">
        <f t="shared" si="16"/>
        <v>6.0284458153538702E-2</v>
      </c>
      <c r="X87" s="206">
        <f t="shared" si="17"/>
        <v>3.6342158948657589E-3</v>
      </c>
    </row>
    <row r="88" spans="1:24" ht="16.5" thickBot="1" x14ac:dyDescent="0.3">
      <c r="I88" s="653"/>
      <c r="J88" s="446" t="s">
        <v>872</v>
      </c>
      <c r="K88" s="74">
        <v>7.567567567567568E-2</v>
      </c>
      <c r="L88" s="75">
        <v>2.4529781876815895E-2</v>
      </c>
      <c r="M88" s="74">
        <v>4.9645736027609466E-2</v>
      </c>
      <c r="N88" s="74">
        <v>9.8098034712319256E-3</v>
      </c>
      <c r="O88" s="126">
        <f t="shared" si="15"/>
        <v>2.0374443759070267E-3</v>
      </c>
      <c r="Q88" s="599"/>
      <c r="R88" s="140" t="s">
        <v>872</v>
      </c>
      <c r="S88" s="42">
        <v>7.567567567567568E-2</v>
      </c>
      <c r="T88" s="42">
        <v>4.9645736027609466E-2</v>
      </c>
      <c r="U88" s="141">
        <v>1.6489969557964668E-2</v>
      </c>
      <c r="V88" s="141">
        <v>0.81956915267758945</v>
      </c>
      <c r="W88" s="529">
        <f t="shared" si="16"/>
        <v>1.8497592307507846E-2</v>
      </c>
      <c r="X88" s="206">
        <f t="shared" si="17"/>
        <v>3.4216092117477344E-4</v>
      </c>
    </row>
    <row r="89" spans="1:24" ht="16.5" thickBot="1" x14ac:dyDescent="0.3">
      <c r="I89" s="653"/>
      <c r="J89" s="446" t="s">
        <v>873</v>
      </c>
      <c r="K89" s="74">
        <v>6.2814070351758788E-2</v>
      </c>
      <c r="L89" s="75">
        <v>2.4529781876815895E-2</v>
      </c>
      <c r="M89" s="74">
        <v>3.7317594571986246E-2</v>
      </c>
      <c r="N89" s="74">
        <v>9.8098034712319256E-3</v>
      </c>
      <c r="O89" s="126">
        <f t="shared" si="15"/>
        <v>1.0531162098097451E-3</v>
      </c>
      <c r="Q89" s="599"/>
      <c r="R89" s="140" t="s">
        <v>873</v>
      </c>
      <c r="S89" s="42">
        <v>6.2814070351758788E-2</v>
      </c>
      <c r="T89" s="42">
        <v>3.7317594571986246E-2</v>
      </c>
      <c r="U89" s="141">
        <v>1.6489969557964668E-2</v>
      </c>
      <c r="V89" s="141">
        <v>0.81956915267758945</v>
      </c>
      <c r="W89" s="529">
        <f t="shared" si="16"/>
        <v>1.5739751430465541E-2</v>
      </c>
      <c r="X89" s="206">
        <f t="shared" si="17"/>
        <v>2.4773977509284204E-4</v>
      </c>
    </row>
    <row r="90" spans="1:24" ht="16.5" thickBot="1" x14ac:dyDescent="0.3">
      <c r="I90" s="653"/>
      <c r="J90" s="446" t="s">
        <v>874</v>
      </c>
      <c r="K90" s="74">
        <v>-4.7281323877068557E-3</v>
      </c>
      <c r="L90" s="75">
        <v>2.4529781876815895E-2</v>
      </c>
      <c r="M90" s="74">
        <v>3.5975090721741862E-2</v>
      </c>
      <c r="N90" s="74">
        <v>9.8098034712319256E-3</v>
      </c>
      <c r="O90" s="126">
        <f t="shared" si="15"/>
        <v>-7.6554173108202988E-4</v>
      </c>
      <c r="Q90" s="599"/>
      <c r="R90" s="140" t="s">
        <v>874</v>
      </c>
      <c r="S90" s="42">
        <v>-4.7281323877068557E-3</v>
      </c>
      <c r="T90" s="42">
        <v>3.5975090721741862E-2</v>
      </c>
      <c r="U90" s="141">
        <v>1.6489969557964668E-2</v>
      </c>
      <c r="V90" s="141">
        <v>0.81956915267758945</v>
      </c>
      <c r="W90" s="529">
        <f t="shared" si="16"/>
        <v>-5.070217656598891E-2</v>
      </c>
      <c r="X90" s="206">
        <f t="shared" si="17"/>
        <v>2.5707107085287148E-3</v>
      </c>
    </row>
    <row r="91" spans="1:24" ht="16.5" thickBot="1" x14ac:dyDescent="0.3">
      <c r="I91" s="653"/>
      <c r="J91" s="446" t="s">
        <v>875</v>
      </c>
      <c r="K91" s="74">
        <v>2.3752969121140142E-2</v>
      </c>
      <c r="L91" s="75">
        <v>2.4529781876815895E-2</v>
      </c>
      <c r="M91" s="74">
        <v>-2.9839128178515729E-3</v>
      </c>
      <c r="N91" s="74">
        <v>9.8098034712319256E-3</v>
      </c>
      <c r="O91" s="126">
        <f t="shared" si="15"/>
        <v>9.9383220058567191E-6</v>
      </c>
      <c r="Q91" s="599"/>
      <c r="R91" s="140" t="s">
        <v>875</v>
      </c>
      <c r="S91" s="42">
        <v>2.3752969121140142E-2</v>
      </c>
      <c r="T91" s="42">
        <v>-2.9839128178515729E-3</v>
      </c>
      <c r="U91" s="141">
        <v>1.6489969557964668E-2</v>
      </c>
      <c r="V91" s="141">
        <v>0.81956915267758945</v>
      </c>
      <c r="W91" s="529">
        <f t="shared" si="16"/>
        <v>9.7085224629658851E-3</v>
      </c>
      <c r="X91" s="206">
        <f t="shared" si="17"/>
        <v>9.4255408413913174E-5</v>
      </c>
    </row>
    <row r="92" spans="1:24" ht="16.5" thickBot="1" x14ac:dyDescent="0.3">
      <c r="I92" s="653"/>
      <c r="J92" s="446" t="s">
        <v>876</v>
      </c>
      <c r="K92" s="74">
        <v>-2.0881670533642691E-2</v>
      </c>
      <c r="L92" s="75">
        <v>2.4529781876815895E-2</v>
      </c>
      <c r="M92" s="74">
        <v>5.3133810453263684E-3</v>
      </c>
      <c r="N92" s="74">
        <v>9.8098034712319256E-3</v>
      </c>
      <c r="O92" s="126">
        <f t="shared" si="15"/>
        <v>2.0418907301132896E-4</v>
      </c>
      <c r="Q92" s="599"/>
      <c r="R92" s="140" t="s">
        <v>876</v>
      </c>
      <c r="S92" s="42">
        <v>-2.0881670533642691E-2</v>
      </c>
      <c r="T92" s="42">
        <v>5.3133810453263684E-3</v>
      </c>
      <c r="U92" s="141">
        <v>1.6489969557964668E-2</v>
      </c>
      <c r="V92" s="141">
        <v>0.81956915267758945</v>
      </c>
      <c r="W92" s="529">
        <f t="shared" si="16"/>
        <v>-4.1726323292778658E-2</v>
      </c>
      <c r="X92" s="206">
        <f t="shared" si="17"/>
        <v>1.7410860555334827E-3</v>
      </c>
    </row>
    <row r="93" spans="1:24" ht="16.5" thickBot="1" x14ac:dyDescent="0.3">
      <c r="I93" s="653"/>
      <c r="J93" s="446" t="s">
        <v>877</v>
      </c>
      <c r="K93" s="74">
        <v>-0.10426540284360189</v>
      </c>
      <c r="L93" s="75">
        <v>2.4529781876815895E-2</v>
      </c>
      <c r="M93" s="74">
        <v>-7.5342465753424681E-2</v>
      </c>
      <c r="N93" s="74">
        <v>9.8098034712319256E-3</v>
      </c>
      <c r="O93" s="126">
        <f t="shared" si="15"/>
        <v>1.0967202244152393E-2</v>
      </c>
      <c r="Q93" s="599"/>
      <c r="R93" s="140" t="s">
        <v>877</v>
      </c>
      <c r="S93" s="42">
        <v>-0.10426540284360189</v>
      </c>
      <c r="T93" s="42">
        <v>-7.5342465753424681E-2</v>
      </c>
      <c r="U93" s="141">
        <v>1.6489969557964668E-2</v>
      </c>
      <c r="V93" s="141">
        <v>0.81956915267758945</v>
      </c>
      <c r="W93" s="529">
        <f t="shared" si="16"/>
        <v>-5.9007011583391993E-2</v>
      </c>
      <c r="X93" s="206">
        <f t="shared" si="17"/>
        <v>3.4818274160025569E-3</v>
      </c>
    </row>
    <row r="94" spans="1:24" ht="16.5" thickBot="1" x14ac:dyDescent="0.3">
      <c r="I94" s="654"/>
      <c r="J94" s="446" t="s">
        <v>866</v>
      </c>
      <c r="K94" s="74">
        <v>5.8036772486772484E-2</v>
      </c>
      <c r="L94" s="75">
        <v>2.4529781876815895E-2</v>
      </c>
      <c r="M94" s="74">
        <v>3.1927675707203271E-2</v>
      </c>
      <c r="N94" s="74">
        <v>9.8098034712319256E-3</v>
      </c>
      <c r="O94" s="126">
        <f t="shared" si="15"/>
        <v>7.4110333732291126E-4</v>
      </c>
      <c r="Q94" s="599"/>
      <c r="R94" s="140" t="s">
        <v>866</v>
      </c>
      <c r="S94" s="42">
        <v>5.8036772486772484E-2</v>
      </c>
      <c r="T94" s="42">
        <v>3.1927675707203271E-2</v>
      </c>
      <c r="U94" s="141">
        <v>1.6489969557964668E-2</v>
      </c>
      <c r="V94" s="141">
        <v>0.81956915267758945</v>
      </c>
      <c r="W94" s="529">
        <f t="shared" si="16"/>
        <v>1.5379864802490376E-2</v>
      </c>
      <c r="X94" s="206">
        <f t="shared" si="17"/>
        <v>2.3654024134288235E-4</v>
      </c>
    </row>
    <row r="95" spans="1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1.0716064335343174E-2</v>
      </c>
      <c r="Q95" s="599" t="s">
        <v>891</v>
      </c>
      <c r="R95" s="599"/>
      <c r="S95" s="599"/>
      <c r="T95" s="599"/>
      <c r="U95" s="599"/>
      <c r="V95" s="599"/>
      <c r="W95" s="599"/>
      <c r="X95" s="206">
        <f>SUM(X83:X94)</f>
        <v>2.4653578207891026E-2</v>
      </c>
    </row>
    <row r="96" spans="1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8.9300536127859785E-4</v>
      </c>
      <c r="Q96" s="600" t="s">
        <v>5070</v>
      </c>
      <c r="R96" s="600"/>
      <c r="S96" s="600"/>
      <c r="T96" s="600"/>
      <c r="U96" s="600"/>
      <c r="V96" s="600"/>
      <c r="W96" s="600"/>
      <c r="X96" s="206">
        <f>X95/12</f>
        <v>2.0544648506575854E-3</v>
      </c>
    </row>
    <row r="97" spans="9:24" ht="18" thickBot="1" x14ac:dyDescent="0.3"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162" t="s">
        <v>884</v>
      </c>
      <c r="R97" s="162" t="s">
        <v>885</v>
      </c>
      <c r="S97" s="162" t="s">
        <v>886</v>
      </c>
      <c r="T97" s="162" t="s">
        <v>888</v>
      </c>
      <c r="U97" s="162" t="s">
        <v>5071</v>
      </c>
      <c r="V97" s="162" t="s">
        <v>5072</v>
      </c>
      <c r="W97" s="162" t="s">
        <v>5073</v>
      </c>
      <c r="X97" s="162" t="s">
        <v>5074</v>
      </c>
    </row>
    <row r="98" spans="9:24" ht="16.5" thickBot="1" x14ac:dyDescent="0.3">
      <c r="I98" s="652">
        <v>2017</v>
      </c>
      <c r="J98" s="446" t="s">
        <v>867</v>
      </c>
      <c r="K98" s="74">
        <v>-2.7638190954773871E-2</v>
      </c>
      <c r="L98" s="74">
        <v>1.2969974777074603E-2</v>
      </c>
      <c r="M98" s="74">
        <v>-8.2182179919061092E-3</v>
      </c>
      <c r="N98" s="74">
        <v>1.7002369229728018E-2</v>
      </c>
      <c r="O98" s="126">
        <f>((K98-L98)*(M98-N98))</f>
        <v>1.0241617857506583E-3</v>
      </c>
      <c r="Q98" s="599">
        <v>2017</v>
      </c>
      <c r="R98" s="140" t="s">
        <v>867</v>
      </c>
      <c r="S98" s="42">
        <v>-2.7638190954773871E-2</v>
      </c>
      <c r="T98" s="42">
        <v>-8.2182179919061092E-3</v>
      </c>
      <c r="U98" s="141">
        <v>-2.5553096302875222E-3</v>
      </c>
      <c r="V98" s="141">
        <v>0.96313712957900099</v>
      </c>
      <c r="W98" s="529">
        <f>S98-U98-(V98*T98)</f>
        <v>-1.7167610437507398E-2</v>
      </c>
      <c r="X98" s="206">
        <f>W98^2</f>
        <v>2.9472684813401298E-4</v>
      </c>
    </row>
    <row r="99" spans="9:24" ht="16.5" thickBot="1" x14ac:dyDescent="0.3">
      <c r="I99" s="653"/>
      <c r="J99" s="446" t="s">
        <v>868</v>
      </c>
      <c r="K99" s="74">
        <v>-5.1679586563307496E-3</v>
      </c>
      <c r="L99" s="74">
        <v>1.2969974777074603E-2</v>
      </c>
      <c r="M99" s="74">
        <v>1.7495868239585141E-2</v>
      </c>
      <c r="N99" s="74">
        <v>1.7002369229728018E-2</v>
      </c>
      <c r="O99" s="126">
        <f t="shared" ref="O99:O109" si="18">((K99-L99)*(M99-N99))</f>
        <v>-8.9510521902399578E-6</v>
      </c>
      <c r="Q99" s="599"/>
      <c r="R99" s="140" t="s">
        <v>868</v>
      </c>
      <c r="S99" s="42">
        <v>-5.1679586563307496E-3</v>
      </c>
      <c r="T99" s="42">
        <v>1.7495868239585141E-2</v>
      </c>
      <c r="U99" s="141">
        <v>-2.5553096302875222E-3</v>
      </c>
      <c r="V99" s="141">
        <v>0.96313712957900099</v>
      </c>
      <c r="W99" s="529">
        <f t="shared" ref="W99:W109" si="19">S99-U99-(V99*T99)</f>
        <v>-1.9463569341809671E-2</v>
      </c>
      <c r="X99" s="206">
        <f t="shared" ref="X99:X109" si="20">W99^2</f>
        <v>3.7883053152343337E-4</v>
      </c>
    </row>
    <row r="100" spans="9:24" ht="16.5" thickBot="1" x14ac:dyDescent="0.3">
      <c r="I100" s="653"/>
      <c r="J100" s="446" t="s">
        <v>869</v>
      </c>
      <c r="K100" s="74">
        <v>7.2727272727272724E-2</v>
      </c>
      <c r="L100" s="74">
        <v>1.2969974777074603E-2</v>
      </c>
      <c r="M100" s="74">
        <v>3.2295283969978633E-2</v>
      </c>
      <c r="N100" s="74">
        <v>1.7002369229728018E-2</v>
      </c>
      <c r="O100" s="126">
        <f t="shared" si="18"/>
        <v>9.1386326266013279E-4</v>
      </c>
      <c r="Q100" s="599"/>
      <c r="R100" s="140" t="s">
        <v>869</v>
      </c>
      <c r="S100" s="42">
        <v>7.2727272727272724E-2</v>
      </c>
      <c r="T100" s="42">
        <v>3.2295283969978633E-2</v>
      </c>
      <c r="U100" s="141">
        <v>-2.5553096302875222E-3</v>
      </c>
      <c r="V100" s="141">
        <v>0.96313712957900099</v>
      </c>
      <c r="W100" s="529">
        <f t="shared" si="19"/>
        <v>4.4177795255776302E-2</v>
      </c>
      <c r="X100" s="206">
        <f t="shared" si="20"/>
        <v>1.9516775936612911E-3</v>
      </c>
    </row>
    <row r="101" spans="9:24" ht="16.5" thickBot="1" x14ac:dyDescent="0.3">
      <c r="I101" s="653"/>
      <c r="J101" s="446" t="s">
        <v>870</v>
      </c>
      <c r="K101" s="74">
        <v>5.8111380145278453E-2</v>
      </c>
      <c r="L101" s="74">
        <v>1.2969974777074603E-2</v>
      </c>
      <c r="M101" s="74">
        <v>2.0867470402482848E-2</v>
      </c>
      <c r="N101" s="74">
        <v>1.7002369229728018E-2</v>
      </c>
      <c r="O101" s="126">
        <f t="shared" si="18"/>
        <v>1.744760988284459E-4</v>
      </c>
      <c r="Q101" s="599"/>
      <c r="R101" s="140" t="s">
        <v>870</v>
      </c>
      <c r="S101" s="42">
        <v>5.8111380145278453E-2</v>
      </c>
      <c r="T101" s="42">
        <v>2.0867470402482848E-2</v>
      </c>
      <c r="U101" s="141">
        <v>-2.5553096302875222E-3</v>
      </c>
      <c r="V101" s="141">
        <v>0.96313712957900099</v>
      </c>
      <c r="W101" s="529">
        <f t="shared" si="19"/>
        <v>4.0568454230543879E-2</v>
      </c>
      <c r="X101" s="206">
        <f t="shared" si="20"/>
        <v>1.6457994786557336E-3</v>
      </c>
    </row>
    <row r="102" spans="9:24" ht="16.5" thickBot="1" x14ac:dyDescent="0.3">
      <c r="I102" s="653"/>
      <c r="J102" s="446" t="s">
        <v>871</v>
      </c>
      <c r="K102" s="74">
        <v>2.2281006864988556E-2</v>
      </c>
      <c r="L102" s="74">
        <v>1.2969974777074603E-2</v>
      </c>
      <c r="M102" s="74">
        <v>1.8006717972702979E-2</v>
      </c>
      <c r="N102" s="74">
        <v>1.7002369229728018E-2</v>
      </c>
      <c r="O102" s="126">
        <f t="shared" si="18"/>
        <v>9.3515233732959086E-6</v>
      </c>
      <c r="Q102" s="599"/>
      <c r="R102" s="140" t="s">
        <v>871</v>
      </c>
      <c r="S102" s="42">
        <v>2.2281006864988556E-2</v>
      </c>
      <c r="T102" s="42">
        <v>1.8006717972702979E-2</v>
      </c>
      <c r="U102" s="141">
        <v>-2.5553096302875222E-3</v>
      </c>
      <c r="V102" s="141">
        <v>0.96313712957900099</v>
      </c>
      <c r="W102" s="529">
        <f t="shared" si="19"/>
        <v>7.4933778339083233E-3</v>
      </c>
      <c r="X102" s="206">
        <f t="shared" si="20"/>
        <v>5.6150711361708596E-5</v>
      </c>
    </row>
    <row r="103" spans="9:24" ht="16.5" thickBot="1" x14ac:dyDescent="0.3">
      <c r="I103" s="653"/>
      <c r="J103" s="446" t="s">
        <v>872</v>
      </c>
      <c r="K103" s="74">
        <v>3.9080459770114942E-2</v>
      </c>
      <c r="L103" s="74">
        <v>1.2969974777074603E-2</v>
      </c>
      <c r="M103" s="74">
        <v>2.0799832933068765E-2</v>
      </c>
      <c r="N103" s="74">
        <v>1.7002369229728018E-2</v>
      </c>
      <c r="O103" s="126">
        <f t="shared" si="18"/>
        <v>9.9153619037693994E-5</v>
      </c>
      <c r="Q103" s="599"/>
      <c r="R103" s="140" t="s">
        <v>872</v>
      </c>
      <c r="S103" s="42">
        <v>3.9080459770114942E-2</v>
      </c>
      <c r="T103" s="42">
        <v>2.0799832933068765E-2</v>
      </c>
      <c r="U103" s="141">
        <v>-2.5553096302875222E-3</v>
      </c>
      <c r="V103" s="141">
        <v>0.96313712957900099</v>
      </c>
      <c r="W103" s="529">
        <f t="shared" si="19"/>
        <v>2.1602678013523842E-2</v>
      </c>
      <c r="X103" s="206">
        <f t="shared" si="20"/>
        <v>4.6667569735598638E-4</v>
      </c>
    </row>
    <row r="104" spans="9:24" ht="16.5" thickBot="1" x14ac:dyDescent="0.3">
      <c r="I104" s="653"/>
      <c r="J104" s="446" t="s">
        <v>873</v>
      </c>
      <c r="K104" s="74">
        <v>3.7610619469026552E-2</v>
      </c>
      <c r="L104" s="74">
        <v>1.2969974777074603E-2</v>
      </c>
      <c r="M104" s="74">
        <v>-3.6210388494506696E-3</v>
      </c>
      <c r="N104" s="74">
        <v>1.7002369229728018E-2</v>
      </c>
      <c r="O104" s="126">
        <f t="shared" si="18"/>
        <v>-5.0817407081617326E-4</v>
      </c>
      <c r="Q104" s="599"/>
      <c r="R104" s="140" t="s">
        <v>873</v>
      </c>
      <c r="S104" s="42">
        <v>3.7610619469026552E-2</v>
      </c>
      <c r="T104" s="42">
        <v>-3.6210388494506696E-3</v>
      </c>
      <c r="U104" s="141">
        <v>-2.5553096302875222E-3</v>
      </c>
      <c r="V104" s="141">
        <v>0.96313712957900099</v>
      </c>
      <c r="W104" s="529">
        <f t="shared" si="19"/>
        <v>4.3653486062868042E-2</v>
      </c>
      <c r="X104" s="206">
        <f t="shared" si="20"/>
        <v>1.9056268454410144E-3</v>
      </c>
    </row>
    <row r="105" spans="9:24" ht="16.5" thickBot="1" x14ac:dyDescent="0.3">
      <c r="I105" s="653"/>
      <c r="J105" s="446" t="s">
        <v>874</v>
      </c>
      <c r="K105" s="74">
        <v>0</v>
      </c>
      <c r="L105" s="74">
        <v>1.2969974777074603E-2</v>
      </c>
      <c r="M105" s="74">
        <v>3.3364816031537449E-3</v>
      </c>
      <c r="N105" s="74">
        <v>1.7002369229728018E-2</v>
      </c>
      <c r="O105" s="126">
        <f t="shared" si="18"/>
        <v>1.7724621782300423E-4</v>
      </c>
      <c r="Q105" s="599"/>
      <c r="R105" s="140" t="s">
        <v>874</v>
      </c>
      <c r="S105" s="42">
        <v>0</v>
      </c>
      <c r="T105" s="42">
        <v>3.3364816031537449E-3</v>
      </c>
      <c r="U105" s="141">
        <v>-2.5553096302875222E-3</v>
      </c>
      <c r="V105" s="141">
        <v>0.96313712957900099</v>
      </c>
      <c r="W105" s="529">
        <f t="shared" si="19"/>
        <v>-6.5817968386711924E-4</v>
      </c>
      <c r="X105" s="206">
        <f t="shared" si="20"/>
        <v>4.3320049625542103E-7</v>
      </c>
    </row>
    <row r="106" spans="9:24" ht="16.5" thickBot="1" x14ac:dyDescent="0.3">
      <c r="I106" s="653"/>
      <c r="J106" s="446" t="s">
        <v>875</v>
      </c>
      <c r="K106" s="74">
        <v>-2.1321961620469083E-3</v>
      </c>
      <c r="L106" s="74">
        <v>1.2969974777074603E-2</v>
      </c>
      <c r="M106" s="74">
        <v>2.158943243326219E-3</v>
      </c>
      <c r="N106" s="74">
        <v>1.7002369229728018E-2</v>
      </c>
      <c r="O106" s="126">
        <f t="shared" si="18"/>
        <v>2.241679565688383E-4</v>
      </c>
      <c r="Q106" s="599"/>
      <c r="R106" s="140" t="s">
        <v>875</v>
      </c>
      <c r="S106" s="42">
        <v>-2.1321961620469083E-3</v>
      </c>
      <c r="T106" s="42">
        <v>2.158943243326219E-3</v>
      </c>
      <c r="U106" s="141">
        <v>-2.5553096302875222E-3</v>
      </c>
      <c r="V106" s="141">
        <v>0.96313712957900099</v>
      </c>
      <c r="W106" s="529">
        <f t="shared" si="19"/>
        <v>-1.6562449300605792E-3</v>
      </c>
      <c r="X106" s="206">
        <f t="shared" si="20"/>
        <v>2.743147268351373E-6</v>
      </c>
    </row>
    <row r="107" spans="9:24" ht="16.5" thickBot="1" x14ac:dyDescent="0.3">
      <c r="I107" s="653"/>
      <c r="J107" s="446" t="s">
        <v>876</v>
      </c>
      <c r="K107" s="74">
        <v>-0.1388888888888889</v>
      </c>
      <c r="L107" s="74">
        <v>1.2969974777074603E-2</v>
      </c>
      <c r="M107" s="74">
        <v>1.3048272482234717E-2</v>
      </c>
      <c r="N107" s="74">
        <v>1.7002369229728018E-2</v>
      </c>
      <c r="O107" s="126">
        <f t="shared" si="18"/>
        <v>6.0046463889961484E-4</v>
      </c>
      <c r="Q107" s="599"/>
      <c r="R107" s="140" t="s">
        <v>876</v>
      </c>
      <c r="S107" s="42">
        <v>-0.1388888888888889</v>
      </c>
      <c r="T107" s="42">
        <v>1.3048272482234717E-2</v>
      </c>
      <c r="U107" s="141">
        <v>-2.5553096302875222E-3</v>
      </c>
      <c r="V107" s="141">
        <v>0.96313712957900099</v>
      </c>
      <c r="W107" s="529">
        <f t="shared" si="19"/>
        <v>-0.14890085496310559</v>
      </c>
      <c r="X107" s="206">
        <f t="shared" si="20"/>
        <v>2.2171464608743807E-2</v>
      </c>
    </row>
    <row r="108" spans="9:24" ht="16.5" thickBot="1" x14ac:dyDescent="0.3">
      <c r="I108" s="653"/>
      <c r="J108" s="446" t="s">
        <v>877</v>
      </c>
      <c r="K108" s="74">
        <v>2.9776674937965261E-2</v>
      </c>
      <c r="L108" s="74">
        <v>1.2969974777074603E-2</v>
      </c>
      <c r="M108" s="74">
        <v>-6.0470460180261547E-5</v>
      </c>
      <c r="N108" s="74">
        <v>1.7002369229728018E-2</v>
      </c>
      <c r="O108" s="126">
        <f t="shared" si="18"/>
        <v>-2.8677003056163297E-4</v>
      </c>
      <c r="Q108" s="599"/>
      <c r="R108" s="140" t="s">
        <v>877</v>
      </c>
      <c r="S108" s="42">
        <v>2.9776674937965261E-2</v>
      </c>
      <c r="T108" s="42">
        <v>-6.0470460180261547E-5</v>
      </c>
      <c r="U108" s="141">
        <v>-2.5553096302875222E-3</v>
      </c>
      <c r="V108" s="141">
        <v>0.96313712957900099</v>
      </c>
      <c r="W108" s="529">
        <f t="shared" si="19"/>
        <v>3.2390225913695121E-2</v>
      </c>
      <c r="X108" s="206">
        <f t="shared" si="20"/>
        <v>1.0491267347402069E-3</v>
      </c>
    </row>
    <row r="109" spans="9:24" ht="16.5" thickBot="1" x14ac:dyDescent="0.3">
      <c r="I109" s="654"/>
      <c r="J109" s="446" t="s">
        <v>866</v>
      </c>
      <c r="K109" s="74">
        <v>6.9879518072289162E-2</v>
      </c>
      <c r="L109" s="74">
        <v>1.2969974777074603E-2</v>
      </c>
      <c r="M109" s="74">
        <v>8.791928721174018E-2</v>
      </c>
      <c r="N109" s="74">
        <v>1.7002369229728018E-2</v>
      </c>
      <c r="O109" s="126">
        <f t="shared" si="18"/>
        <v>4.0358494142605011E-3</v>
      </c>
      <c r="Q109" s="599"/>
      <c r="R109" s="140" t="s">
        <v>866</v>
      </c>
      <c r="S109" s="42">
        <v>6.9879518072289162E-2</v>
      </c>
      <c r="T109" s="42">
        <v>8.791928721174018E-2</v>
      </c>
      <c r="U109" s="141">
        <v>-2.5553096302875222E-3</v>
      </c>
      <c r="V109" s="141">
        <v>0.96313712957900099</v>
      </c>
      <c r="W109" s="529">
        <f t="shared" si="19"/>
        <v>-1.2243502217170521E-2</v>
      </c>
      <c r="X109" s="206">
        <f t="shared" si="20"/>
        <v>1.4990334654185948E-4</v>
      </c>
    </row>
    <row r="110" spans="9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6.4548393636341397E-3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3.0073158743923661E-2</v>
      </c>
    </row>
    <row r="111" spans="9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5.3790328030284501E-4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2.5060965619936384E-3</v>
      </c>
    </row>
    <row r="112" spans="9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</row>
    <row r="113" spans="9:15" ht="16.5" thickBot="1" x14ac:dyDescent="0.3">
      <c r="I113" s="671">
        <v>2018</v>
      </c>
      <c r="J113" s="448" t="s">
        <v>867</v>
      </c>
      <c r="K113" s="449">
        <v>-0.10135135135135136</v>
      </c>
      <c r="L113" s="141">
        <v>-1.5772241168278557E-2</v>
      </c>
      <c r="M113" s="141">
        <v>2.443046535543213E-2</v>
      </c>
      <c r="N113" s="141">
        <v>-7.0994468597337171E-3</v>
      </c>
      <c r="O113" s="126">
        <f>((K113-L113)*(M113-N113))</f>
        <v>-2.698301831524291E-3</v>
      </c>
    </row>
    <row r="114" spans="9:15" ht="16.5" thickBot="1" x14ac:dyDescent="0.3">
      <c r="I114" s="672"/>
      <c r="J114" s="448" t="s">
        <v>868</v>
      </c>
      <c r="K114" s="141">
        <v>2.5062656641604009E-3</v>
      </c>
      <c r="L114" s="141">
        <v>-1.5772241168278557E-2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3.9181430746384013E-5</v>
      </c>
    </row>
    <row r="115" spans="9:15" ht="16.5" thickBot="1" x14ac:dyDescent="0.3">
      <c r="I115" s="672"/>
      <c r="J115" s="448" t="s">
        <v>869</v>
      </c>
      <c r="K115" s="141">
        <v>-0.1</v>
      </c>
      <c r="L115" s="141">
        <v>-1.5772241168278557E-2</v>
      </c>
      <c r="M115" s="141">
        <v>-8.5978114661722491E-2</v>
      </c>
      <c r="N115" s="141">
        <v>-7.0994468597337171E-3</v>
      </c>
      <c r="O115" s="126">
        <f t="shared" si="21"/>
        <v>6.6437734085933817E-3</v>
      </c>
    </row>
    <row r="116" spans="9:15" ht="16.5" thickBot="1" x14ac:dyDescent="0.3">
      <c r="I116" s="672"/>
      <c r="J116" s="448" t="s">
        <v>870</v>
      </c>
      <c r="K116" s="141">
        <v>6.3888888888888884E-2</v>
      </c>
      <c r="L116" s="141">
        <v>-1.5772241168278557E-2</v>
      </c>
      <c r="M116" s="141">
        <v>-4.7003022830323746E-2</v>
      </c>
      <c r="N116" s="141">
        <v>-7.0994468597337171E-3</v>
      </c>
      <c r="O116" s="126">
        <f t="shared" si="21"/>
        <v>-3.1787639551392336E-3</v>
      </c>
    </row>
    <row r="117" spans="9:15" ht="16.5" thickBot="1" x14ac:dyDescent="0.3">
      <c r="I117" s="672"/>
      <c r="J117" s="448" t="s">
        <v>871</v>
      </c>
      <c r="K117" s="141">
        <v>-4.5919582245430815E-2</v>
      </c>
      <c r="L117" s="141">
        <v>-1.5772241168278557E-2</v>
      </c>
      <c r="M117" s="141">
        <v>-5.0291628843604896E-3</v>
      </c>
      <c r="N117" s="141">
        <v>-7.0994468597337171E-3</v>
      </c>
      <c r="O117" s="126">
        <f t="shared" si="21"/>
        <v>-6.2413557132139373E-5</v>
      </c>
    </row>
    <row r="118" spans="9:15" ht="16.5" thickBot="1" x14ac:dyDescent="0.3">
      <c r="I118" s="672"/>
      <c r="J118" s="448" t="s">
        <v>872</v>
      </c>
      <c r="K118" s="141">
        <v>6.5340909090909088E-2</v>
      </c>
      <c r="L118" s="141">
        <v>-1.5772241168278557E-2</v>
      </c>
      <c r="M118" s="141">
        <v>-4.6791598066254894E-2</v>
      </c>
      <c r="N118" s="141">
        <v>-7.0994468597337171E-3</v>
      </c>
      <c r="O118" s="126">
        <f t="shared" si="21"/>
        <v>-3.2195554249249483E-3</v>
      </c>
    </row>
    <row r="119" spans="9:15" ht="16.5" thickBot="1" x14ac:dyDescent="0.3">
      <c r="I119" s="672"/>
      <c r="J119" s="448" t="s">
        <v>873</v>
      </c>
      <c r="K119" s="141">
        <v>-4.8000000000000001E-2</v>
      </c>
      <c r="L119" s="141">
        <v>-1.5772241168278557E-2</v>
      </c>
      <c r="M119" s="141">
        <v>2.741564628095532E-2</v>
      </c>
      <c r="N119" s="141">
        <v>-7.0994468597337171E-3</v>
      </c>
      <c r="O119" s="126">
        <f t="shared" si="21"/>
        <v>-1.1123440977925294E-3</v>
      </c>
    </row>
    <row r="120" spans="9:15" ht="16.5" thickBot="1" x14ac:dyDescent="0.3">
      <c r="I120" s="672"/>
      <c r="J120" s="448" t="s">
        <v>874</v>
      </c>
      <c r="K120" s="141">
        <v>-2.2408963585434174E-2</v>
      </c>
      <c r="L120" s="141">
        <v>-1.5772241168278557E-2</v>
      </c>
      <c r="M120" s="141">
        <v>1.926351069183738E-2</v>
      </c>
      <c r="N120" s="141">
        <v>-7.0994468597337171E-3</v>
      </c>
      <c r="O120" s="126">
        <f t="shared" si="21"/>
        <v>-1.7496363136503386E-4</v>
      </c>
    </row>
    <row r="121" spans="9:15" ht="16.5" thickBot="1" x14ac:dyDescent="0.3">
      <c r="I121" s="672"/>
      <c r="J121" s="448" t="s">
        <v>875</v>
      </c>
      <c r="K121" s="141">
        <v>4.2979942693409739E-2</v>
      </c>
      <c r="L121" s="141">
        <v>-1.5772241168278557E-2</v>
      </c>
      <c r="M121" s="141">
        <v>-6.0196663444972249E-3</v>
      </c>
      <c r="N121" s="141">
        <v>-7.0994468597337171E-3</v>
      </c>
      <c r="O121" s="126">
        <f t="shared" si="21"/>
        <v>6.3439463361442911E-5</v>
      </c>
    </row>
    <row r="122" spans="9:15" ht="16.5" thickBot="1" x14ac:dyDescent="0.3">
      <c r="I122" s="672"/>
      <c r="J122" s="448" t="s">
        <v>876</v>
      </c>
      <c r="K122" s="141">
        <v>5.7692307692307696E-2</v>
      </c>
      <c r="L122" s="141">
        <v>-1.5772241168278557E-2</v>
      </c>
      <c r="M122" s="141">
        <v>-2.4763515298842628E-2</v>
      </c>
      <c r="N122" s="141">
        <v>-7.0994468597337171E-3</v>
      </c>
      <c r="O122" s="126">
        <f t="shared" si="21"/>
        <v>-1.2976828189216563E-3</v>
      </c>
    </row>
    <row r="123" spans="9:15" ht="16.5" thickBot="1" x14ac:dyDescent="0.3">
      <c r="I123" s="672"/>
      <c r="J123" s="448" t="s">
        <v>877</v>
      </c>
      <c r="K123" s="141">
        <v>-4.4155844155844157E-2</v>
      </c>
      <c r="L123" s="141">
        <v>-1.5772241168278557E-2</v>
      </c>
      <c r="M123" s="141">
        <v>4.7403329287324443E-2</v>
      </c>
      <c r="N123" s="141">
        <v>-7.0994468597337171E-3</v>
      </c>
      <c r="O123" s="126">
        <f t="shared" si="21"/>
        <v>-1.5469851598782591E-3</v>
      </c>
    </row>
    <row r="124" spans="9:15" ht="16.5" thickBot="1" x14ac:dyDescent="0.3">
      <c r="I124" s="673"/>
      <c r="J124" s="448" t="s">
        <v>866</v>
      </c>
      <c r="K124" s="141">
        <v>1.9021739130434784E-2</v>
      </c>
      <c r="L124" s="141">
        <v>-1.5772241168278557E-2</v>
      </c>
      <c r="M124" s="141">
        <v>1.6834633611323781E-2</v>
      </c>
      <c r="N124" s="141">
        <v>-7.0994468597337171E-3</v>
      </c>
      <c r="O124" s="126">
        <f t="shared" si="21"/>
        <v>8.3276192437779437E-4</v>
      </c>
    </row>
    <row r="125" spans="9:15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-3.5884240271733753E-3</v>
      </c>
    </row>
    <row r="126" spans="9:15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-2.9903533559778129E-4</v>
      </c>
    </row>
  </sheetData>
  <mergeCells count="65"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  <mergeCell ref="Z17:AC17"/>
    <mergeCell ref="AE17:AF17"/>
    <mergeCell ref="Z18:Z19"/>
    <mergeCell ref="AA18:AD18"/>
    <mergeCell ref="AE18:AG18"/>
    <mergeCell ref="Z1:Z2"/>
    <mergeCell ref="AA1:AD1"/>
    <mergeCell ref="AE1:AG1"/>
    <mergeCell ref="Z16:AC16"/>
    <mergeCell ref="AE16:AF16"/>
    <mergeCell ref="I113:I124"/>
    <mergeCell ref="I17:U17"/>
    <mergeCell ref="B72:G72"/>
    <mergeCell ref="A82:G82"/>
    <mergeCell ref="B6:G6"/>
    <mergeCell ref="B19:G19"/>
    <mergeCell ref="B25:G25"/>
    <mergeCell ref="B33:G33"/>
    <mergeCell ref="B47:G47"/>
    <mergeCell ref="B60:G60"/>
    <mergeCell ref="Q36:X36"/>
    <mergeCell ref="Q38:Q49"/>
    <mergeCell ref="Q50:W50"/>
    <mergeCell ref="Q51:W51"/>
    <mergeCell ref="I53:I64"/>
    <mergeCell ref="I65:N65"/>
    <mergeCell ref="I68:I79"/>
    <mergeCell ref="I80:N80"/>
    <mergeCell ref="I36:O36"/>
    <mergeCell ref="I38:I49"/>
    <mergeCell ref="I50:N50"/>
    <mergeCell ref="I51:N51"/>
    <mergeCell ref="I66:N66"/>
    <mergeCell ref="Q53:Q64"/>
    <mergeCell ref="Q65:W65"/>
    <mergeCell ref="Q66:W66"/>
    <mergeCell ref="Q68:Q79"/>
    <mergeCell ref="Q80:W80"/>
    <mergeCell ref="I125:N125"/>
    <mergeCell ref="I126:N126"/>
    <mergeCell ref="Q110:W110"/>
    <mergeCell ref="Q111:W111"/>
    <mergeCell ref="Q81:W81"/>
    <mergeCell ref="Q83:Q94"/>
    <mergeCell ref="Q95:W95"/>
    <mergeCell ref="Q96:W96"/>
    <mergeCell ref="Q98:Q109"/>
    <mergeCell ref="I111:N111"/>
    <mergeCell ref="I81:N81"/>
    <mergeCell ref="I83:I94"/>
    <mergeCell ref="I95:N95"/>
    <mergeCell ref="I96:N96"/>
    <mergeCell ref="I98:I109"/>
    <mergeCell ref="I110:N1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Q100" workbookViewId="0">
      <selection activeCell="Q82" sqref="Q82:X111"/>
    </sheetView>
  </sheetViews>
  <sheetFormatPr defaultRowHeight="15" x14ac:dyDescent="0.25"/>
  <cols>
    <col min="1" max="1" width="12.85546875" customWidth="1"/>
    <col min="9" max="9" width="9.28515625" bestFit="1" customWidth="1"/>
    <col min="11" max="14" width="9.28515625" bestFit="1" customWidth="1"/>
    <col min="15" max="15" width="10.42578125" bestFit="1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7</v>
      </c>
      <c r="B2" s="4" t="s">
        <v>4432</v>
      </c>
      <c r="C2" s="4" t="s">
        <v>4433</v>
      </c>
      <c r="D2" s="4" t="s">
        <v>4434</v>
      </c>
      <c r="E2" s="4" t="s">
        <v>4435</v>
      </c>
      <c r="F2" s="4" t="s">
        <v>4435</v>
      </c>
      <c r="G2" s="4" t="s">
        <v>4436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19" t="s">
        <v>885</v>
      </c>
      <c r="AB2" s="419" t="s">
        <v>5161</v>
      </c>
      <c r="AC2" s="419" t="s">
        <v>5162</v>
      </c>
      <c r="AD2" s="418" t="s">
        <v>878</v>
      </c>
      <c r="AE2" s="419" t="s">
        <v>5161</v>
      </c>
      <c r="AF2" s="419" t="s">
        <v>5162</v>
      </c>
      <c r="AG2" s="418" t="s">
        <v>878</v>
      </c>
    </row>
    <row r="3" spans="1:33" ht="16.5" thickBot="1" x14ac:dyDescent="0.3">
      <c r="A3" s="3" t="s">
        <v>12</v>
      </c>
      <c r="B3" s="4" t="s">
        <v>4437</v>
      </c>
      <c r="C3" s="4" t="s">
        <v>4438</v>
      </c>
      <c r="D3" s="4" t="s">
        <v>4439</v>
      </c>
      <c r="E3" s="4" t="s">
        <v>4440</v>
      </c>
      <c r="F3" s="4" t="s">
        <v>4440</v>
      </c>
      <c r="G3" s="4" t="s">
        <v>4441</v>
      </c>
      <c r="I3" s="27" t="s">
        <v>866</v>
      </c>
      <c r="J3" s="45">
        <v>19600</v>
      </c>
      <c r="K3" s="27"/>
      <c r="L3" s="45">
        <v>19000</v>
      </c>
      <c r="M3" s="27"/>
      <c r="N3" s="99">
        <v>17350</v>
      </c>
      <c r="O3" s="27"/>
      <c r="P3" s="99">
        <v>16950</v>
      </c>
      <c r="Q3" s="27"/>
      <c r="R3" s="99">
        <v>21250</v>
      </c>
      <c r="S3" s="27"/>
      <c r="T3" s="45">
        <v>35400</v>
      </c>
      <c r="U3" s="28"/>
      <c r="Z3" s="420">
        <v>1</v>
      </c>
      <c r="AA3" s="27" t="s">
        <v>866</v>
      </c>
      <c r="AB3" s="45">
        <v>19600</v>
      </c>
      <c r="AC3" s="27"/>
      <c r="AD3" s="420"/>
      <c r="AE3" s="45">
        <v>19000</v>
      </c>
      <c r="AF3" s="27"/>
      <c r="AG3" s="420"/>
    </row>
    <row r="4" spans="1:33" ht="16.5" thickBot="1" x14ac:dyDescent="0.3">
      <c r="A4" s="3" t="s">
        <v>18</v>
      </c>
      <c r="B4" s="4" t="s">
        <v>4442</v>
      </c>
      <c r="C4" s="4" t="s">
        <v>4443</v>
      </c>
      <c r="D4" s="4" t="s">
        <v>4444</v>
      </c>
      <c r="E4" s="4" t="s">
        <v>4437</v>
      </c>
      <c r="F4" s="4" t="s">
        <v>4437</v>
      </c>
      <c r="G4" s="4" t="s">
        <v>4445</v>
      </c>
      <c r="I4" s="29" t="s">
        <v>867</v>
      </c>
      <c r="J4" s="45">
        <v>19750</v>
      </c>
      <c r="K4" s="27"/>
      <c r="L4" s="45">
        <v>19300</v>
      </c>
      <c r="M4" s="27"/>
      <c r="N4" s="99">
        <v>17900</v>
      </c>
      <c r="O4" s="27"/>
      <c r="P4" s="99">
        <v>17400</v>
      </c>
      <c r="Q4" s="27"/>
      <c r="R4" s="99">
        <v>21850</v>
      </c>
      <c r="S4" s="27"/>
      <c r="T4" s="45">
        <v>35600</v>
      </c>
      <c r="U4" s="8"/>
      <c r="Z4" s="420">
        <v>2</v>
      </c>
      <c r="AA4" s="29" t="s">
        <v>867</v>
      </c>
      <c r="AB4" s="45">
        <v>19750</v>
      </c>
      <c r="AC4" s="27"/>
      <c r="AD4" s="75">
        <v>7.6530612244897957E-3</v>
      </c>
      <c r="AE4" s="45">
        <v>19300</v>
      </c>
      <c r="AF4" s="27"/>
      <c r="AG4" s="34">
        <v>1.5789473684210527E-2</v>
      </c>
    </row>
    <row r="5" spans="1:33" ht="16.5" thickBot="1" x14ac:dyDescent="0.3">
      <c r="A5" s="3" t="s">
        <v>24</v>
      </c>
      <c r="B5" s="4" t="s">
        <v>4446</v>
      </c>
      <c r="C5" s="4" t="s">
        <v>4447</v>
      </c>
      <c r="D5" s="4" t="s">
        <v>4448</v>
      </c>
      <c r="E5" s="4" t="s">
        <v>4449</v>
      </c>
      <c r="F5" s="4" t="s">
        <v>4449</v>
      </c>
      <c r="G5" s="4" t="s">
        <v>4450</v>
      </c>
      <c r="I5" s="29" t="s">
        <v>868</v>
      </c>
      <c r="J5" s="45">
        <v>19300</v>
      </c>
      <c r="K5" s="27"/>
      <c r="L5" s="45">
        <v>18975</v>
      </c>
      <c r="M5" s="27"/>
      <c r="N5" s="99">
        <v>20750</v>
      </c>
      <c r="O5" s="27"/>
      <c r="P5" s="99">
        <v>15525</v>
      </c>
      <c r="Q5" s="27"/>
      <c r="R5" s="99">
        <v>24650</v>
      </c>
      <c r="S5" s="27"/>
      <c r="T5" s="45">
        <v>32000</v>
      </c>
      <c r="U5" s="8"/>
      <c r="Z5" s="420">
        <v>3</v>
      </c>
      <c r="AA5" s="29" t="s">
        <v>868</v>
      </c>
      <c r="AB5" s="45">
        <v>19300</v>
      </c>
      <c r="AC5" s="27"/>
      <c r="AD5" s="75">
        <v>-2.2784810126582278E-2</v>
      </c>
      <c r="AE5" s="45">
        <v>18975</v>
      </c>
      <c r="AF5" s="27"/>
      <c r="AG5" s="34">
        <v>-1.683937823834197E-2</v>
      </c>
    </row>
    <row r="6" spans="1:33" ht="16.5" thickBot="1" x14ac:dyDescent="0.3">
      <c r="A6" s="3" t="s">
        <v>30</v>
      </c>
      <c r="B6" s="4" t="s">
        <v>4451</v>
      </c>
      <c r="C6" s="4" t="s">
        <v>4452</v>
      </c>
      <c r="D6" s="4" t="s">
        <v>4453</v>
      </c>
      <c r="E6" s="4" t="s">
        <v>4446</v>
      </c>
      <c r="F6" s="4" t="s">
        <v>4446</v>
      </c>
      <c r="G6" s="4" t="s">
        <v>4454</v>
      </c>
      <c r="I6" s="29" t="s">
        <v>869</v>
      </c>
      <c r="J6" s="45">
        <v>18200</v>
      </c>
      <c r="K6" s="30"/>
      <c r="L6" s="45">
        <v>20750</v>
      </c>
      <c r="M6" s="30"/>
      <c r="N6" s="99">
        <v>21800</v>
      </c>
      <c r="O6" s="27"/>
      <c r="P6" s="99">
        <v>15300</v>
      </c>
      <c r="Q6" s="27"/>
      <c r="R6" s="99">
        <v>26500</v>
      </c>
      <c r="S6" s="27"/>
      <c r="T6" s="45">
        <v>34100</v>
      </c>
      <c r="U6" s="8"/>
      <c r="Z6" s="420">
        <v>4</v>
      </c>
      <c r="AA6" s="29" t="s">
        <v>869</v>
      </c>
      <c r="AB6" s="45">
        <v>18200</v>
      </c>
      <c r="AC6" s="30"/>
      <c r="AD6" s="75">
        <v>-5.6994818652849742E-2</v>
      </c>
      <c r="AE6" s="45">
        <v>20750</v>
      </c>
      <c r="AF6" s="30"/>
      <c r="AG6" s="34">
        <v>9.3544137022397889E-2</v>
      </c>
    </row>
    <row r="7" spans="1:33" ht="16.5" thickBot="1" x14ac:dyDescent="0.3">
      <c r="A7" s="3" t="s">
        <v>4455</v>
      </c>
      <c r="B7" s="661" t="s">
        <v>4456</v>
      </c>
      <c r="C7" s="661"/>
      <c r="D7" s="661"/>
      <c r="E7" s="661"/>
      <c r="F7" s="661"/>
      <c r="G7" s="661"/>
      <c r="I7" s="29" t="s">
        <v>870</v>
      </c>
      <c r="J7" s="45">
        <v>17750</v>
      </c>
      <c r="K7" s="30"/>
      <c r="L7" s="45">
        <v>21700</v>
      </c>
      <c r="M7" s="27"/>
      <c r="N7" s="99">
        <v>21400</v>
      </c>
      <c r="O7" s="27">
        <v>545</v>
      </c>
      <c r="P7" s="99">
        <v>15000</v>
      </c>
      <c r="Q7" s="27"/>
      <c r="R7" s="99">
        <v>26900</v>
      </c>
      <c r="S7" s="27">
        <v>393</v>
      </c>
      <c r="T7" s="45">
        <v>35050</v>
      </c>
      <c r="U7" s="8">
        <v>611</v>
      </c>
      <c r="Z7" s="420">
        <v>5</v>
      </c>
      <c r="AA7" s="29" t="s">
        <v>870</v>
      </c>
      <c r="AB7" s="45">
        <v>17750</v>
      </c>
      <c r="AC7" s="30"/>
      <c r="AD7" s="75">
        <v>-2.4725274725274724E-2</v>
      </c>
      <c r="AE7" s="45">
        <v>21700</v>
      </c>
      <c r="AF7" s="27"/>
      <c r="AG7" s="34">
        <v>4.5783132530120479E-2</v>
      </c>
    </row>
    <row r="8" spans="1:33" ht="16.5" thickBot="1" x14ac:dyDescent="0.3">
      <c r="A8" s="3" t="s">
        <v>36</v>
      </c>
      <c r="B8" s="4" t="s">
        <v>2620</v>
      </c>
      <c r="C8" s="4" t="s">
        <v>4457</v>
      </c>
      <c r="D8" s="4" t="s">
        <v>4458</v>
      </c>
      <c r="E8" s="4" t="s">
        <v>4451</v>
      </c>
      <c r="F8" s="4" t="s">
        <v>4459</v>
      </c>
      <c r="G8" s="4" t="s">
        <v>4460</v>
      </c>
      <c r="I8" s="29" t="s">
        <v>871</v>
      </c>
      <c r="J8" s="45">
        <v>16300</v>
      </c>
      <c r="K8" s="30">
        <v>410</v>
      </c>
      <c r="L8" s="45">
        <v>21675</v>
      </c>
      <c r="M8" s="27">
        <v>340</v>
      </c>
      <c r="N8" s="99">
        <v>20300</v>
      </c>
      <c r="O8" s="27"/>
      <c r="P8" s="99">
        <v>14200</v>
      </c>
      <c r="Q8" s="29">
        <v>440</v>
      </c>
      <c r="R8" s="99">
        <v>27775</v>
      </c>
      <c r="S8" s="29"/>
      <c r="T8" s="45">
        <v>35050</v>
      </c>
      <c r="U8" s="28"/>
      <c r="Z8" s="420">
        <v>6</v>
      </c>
      <c r="AA8" s="29" t="s">
        <v>871</v>
      </c>
      <c r="AB8" s="45">
        <v>16300</v>
      </c>
      <c r="AC8" s="30">
        <v>410</v>
      </c>
      <c r="AD8" s="75">
        <v>-5.8591549295774648E-2</v>
      </c>
      <c r="AE8" s="45">
        <v>21675</v>
      </c>
      <c r="AF8" s="27">
        <v>340</v>
      </c>
      <c r="AG8" s="34">
        <v>1.4516129032258065E-2</v>
      </c>
    </row>
    <row r="9" spans="1:33" ht="16.5" thickBot="1" x14ac:dyDescent="0.3">
      <c r="A9" s="3" t="s">
        <v>42</v>
      </c>
      <c r="B9" s="4" t="s">
        <v>4461</v>
      </c>
      <c r="C9" s="4" t="s">
        <v>2604</v>
      </c>
      <c r="D9" s="4" t="s">
        <v>4462</v>
      </c>
      <c r="E9" s="4" t="s">
        <v>2620</v>
      </c>
      <c r="F9" s="4" t="s">
        <v>4463</v>
      </c>
      <c r="G9" s="4" t="s">
        <v>4464</v>
      </c>
      <c r="I9" s="29" t="s">
        <v>872</v>
      </c>
      <c r="J9" s="45">
        <v>18200</v>
      </c>
      <c r="K9" s="27"/>
      <c r="L9" s="45">
        <v>23100</v>
      </c>
      <c r="M9" s="27"/>
      <c r="N9" s="99">
        <v>20375</v>
      </c>
      <c r="O9" s="27"/>
      <c r="P9" s="99">
        <v>14800</v>
      </c>
      <c r="Q9" s="27"/>
      <c r="R9" s="99">
        <v>27450</v>
      </c>
      <c r="S9" s="27"/>
      <c r="T9" s="45">
        <v>31600</v>
      </c>
      <c r="U9" s="28"/>
      <c r="Z9" s="420">
        <v>7</v>
      </c>
      <c r="AA9" s="29" t="s">
        <v>872</v>
      </c>
      <c r="AB9" s="45">
        <v>18200</v>
      </c>
      <c r="AC9" s="27"/>
      <c r="AD9" s="75">
        <v>0.1165644171779141</v>
      </c>
      <c r="AE9" s="45">
        <v>23100</v>
      </c>
      <c r="AF9" s="27"/>
      <c r="AG9" s="34">
        <v>6.5743944636678195E-2</v>
      </c>
    </row>
    <row r="10" spans="1:33" ht="16.5" thickBot="1" x14ac:dyDescent="0.3">
      <c r="A10" s="3" t="s">
        <v>49</v>
      </c>
      <c r="B10" s="4" t="s">
        <v>4465</v>
      </c>
      <c r="C10" s="4" t="s">
        <v>2593</v>
      </c>
      <c r="D10" s="4" t="s">
        <v>4466</v>
      </c>
      <c r="E10" s="4" t="s">
        <v>4467</v>
      </c>
      <c r="F10" s="4" t="s">
        <v>4468</v>
      </c>
      <c r="G10" s="4" t="s">
        <v>4469</v>
      </c>
      <c r="I10" s="29" t="s">
        <v>873</v>
      </c>
      <c r="J10" s="45">
        <v>16800</v>
      </c>
      <c r="K10" s="27"/>
      <c r="L10" s="45">
        <v>22900</v>
      </c>
      <c r="M10" s="27"/>
      <c r="N10" s="99">
        <v>20200</v>
      </c>
      <c r="O10" s="27"/>
      <c r="P10" s="99">
        <v>15750</v>
      </c>
      <c r="Q10" s="27"/>
      <c r="R10" s="99">
        <v>30100</v>
      </c>
      <c r="S10" s="27"/>
      <c r="T10" s="45">
        <v>35250</v>
      </c>
      <c r="U10" s="28"/>
      <c r="Z10" s="420">
        <v>8</v>
      </c>
      <c r="AA10" s="29" t="s">
        <v>873</v>
      </c>
      <c r="AB10" s="45">
        <v>16800</v>
      </c>
      <c r="AC10" s="27"/>
      <c r="AD10" s="75">
        <v>-7.6923076923076927E-2</v>
      </c>
      <c r="AE10" s="45">
        <v>22900</v>
      </c>
      <c r="AF10" s="27"/>
      <c r="AG10" s="34">
        <v>-8.658008658008658E-3</v>
      </c>
    </row>
    <row r="11" spans="1:33" ht="16.5" thickBot="1" x14ac:dyDescent="0.3">
      <c r="A11" s="3" t="s">
        <v>55</v>
      </c>
      <c r="B11" s="4" t="s">
        <v>4470</v>
      </c>
      <c r="C11" s="4" t="s">
        <v>4471</v>
      </c>
      <c r="D11" s="4" t="s">
        <v>4472</v>
      </c>
      <c r="E11" s="4" t="s">
        <v>4465</v>
      </c>
      <c r="F11" s="4" t="s">
        <v>4473</v>
      </c>
      <c r="G11" s="4" t="s">
        <v>4474</v>
      </c>
      <c r="I11" s="29" t="s">
        <v>874</v>
      </c>
      <c r="J11" s="45">
        <v>15800</v>
      </c>
      <c r="K11" s="27"/>
      <c r="L11" s="45">
        <v>22150</v>
      </c>
      <c r="M11" s="27"/>
      <c r="N11" s="99">
        <v>19125</v>
      </c>
      <c r="O11" s="27"/>
      <c r="P11" s="99">
        <v>18750</v>
      </c>
      <c r="Q11" s="27"/>
      <c r="R11" s="99">
        <v>30300</v>
      </c>
      <c r="S11" s="27"/>
      <c r="T11" s="79">
        <v>34400</v>
      </c>
      <c r="U11" s="28"/>
      <c r="Z11" s="420">
        <v>9</v>
      </c>
      <c r="AA11" s="29" t="s">
        <v>874</v>
      </c>
      <c r="AB11" s="45">
        <v>15800</v>
      </c>
      <c r="AC11" s="27"/>
      <c r="AD11" s="75">
        <v>-5.9523809523809521E-2</v>
      </c>
      <c r="AE11" s="45">
        <v>22150</v>
      </c>
      <c r="AF11" s="27"/>
      <c r="AG11" s="34">
        <v>-3.2751091703056769E-2</v>
      </c>
    </row>
    <row r="12" spans="1:33" ht="16.5" thickBot="1" x14ac:dyDescent="0.3">
      <c r="A12" s="3" t="s">
        <v>61</v>
      </c>
      <c r="B12" s="4" t="s">
        <v>4475</v>
      </c>
      <c r="C12" s="4" t="s">
        <v>4470</v>
      </c>
      <c r="D12" s="4" t="s">
        <v>4476</v>
      </c>
      <c r="E12" s="4" t="s">
        <v>4470</v>
      </c>
      <c r="F12" s="4" t="s">
        <v>4477</v>
      </c>
      <c r="G12" s="4" t="s">
        <v>4478</v>
      </c>
      <c r="I12" s="29" t="s">
        <v>875</v>
      </c>
      <c r="J12" s="45">
        <v>16300</v>
      </c>
      <c r="K12" s="27"/>
      <c r="L12" s="45">
        <v>19900</v>
      </c>
      <c r="M12" s="27"/>
      <c r="N12" s="99">
        <v>17475</v>
      </c>
      <c r="O12" s="27">
        <v>251</v>
      </c>
      <c r="P12" s="99">
        <v>17700</v>
      </c>
      <c r="Q12" s="21">
        <v>143</v>
      </c>
      <c r="R12" s="99">
        <v>32000</v>
      </c>
      <c r="S12" s="27"/>
      <c r="T12" s="79">
        <v>33000</v>
      </c>
      <c r="U12" s="31"/>
      <c r="Z12" s="420">
        <v>10</v>
      </c>
      <c r="AA12" s="29" t="s">
        <v>875</v>
      </c>
      <c r="AB12" s="45">
        <v>16300</v>
      </c>
      <c r="AC12" s="27"/>
      <c r="AD12" s="75">
        <v>3.1645569620253167E-2</v>
      </c>
      <c r="AE12" s="45">
        <v>19900</v>
      </c>
      <c r="AF12" s="27"/>
      <c r="AG12" s="34">
        <v>-0.10158013544018059</v>
      </c>
    </row>
    <row r="13" spans="1:33" ht="16.5" thickBot="1" x14ac:dyDescent="0.3">
      <c r="A13" s="3" t="s">
        <v>68</v>
      </c>
      <c r="B13" s="4" t="s">
        <v>2615</v>
      </c>
      <c r="C13" s="4" t="s">
        <v>4479</v>
      </c>
      <c r="D13" s="4" t="s">
        <v>4480</v>
      </c>
      <c r="E13" s="4" t="s">
        <v>4475</v>
      </c>
      <c r="F13" s="4" t="s">
        <v>4481</v>
      </c>
      <c r="G13" s="4" t="s">
        <v>4482</v>
      </c>
      <c r="I13" s="29" t="s">
        <v>876</v>
      </c>
      <c r="J13" s="45">
        <v>17500</v>
      </c>
      <c r="K13" s="27">
        <v>175</v>
      </c>
      <c r="L13" s="45">
        <v>18375</v>
      </c>
      <c r="M13" s="27">
        <v>195</v>
      </c>
      <c r="N13" s="99">
        <v>18100</v>
      </c>
      <c r="O13" s="27"/>
      <c r="P13" s="99">
        <v>21625</v>
      </c>
      <c r="Q13" s="27"/>
      <c r="R13" s="99">
        <v>34675</v>
      </c>
      <c r="S13" s="27">
        <v>282</v>
      </c>
      <c r="T13" s="79">
        <v>33500</v>
      </c>
      <c r="U13" s="28" t="s">
        <v>5117</v>
      </c>
      <c r="Z13" s="420">
        <v>11</v>
      </c>
      <c r="AA13" s="29" t="s">
        <v>876</v>
      </c>
      <c r="AB13" s="45">
        <v>17500</v>
      </c>
      <c r="AC13" s="27">
        <v>175</v>
      </c>
      <c r="AD13" s="75">
        <v>8.4355828220858894E-2</v>
      </c>
      <c r="AE13" s="45">
        <v>18375</v>
      </c>
      <c r="AF13" s="27">
        <v>195</v>
      </c>
      <c r="AG13" s="34">
        <v>-6.683417085427136E-2</v>
      </c>
    </row>
    <row r="14" spans="1:33" ht="16.5" thickBot="1" x14ac:dyDescent="0.3">
      <c r="A14" s="3" t="s">
        <v>798</v>
      </c>
      <c r="B14" s="661" t="s">
        <v>4483</v>
      </c>
      <c r="C14" s="661"/>
      <c r="D14" s="661"/>
      <c r="E14" s="661"/>
      <c r="F14" s="661"/>
      <c r="G14" s="661"/>
      <c r="I14" s="29" t="s">
        <v>877</v>
      </c>
      <c r="J14" s="45">
        <v>18250</v>
      </c>
      <c r="K14" s="27"/>
      <c r="L14" s="45">
        <v>18325</v>
      </c>
      <c r="M14" s="27"/>
      <c r="N14" s="99">
        <v>16300</v>
      </c>
      <c r="O14" s="27"/>
      <c r="P14" s="99">
        <v>21000</v>
      </c>
      <c r="Q14" s="27"/>
      <c r="R14" s="99">
        <v>33500</v>
      </c>
      <c r="S14" s="27"/>
      <c r="T14" s="79">
        <v>27500</v>
      </c>
      <c r="U14" s="28"/>
      <c r="Z14" s="420">
        <v>12</v>
      </c>
      <c r="AA14" s="29" t="s">
        <v>877</v>
      </c>
      <c r="AB14" s="45">
        <v>18250</v>
      </c>
      <c r="AC14" s="27"/>
      <c r="AD14" s="75">
        <v>4.2857142857142858E-2</v>
      </c>
      <c r="AE14" s="45">
        <v>18325</v>
      </c>
      <c r="AF14" s="27"/>
      <c r="AG14" s="34">
        <v>-2.7210884353741495E-3</v>
      </c>
    </row>
    <row r="15" spans="1:33" ht="16.5" thickBot="1" x14ac:dyDescent="0.3">
      <c r="A15" s="3" t="s">
        <v>73</v>
      </c>
      <c r="B15" s="4" t="s">
        <v>4484</v>
      </c>
      <c r="C15" s="4" t="s">
        <v>4485</v>
      </c>
      <c r="D15" s="4" t="s">
        <v>4486</v>
      </c>
      <c r="E15" s="4" t="s">
        <v>4487</v>
      </c>
      <c r="F15" s="4" t="s">
        <v>4488</v>
      </c>
      <c r="G15" s="4" t="s">
        <v>4489</v>
      </c>
      <c r="I15" s="29" t="s">
        <v>866</v>
      </c>
      <c r="J15" s="45">
        <v>19000</v>
      </c>
      <c r="K15" s="27"/>
      <c r="L15" s="45">
        <v>17350</v>
      </c>
      <c r="M15" s="27"/>
      <c r="N15" s="99">
        <v>16950</v>
      </c>
      <c r="O15" s="27"/>
      <c r="P15" s="99">
        <v>21250</v>
      </c>
      <c r="Q15" s="27"/>
      <c r="R15" s="99">
        <v>35400</v>
      </c>
      <c r="S15" s="27"/>
      <c r="T15" s="79">
        <v>27350</v>
      </c>
      <c r="U15" s="28"/>
      <c r="Z15" s="420">
        <v>13</v>
      </c>
      <c r="AA15" s="29" t="s">
        <v>866</v>
      </c>
      <c r="AB15" s="45">
        <v>19000</v>
      </c>
      <c r="AC15" s="27"/>
      <c r="AD15" s="75">
        <v>4.1095890410958902E-2</v>
      </c>
      <c r="AE15" s="45">
        <v>17350</v>
      </c>
      <c r="AF15" s="27"/>
      <c r="AG15" s="34">
        <v>-5.3206002728512961E-2</v>
      </c>
    </row>
    <row r="16" spans="1:33" ht="16.5" thickBot="1" x14ac:dyDescent="0.3">
      <c r="A16" s="3" t="s">
        <v>80</v>
      </c>
      <c r="B16" s="4" t="s">
        <v>4490</v>
      </c>
      <c r="C16" s="4" t="s">
        <v>4491</v>
      </c>
      <c r="D16" s="4" t="s">
        <v>4492</v>
      </c>
      <c r="E16" s="4" t="s">
        <v>2620</v>
      </c>
      <c r="F16" s="4" t="s">
        <v>4493</v>
      </c>
      <c r="G16" s="4" t="s">
        <v>4494</v>
      </c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75">
        <v>2.4628570264249888E-2</v>
      </c>
      <c r="AE16" s="589" t="s">
        <v>5160</v>
      </c>
      <c r="AF16" s="589"/>
      <c r="AG16" s="36">
        <v>-4.7213059152081266E-2</v>
      </c>
    </row>
    <row r="17" spans="1:33" ht="16.5" thickBot="1" x14ac:dyDescent="0.3">
      <c r="A17" s="3" t="s">
        <v>87</v>
      </c>
      <c r="B17" s="4" t="s">
        <v>4490</v>
      </c>
      <c r="C17" s="4" t="s">
        <v>4448</v>
      </c>
      <c r="D17" s="4" t="s">
        <v>4495</v>
      </c>
      <c r="E17" s="4" t="s">
        <v>4490</v>
      </c>
      <c r="F17" s="4" t="s">
        <v>4496</v>
      </c>
      <c r="G17" s="4" t="s">
        <v>4497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30" t="s">
        <v>881</v>
      </c>
      <c r="AA17" s="631"/>
      <c r="AB17" s="631"/>
      <c r="AC17" s="632"/>
      <c r="AD17" s="75">
        <v>2.0523808553541572E-3</v>
      </c>
      <c r="AE17" s="630" t="s">
        <v>881</v>
      </c>
      <c r="AF17" s="632"/>
      <c r="AG17" s="75">
        <v>-3.9344215960067722E-3</v>
      </c>
    </row>
    <row r="18" spans="1:33" ht="16.5" thickBot="1" x14ac:dyDescent="0.3">
      <c r="A18" s="3" t="s">
        <v>93</v>
      </c>
      <c r="B18" s="4" t="s">
        <v>4498</v>
      </c>
      <c r="C18" s="4" t="s">
        <v>4499</v>
      </c>
      <c r="D18" s="4" t="s">
        <v>4500</v>
      </c>
      <c r="E18" s="4" t="s">
        <v>4501</v>
      </c>
      <c r="F18" s="4" t="s">
        <v>4502</v>
      </c>
      <c r="G18" s="4" t="s">
        <v>4503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27" t="s">
        <v>716</v>
      </c>
      <c r="AA18" s="587" t="s">
        <v>5142</v>
      </c>
      <c r="AB18" s="587"/>
      <c r="AC18" s="587"/>
      <c r="AD18" s="587"/>
      <c r="AE18" s="587" t="s">
        <v>5143</v>
      </c>
      <c r="AF18" s="587"/>
      <c r="AG18" s="587"/>
    </row>
    <row r="19" spans="1:33" ht="16.5" thickBot="1" x14ac:dyDescent="0.3">
      <c r="A19" s="3" t="s">
        <v>100</v>
      </c>
      <c r="B19" s="4" t="s">
        <v>4504</v>
      </c>
      <c r="C19" s="4" t="s">
        <v>4504</v>
      </c>
      <c r="D19" s="4" t="s">
        <v>4505</v>
      </c>
      <c r="E19" s="4" t="s">
        <v>4506</v>
      </c>
      <c r="F19" s="4" t="s">
        <v>4507</v>
      </c>
      <c r="G19" s="4" t="s">
        <v>4508</v>
      </c>
      <c r="I19" s="33" t="s">
        <v>867</v>
      </c>
      <c r="J19" s="34">
        <f>(J4-J3+K4)/J3</f>
        <v>7.6530612244897957E-3</v>
      </c>
      <c r="K19" s="34">
        <v>3.4070989126123085E-4</v>
      </c>
      <c r="L19" s="34">
        <f>(L4-L3+M4)/L3</f>
        <v>1.5789473684210527E-2</v>
      </c>
      <c r="M19" s="34">
        <f>(L19-L32)^2</f>
        <v>3.8903204502497825E-4</v>
      </c>
      <c r="N19" s="34">
        <f>(N4-N3+O4)/N3</f>
        <v>3.1700288184438041E-2</v>
      </c>
      <c r="O19" s="35">
        <f>(N19-N32)^2</f>
        <v>7.9665408137614762E-4</v>
      </c>
      <c r="P19" s="34">
        <f>(P4-P3+Q4)/P3</f>
        <v>2.6548672566371681E-2</v>
      </c>
      <c r="Q19" s="35">
        <f>(P19-P32)^2</f>
        <v>1.466001568999123E-7</v>
      </c>
      <c r="R19" s="34">
        <f>(R4-R3+S4)/R3</f>
        <v>2.823529411764706E-2</v>
      </c>
      <c r="S19" s="35">
        <f>(R19-R32)^2</f>
        <v>3.2968282465191981E-4</v>
      </c>
      <c r="T19" s="34">
        <f t="shared" ref="T19:T30" si="0">(T4-T3+U4)/T3</f>
        <v>5.6497175141242938E-3</v>
      </c>
      <c r="U19" s="35">
        <f>(T19-T32)^2</f>
        <v>1.0767990040179249E-3</v>
      </c>
      <c r="Z19" s="628"/>
      <c r="AA19" s="419" t="s">
        <v>885</v>
      </c>
      <c r="AB19" s="419" t="s">
        <v>5161</v>
      </c>
      <c r="AC19" s="419" t="s">
        <v>5162</v>
      </c>
      <c r="AD19" s="418" t="s">
        <v>878</v>
      </c>
      <c r="AE19" s="419" t="s">
        <v>5161</v>
      </c>
      <c r="AF19" s="419" t="s">
        <v>5162</v>
      </c>
      <c r="AG19" s="418" t="s">
        <v>878</v>
      </c>
    </row>
    <row r="20" spans="1:33" ht="16.5" thickBot="1" x14ac:dyDescent="0.3">
      <c r="A20" s="3" t="s">
        <v>106</v>
      </c>
      <c r="B20" s="4" t="s">
        <v>4509</v>
      </c>
      <c r="C20" s="4" t="s">
        <v>4504</v>
      </c>
      <c r="D20" s="4" t="s">
        <v>4510</v>
      </c>
      <c r="E20" s="4" t="s">
        <v>4504</v>
      </c>
      <c r="F20" s="4" t="s">
        <v>4511</v>
      </c>
      <c r="G20" s="4" t="s">
        <v>4512</v>
      </c>
      <c r="I20" s="33" t="s">
        <v>868</v>
      </c>
      <c r="J20" s="34">
        <f t="shared" ref="J20:J30" si="1">(J5-J4+K5)/J4</f>
        <v>-2.2784810126582278E-2</v>
      </c>
      <c r="K20" s="34">
        <v>2.1448094640373779E-4</v>
      </c>
      <c r="L20" s="34">
        <f t="shared" ref="L20:L30" si="2">(L5-L4+M5)/L4</f>
        <v>-1.683937823834197E-2</v>
      </c>
      <c r="M20" s="34">
        <f>(L20-L32)^2</f>
        <v>1.6653790594055133E-4</v>
      </c>
      <c r="N20" s="34">
        <f t="shared" ref="N20:N30" si="3">(N5-N4+O5)/N4</f>
        <v>0.15921787709497207</v>
      </c>
      <c r="O20" s="35">
        <f>(N20-N32)^2</f>
        <v>2.4255773072459633E-2</v>
      </c>
      <c r="P20" s="34">
        <f t="shared" ref="P20:P30" si="4">(P5-P4+Q5)/P4</f>
        <v>-0.10775862068965517</v>
      </c>
      <c r="Q20" s="35">
        <f>(P20-P32)^2</f>
        <v>1.7935747394770277E-2</v>
      </c>
      <c r="R20" s="34">
        <f t="shared" ref="R20:R30" si="5">(R5-R4+S5)/R4</f>
        <v>0.12814645308924486</v>
      </c>
      <c r="S20" s="35">
        <f>(R20-R32)^2</f>
        <v>6.6837147026687724E-3</v>
      </c>
      <c r="T20" s="34">
        <f t="shared" si="0"/>
        <v>-0.10112359550561797</v>
      </c>
      <c r="U20" s="35">
        <f>(T20-T32)^2</f>
        <v>5.4698889081531291E-3</v>
      </c>
      <c r="Z20" s="420">
        <v>1</v>
      </c>
      <c r="AA20" s="27" t="s">
        <v>866</v>
      </c>
      <c r="AB20" s="99">
        <v>17350</v>
      </c>
      <c r="AC20" s="27"/>
      <c r="AD20" s="420"/>
      <c r="AE20" s="99">
        <v>16950</v>
      </c>
      <c r="AF20" s="27"/>
      <c r="AG20" s="420"/>
    </row>
    <row r="21" spans="1:33" ht="16.5" thickBot="1" x14ac:dyDescent="0.3">
      <c r="A21" s="3" t="s">
        <v>4513</v>
      </c>
      <c r="B21" s="661" t="s">
        <v>4514</v>
      </c>
      <c r="C21" s="661"/>
      <c r="D21" s="661"/>
      <c r="E21" s="661"/>
      <c r="F21" s="661"/>
      <c r="G21" s="661"/>
      <c r="I21" s="33" t="s">
        <v>869</v>
      </c>
      <c r="J21" s="34">
        <f t="shared" si="1"/>
        <v>-5.6994818652849742E-2</v>
      </c>
      <c r="K21" s="34">
        <v>5.6759226374729843E-4</v>
      </c>
      <c r="L21" s="34">
        <f t="shared" si="2"/>
        <v>9.3544137022397889E-2</v>
      </c>
      <c r="M21" s="34">
        <f>(L21-L32)^2</f>
        <v>9.5020693903217525E-3</v>
      </c>
      <c r="N21" s="34">
        <f t="shared" si="3"/>
        <v>5.0602409638554217E-2</v>
      </c>
      <c r="O21" s="35">
        <f>(N21-N32)^2</f>
        <v>2.2209713476400387E-3</v>
      </c>
      <c r="P21" s="34">
        <f t="shared" si="4"/>
        <v>-1.4492753623188406E-2</v>
      </c>
      <c r="Q21" s="35">
        <f>(P21-P32)^2</f>
        <v>1.6531170530392888E-3</v>
      </c>
      <c r="R21" s="34">
        <f t="shared" si="5"/>
        <v>7.5050709939148072E-2</v>
      </c>
      <c r="S21" s="35">
        <f>(R21-R32)^2</f>
        <v>8.2129505002532513E-4</v>
      </c>
      <c r="T21" s="34">
        <f t="shared" si="0"/>
        <v>6.5625000000000003E-2</v>
      </c>
      <c r="U21" s="35">
        <f>(T21-T32)^2</f>
        <v>8.6099652067003242E-3</v>
      </c>
      <c r="Z21" s="420">
        <v>2</v>
      </c>
      <c r="AA21" s="29" t="s">
        <v>867</v>
      </c>
      <c r="AB21" s="99">
        <v>17900</v>
      </c>
      <c r="AC21" s="27"/>
      <c r="AD21" s="75">
        <v>3.1700288184438041E-2</v>
      </c>
      <c r="AE21" s="99">
        <v>17400</v>
      </c>
      <c r="AF21" s="27"/>
      <c r="AG21" s="75">
        <v>2.6548672566371681E-2</v>
      </c>
    </row>
    <row r="22" spans="1:33" ht="16.5" thickBot="1" x14ac:dyDescent="0.3">
      <c r="A22" s="3" t="s">
        <v>114</v>
      </c>
      <c r="B22" s="4" t="s">
        <v>4515</v>
      </c>
      <c r="C22" s="4" t="s">
        <v>4516</v>
      </c>
      <c r="D22" s="4" t="s">
        <v>4517</v>
      </c>
      <c r="E22" s="4" t="s">
        <v>4509</v>
      </c>
      <c r="F22" s="4" t="s">
        <v>4518</v>
      </c>
      <c r="G22" s="4" t="s">
        <v>4519</v>
      </c>
      <c r="I22" s="33" t="s">
        <v>870</v>
      </c>
      <c r="J22" s="34">
        <f t="shared" si="1"/>
        <v>-2.4725274725274724E-2</v>
      </c>
      <c r="K22" s="46">
        <v>1.6816844914913111E-2</v>
      </c>
      <c r="L22" s="34">
        <f t="shared" si="2"/>
        <v>4.5783132530120479E-2</v>
      </c>
      <c r="M22" s="34">
        <f>(L22-L32)^2</f>
        <v>2.4718351882843928E-3</v>
      </c>
      <c r="N22" s="34">
        <f t="shared" si="3"/>
        <v>6.6513761467889912E-3</v>
      </c>
      <c r="O22" s="47">
        <f>(N22-N32)^2</f>
        <v>1.0087923685195878E-5</v>
      </c>
      <c r="P22" s="34">
        <f t="shared" si="4"/>
        <v>-1.9607843137254902E-2</v>
      </c>
      <c r="Q22" s="47">
        <f>(P22-P32)^2</f>
        <v>2.0952253594057287E-3</v>
      </c>
      <c r="R22" s="34">
        <f t="shared" si="5"/>
        <v>2.9924528301886792E-2</v>
      </c>
      <c r="S22" s="47">
        <f>(R22-R32)^2</f>
        <v>2.711929120663425E-4</v>
      </c>
      <c r="T22" s="34">
        <f t="shared" si="0"/>
        <v>4.5777126099706744E-2</v>
      </c>
      <c r="U22" s="47">
        <f>(T22-T32)^2</f>
        <v>5.3205389079437754E-3</v>
      </c>
      <c r="Z22" s="420">
        <v>3</v>
      </c>
      <c r="AA22" s="29" t="s">
        <v>868</v>
      </c>
      <c r="AB22" s="99">
        <v>20750</v>
      </c>
      <c r="AC22" s="27"/>
      <c r="AD22" s="75">
        <v>0.15921787709497207</v>
      </c>
      <c r="AE22" s="99">
        <v>15525</v>
      </c>
      <c r="AF22" s="27"/>
      <c r="AG22" s="75">
        <v>-0.10775862068965517</v>
      </c>
    </row>
    <row r="23" spans="1:33" ht="16.5" thickBot="1" x14ac:dyDescent="0.3">
      <c r="A23" s="3" t="s">
        <v>118</v>
      </c>
      <c r="B23" s="4" t="s">
        <v>3297</v>
      </c>
      <c r="C23" s="4" t="s">
        <v>4520</v>
      </c>
      <c r="D23" s="4" t="s">
        <v>3350</v>
      </c>
      <c r="E23" s="4" t="s">
        <v>4521</v>
      </c>
      <c r="F23" s="4" t="s">
        <v>4522</v>
      </c>
      <c r="G23" s="4" t="s">
        <v>4523</v>
      </c>
      <c r="I23" s="33" t="s">
        <v>871</v>
      </c>
      <c r="J23" s="34">
        <f t="shared" si="1"/>
        <v>-5.8591549295774648E-2</v>
      </c>
      <c r="K23" s="34">
        <v>1.9675322447856032E-2</v>
      </c>
      <c r="L23" s="34">
        <f t="shared" si="2"/>
        <v>1.4516129032258065E-2</v>
      </c>
      <c r="M23" s="34">
        <f>(L23-L32)^2</f>
        <v>3.4042281848616405E-4</v>
      </c>
      <c r="N23" s="34">
        <f t="shared" si="3"/>
        <v>-5.1401869158878503E-2</v>
      </c>
      <c r="O23" s="47">
        <f>(N23-N32)^2</f>
        <v>3.0114956779489794E-3</v>
      </c>
      <c r="P23" s="34">
        <f t="shared" si="4"/>
        <v>-2.4E-2</v>
      </c>
      <c r="Q23" s="47">
        <f>(P23-P32)^2</f>
        <v>2.5166063425587667E-3</v>
      </c>
      <c r="R23" s="34">
        <f t="shared" si="5"/>
        <v>3.2527881040892194E-2</v>
      </c>
      <c r="S23" s="47">
        <f>(R23-R32)^2</f>
        <v>1.9222666560497873E-4</v>
      </c>
      <c r="T23" s="34">
        <f t="shared" si="0"/>
        <v>0</v>
      </c>
      <c r="U23" s="47">
        <f>(T23-T32)^2</f>
        <v>7.3793169384572094E-4</v>
      </c>
      <c r="Z23" s="420">
        <v>4</v>
      </c>
      <c r="AA23" s="29" t="s">
        <v>869</v>
      </c>
      <c r="AB23" s="99">
        <v>21800</v>
      </c>
      <c r="AC23" s="27"/>
      <c r="AD23" s="75">
        <v>5.0602409638554217E-2</v>
      </c>
      <c r="AE23" s="99">
        <v>15300</v>
      </c>
      <c r="AF23" s="27"/>
      <c r="AG23" s="75">
        <v>-1.4492753623188406E-2</v>
      </c>
    </row>
    <row r="24" spans="1:33" ht="16.5" thickBot="1" x14ac:dyDescent="0.3">
      <c r="A24" s="3" t="s">
        <v>124</v>
      </c>
      <c r="B24" s="4" t="s">
        <v>4524</v>
      </c>
      <c r="C24" s="4" t="s">
        <v>4525</v>
      </c>
      <c r="D24" s="4" t="s">
        <v>4524</v>
      </c>
      <c r="E24" s="4" t="s">
        <v>4526</v>
      </c>
      <c r="F24" s="4" t="s">
        <v>4527</v>
      </c>
      <c r="G24" s="4" t="s">
        <v>4528</v>
      </c>
      <c r="I24" s="33" t="s">
        <v>872</v>
      </c>
      <c r="J24" s="34">
        <f t="shared" si="1"/>
        <v>0.1165644171779141</v>
      </c>
      <c r="K24" s="34">
        <v>1.8061451044844315E-4</v>
      </c>
      <c r="L24" s="34">
        <f t="shared" si="2"/>
        <v>6.5743944636678195E-2</v>
      </c>
      <c r="M24" s="34">
        <f>(L24-L32)^2</f>
        <v>4.8550747208561734E-3</v>
      </c>
      <c r="N24" s="34">
        <f t="shared" si="3"/>
        <v>3.6945812807881772E-3</v>
      </c>
      <c r="O24" s="47">
        <f>(N24-N32)^2</f>
        <v>4.8116320013664714E-8</v>
      </c>
      <c r="P24" s="34">
        <f t="shared" si="4"/>
        <v>4.2253521126760563E-2</v>
      </c>
      <c r="Q24" s="47">
        <f>(P24-P32)^2</f>
        <v>2.5881513891123133E-4</v>
      </c>
      <c r="R24" s="34">
        <f t="shared" si="5"/>
        <v>-1.1701170117011701E-2</v>
      </c>
      <c r="S24" s="47">
        <f>(R24-R32)^2</f>
        <v>3.37487034576683E-3</v>
      </c>
      <c r="T24" s="34">
        <f t="shared" si="0"/>
        <v>-9.843081312410841E-2</v>
      </c>
      <c r="U24" s="47">
        <f>(T24-T32)^2</f>
        <v>5.0788306309426205E-3</v>
      </c>
      <c r="Z24" s="420">
        <v>5</v>
      </c>
      <c r="AA24" s="29" t="s">
        <v>870</v>
      </c>
      <c r="AB24" s="99">
        <v>21400</v>
      </c>
      <c r="AC24" s="27">
        <v>545</v>
      </c>
      <c r="AD24" s="75">
        <v>6.6513761467889912E-3</v>
      </c>
      <c r="AE24" s="99">
        <v>15000</v>
      </c>
      <c r="AF24" s="27"/>
      <c r="AG24" s="75">
        <v>-1.9607843137254902E-2</v>
      </c>
    </row>
    <row r="25" spans="1:33" ht="16.5" thickBot="1" x14ac:dyDescent="0.3">
      <c r="A25" s="3" t="s">
        <v>130</v>
      </c>
      <c r="B25" s="4" t="s">
        <v>3372</v>
      </c>
      <c r="C25" s="4" t="s">
        <v>4529</v>
      </c>
      <c r="D25" s="4" t="s">
        <v>4530</v>
      </c>
      <c r="E25" s="4" t="s">
        <v>3364</v>
      </c>
      <c r="F25" s="4" t="s">
        <v>4531</v>
      </c>
      <c r="G25" s="4" t="s">
        <v>4532</v>
      </c>
      <c r="I25" s="33" t="s">
        <v>873</v>
      </c>
      <c r="J25" s="34">
        <f t="shared" si="1"/>
        <v>-7.6923076923076927E-2</v>
      </c>
      <c r="K25" s="34">
        <v>5.4625594493087903E-4</v>
      </c>
      <c r="L25" s="34">
        <f t="shared" si="2"/>
        <v>-8.658008658008658E-3</v>
      </c>
      <c r="M25" s="34">
        <f>(L25-L32)^2</f>
        <v>2.2312274732311607E-5</v>
      </c>
      <c r="N25" s="34">
        <f t="shared" si="3"/>
        <v>-8.5889570552147246E-3</v>
      </c>
      <c r="O25" s="47">
        <f>(N25-N32)^2</f>
        <v>1.4554453584487796E-4</v>
      </c>
      <c r="P25" s="34">
        <f t="shared" si="4"/>
        <v>6.4189189189189186E-2</v>
      </c>
      <c r="Q25" s="47">
        <f>(P25-P32)^2</f>
        <v>1.4457789948680547E-3</v>
      </c>
      <c r="R25" s="34">
        <f t="shared" si="5"/>
        <v>9.6539162112932606E-2</v>
      </c>
      <c r="S25" s="47">
        <f>(R25-R32)^2</f>
        <v>2.5146913136355753E-3</v>
      </c>
      <c r="T25" s="34">
        <f t="shared" si="0"/>
        <v>0.11550632911392406</v>
      </c>
      <c r="U25" s="47">
        <f>(T25-T32)^2</f>
        <v>2.0355079101314757E-2</v>
      </c>
      <c r="Z25" s="420">
        <v>6</v>
      </c>
      <c r="AA25" s="29" t="s">
        <v>871</v>
      </c>
      <c r="AB25" s="99">
        <v>20300</v>
      </c>
      <c r="AC25" s="27"/>
      <c r="AD25" s="75">
        <v>-5.1401869158878503E-2</v>
      </c>
      <c r="AE25" s="99">
        <v>14200</v>
      </c>
      <c r="AF25" s="29">
        <v>440</v>
      </c>
      <c r="AG25" s="75">
        <v>-2.4E-2</v>
      </c>
    </row>
    <row r="26" spans="1:33" ht="16.5" thickBot="1" x14ac:dyDescent="0.3">
      <c r="A26" s="3" t="s">
        <v>135</v>
      </c>
      <c r="B26" s="4" t="s">
        <v>4533</v>
      </c>
      <c r="C26" s="4" t="s">
        <v>3133</v>
      </c>
      <c r="D26" s="4" t="s">
        <v>89</v>
      </c>
      <c r="E26" s="4" t="s">
        <v>3372</v>
      </c>
      <c r="F26" s="4" t="s">
        <v>4534</v>
      </c>
      <c r="G26" s="4" t="s">
        <v>4535</v>
      </c>
      <c r="I26" s="33" t="s">
        <v>874</v>
      </c>
      <c r="J26" s="34">
        <f t="shared" si="1"/>
        <v>-5.9523809523809521E-2</v>
      </c>
      <c r="K26" s="34">
        <v>1.6405688026730611E-3</v>
      </c>
      <c r="L26" s="34">
        <f t="shared" si="2"/>
        <v>-3.2751091703056769E-2</v>
      </c>
      <c r="M26" s="34">
        <f>(L26-L32)^2</f>
        <v>8.3040047605854883E-4</v>
      </c>
      <c r="N26" s="34">
        <f t="shared" si="3"/>
        <v>-5.3217821782178217E-2</v>
      </c>
      <c r="O26" s="47">
        <f>(N26-N32)^2</f>
        <v>3.2141017751750752E-3</v>
      </c>
      <c r="P26" s="34">
        <f t="shared" si="4"/>
        <v>0.19047619047619047</v>
      </c>
      <c r="Q26" s="47">
        <f>(P26-P32)^2</f>
        <v>2.6997908175527541E-2</v>
      </c>
      <c r="R26" s="34">
        <f t="shared" si="5"/>
        <v>6.6445182724252493E-3</v>
      </c>
      <c r="S26" s="47">
        <f>(R26-R32)^2</f>
        <v>1.5798992038248908E-3</v>
      </c>
      <c r="T26" s="34">
        <f t="shared" si="0"/>
        <v>-2.4113475177304965E-2</v>
      </c>
      <c r="U26" s="47">
        <f>(T26-T32)^2</f>
        <v>9.3111824217991895E-6</v>
      </c>
      <c r="Z26" s="420">
        <v>7</v>
      </c>
      <c r="AA26" s="29" t="s">
        <v>872</v>
      </c>
      <c r="AB26" s="99">
        <v>20375</v>
      </c>
      <c r="AC26" s="27"/>
      <c r="AD26" s="75">
        <v>3.6945812807881772E-3</v>
      </c>
      <c r="AE26" s="99">
        <v>14800</v>
      </c>
      <c r="AF26" s="27"/>
      <c r="AG26" s="75">
        <v>4.2253521126760563E-2</v>
      </c>
    </row>
    <row r="27" spans="1:33" ht="16.5" thickBot="1" x14ac:dyDescent="0.3">
      <c r="A27" s="3" t="s">
        <v>141</v>
      </c>
      <c r="B27" s="4" t="s">
        <v>4536</v>
      </c>
      <c r="C27" s="4" t="s">
        <v>11</v>
      </c>
      <c r="D27" s="4" t="s">
        <v>3331</v>
      </c>
      <c r="E27" s="4" t="s">
        <v>69</v>
      </c>
      <c r="F27" s="4" t="s">
        <v>4537</v>
      </c>
      <c r="G27" s="4" t="s">
        <v>4538</v>
      </c>
      <c r="I27" s="33" t="s">
        <v>875</v>
      </c>
      <c r="J27" s="34">
        <f t="shared" si="1"/>
        <v>3.1645569620253167E-2</v>
      </c>
      <c r="K27" s="34">
        <v>3.0569683169135607E-3</v>
      </c>
      <c r="L27" s="34">
        <f t="shared" si="2"/>
        <v>-0.10158013544018059</v>
      </c>
      <c r="M27" s="46">
        <f>(L27-L32)^2</f>
        <v>9.5346854321382759E-3</v>
      </c>
      <c r="N27" s="34">
        <f t="shared" si="3"/>
        <v>-7.3150326797385617E-2</v>
      </c>
      <c r="O27" s="47">
        <f>(N27-N32)^2</f>
        <v>5.8714754879394954E-3</v>
      </c>
      <c r="P27" s="34">
        <f t="shared" si="4"/>
        <v>-4.8373333333333331E-2</v>
      </c>
      <c r="Q27" s="47">
        <f>(P27-P32)^2</f>
        <v>5.5560806936873399E-3</v>
      </c>
      <c r="R27" s="34">
        <f t="shared" si="5"/>
        <v>5.6105610561056105E-2</v>
      </c>
      <c r="S27" s="47">
        <f>(R27-R32)^2</f>
        <v>9.4345212631210225E-5</v>
      </c>
      <c r="T27" s="34">
        <f t="shared" si="0"/>
        <v>-4.0697674418604654E-2</v>
      </c>
      <c r="U27" s="47">
        <f>(T27-T32)^2</f>
        <v>1.831360323674751E-4</v>
      </c>
      <c r="Z27" s="420">
        <v>8</v>
      </c>
      <c r="AA27" s="29" t="s">
        <v>873</v>
      </c>
      <c r="AB27" s="99">
        <v>20200</v>
      </c>
      <c r="AC27" s="27"/>
      <c r="AD27" s="75">
        <v>-8.5889570552147246E-3</v>
      </c>
      <c r="AE27" s="99">
        <v>15750</v>
      </c>
      <c r="AF27" s="27"/>
      <c r="AG27" s="75">
        <v>6.4189189189189186E-2</v>
      </c>
    </row>
    <row r="28" spans="1:33" ht="16.5" thickBot="1" x14ac:dyDescent="0.3">
      <c r="A28" s="3" t="s">
        <v>145</v>
      </c>
      <c r="B28" s="4" t="s">
        <v>116</v>
      </c>
      <c r="C28" s="4" t="s">
        <v>3286</v>
      </c>
      <c r="D28" s="4" t="s">
        <v>3100</v>
      </c>
      <c r="E28" s="4" t="s">
        <v>70</v>
      </c>
      <c r="F28" s="4" t="s">
        <v>4539</v>
      </c>
      <c r="G28" s="4" t="s">
        <v>4540</v>
      </c>
      <c r="I28" s="33" t="s">
        <v>876</v>
      </c>
      <c r="J28" s="34">
        <f t="shared" si="1"/>
        <v>8.4355828220858894E-2</v>
      </c>
      <c r="K28" s="34">
        <v>7.0815253228277209E-4</v>
      </c>
      <c r="L28" s="34">
        <f t="shared" si="2"/>
        <v>-6.683417085427136E-2</v>
      </c>
      <c r="M28" s="34">
        <f>(L28-L32)^2</f>
        <v>3.9563784567525559E-3</v>
      </c>
      <c r="N28" s="34">
        <f t="shared" si="3"/>
        <v>3.5765379113018601E-2</v>
      </c>
      <c r="O28" s="47">
        <f>(N28-N32)^2</f>
        <v>1.0426539263543833E-3</v>
      </c>
      <c r="P28" s="34">
        <f t="shared" si="4"/>
        <v>0.22175141242937854</v>
      </c>
      <c r="Q28" s="47">
        <f>(P28-P32)^2</f>
        <v>3.8253736261597539E-2</v>
      </c>
      <c r="R28" s="34">
        <f t="shared" si="5"/>
        <v>9.2406249999999995E-2</v>
      </c>
      <c r="S28" s="47">
        <f>(R28-R32)^2</f>
        <v>2.1172684855427755E-3</v>
      </c>
      <c r="T28" s="34">
        <f t="shared" si="0"/>
        <v>2.6212121212121211E-2</v>
      </c>
      <c r="U28" s="47">
        <f>(T28-T32)^2</f>
        <v>2.8491062005936794E-3</v>
      </c>
      <c r="Z28" s="420">
        <v>9</v>
      </c>
      <c r="AA28" s="29" t="s">
        <v>874</v>
      </c>
      <c r="AB28" s="99">
        <v>19125</v>
      </c>
      <c r="AC28" s="27"/>
      <c r="AD28" s="75">
        <v>-5.3217821782178217E-2</v>
      </c>
      <c r="AE28" s="99">
        <v>18750</v>
      </c>
      <c r="AF28" s="27"/>
      <c r="AG28" s="75">
        <v>0.19047619047619047</v>
      </c>
    </row>
    <row r="29" spans="1:33" ht="16.5" thickBot="1" x14ac:dyDescent="0.3">
      <c r="A29" s="3" t="s">
        <v>4541</v>
      </c>
      <c r="B29" s="661" t="s">
        <v>4542</v>
      </c>
      <c r="C29" s="661"/>
      <c r="D29" s="661"/>
      <c r="E29" s="661"/>
      <c r="F29" s="661"/>
      <c r="G29" s="661"/>
      <c r="I29" s="33" t="s">
        <v>877</v>
      </c>
      <c r="J29" s="34">
        <f t="shared" si="1"/>
        <v>4.2857142857142858E-2</v>
      </c>
      <c r="K29" s="34">
        <v>1.8216723941067166E-2</v>
      </c>
      <c r="L29" s="34">
        <f t="shared" si="2"/>
        <v>-2.7210884353741495E-3</v>
      </c>
      <c r="M29" s="34">
        <f>(L29-L32)^2</f>
        <v>1.4721773586907497E-6</v>
      </c>
      <c r="N29" s="34">
        <f t="shared" si="3"/>
        <v>-9.9447513812154692E-2</v>
      </c>
      <c r="O29" s="47">
        <f>(N29-N32)^2</f>
        <v>1.0593090567130056E-2</v>
      </c>
      <c r="P29" s="34">
        <f t="shared" si="4"/>
        <v>-2.8901734104046242E-2</v>
      </c>
      <c r="Q29" s="47">
        <f>(P29-P32)^2</f>
        <v>3.0324320531369699E-3</v>
      </c>
      <c r="R29" s="34">
        <f t="shared" si="5"/>
        <v>-3.3886085075702954E-2</v>
      </c>
      <c r="S29" s="47">
        <f>(R29-R32)^2</f>
        <v>6.4446454705062127E-3</v>
      </c>
      <c r="T29" s="34">
        <f t="shared" si="0"/>
        <v>-0.17910447761194029</v>
      </c>
      <c r="U29" s="47">
        <f>(T29-T32)^2</f>
        <v>2.3085635793950399E-2</v>
      </c>
      <c r="Z29" s="420">
        <v>10</v>
      </c>
      <c r="AA29" s="29" t="s">
        <v>875</v>
      </c>
      <c r="AB29" s="99">
        <v>17475</v>
      </c>
      <c r="AC29" s="27">
        <v>251</v>
      </c>
      <c r="AD29" s="75">
        <v>-7.3150326797385617E-2</v>
      </c>
      <c r="AE29" s="99">
        <v>17700</v>
      </c>
      <c r="AF29" s="422">
        <v>143</v>
      </c>
      <c r="AG29" s="75">
        <v>-4.8373333333333331E-2</v>
      </c>
    </row>
    <row r="30" spans="1:33" ht="16.5" thickBot="1" x14ac:dyDescent="0.3">
      <c r="A30" s="3" t="s">
        <v>150</v>
      </c>
      <c r="B30" s="4" t="s">
        <v>4543</v>
      </c>
      <c r="C30" s="4" t="s">
        <v>3218</v>
      </c>
      <c r="D30" s="4" t="s">
        <v>4544</v>
      </c>
      <c r="E30" s="4" t="s">
        <v>3195</v>
      </c>
      <c r="F30" s="4" t="s">
        <v>4545</v>
      </c>
      <c r="G30" s="4" t="s">
        <v>4546</v>
      </c>
      <c r="I30" s="33" t="s">
        <v>866</v>
      </c>
      <c r="J30" s="34">
        <f t="shared" si="1"/>
        <v>4.1095890410958902E-2</v>
      </c>
      <c r="K30" s="34">
        <v>1.0103744020606058E-3</v>
      </c>
      <c r="L30" s="34">
        <f t="shared" si="2"/>
        <v>-5.3206002728512961E-2</v>
      </c>
      <c r="M30" s="34">
        <f>(L30-L32)^2</f>
        <v>2.4276887072971396E-3</v>
      </c>
      <c r="N30" s="34">
        <f t="shared" si="3"/>
        <v>3.9877300613496931E-2</v>
      </c>
      <c r="O30" s="35">
        <f>(N30-N32)^2</f>
        <v>1.3251109666007461E-3</v>
      </c>
      <c r="P30" s="34">
        <f t="shared" si="4"/>
        <v>1.1904761904761904E-2</v>
      </c>
      <c r="Q30" s="35">
        <f>(P30-P32)^2</f>
        <v>2.0337688146385713E-4</v>
      </c>
      <c r="R30" s="34">
        <f t="shared" si="5"/>
        <v>5.6716417910447764E-2</v>
      </c>
      <c r="S30" s="35">
        <f>(R30-R32)^2</f>
        <v>1.0658402064052929E-4</v>
      </c>
      <c r="T30" s="34">
        <f t="shared" si="0"/>
        <v>-5.454545454545455E-3</v>
      </c>
      <c r="U30" s="47">
        <f>(T30-T32)^2</f>
        <v>4.7133941603584611E-4</v>
      </c>
      <c r="Z30" s="420">
        <v>11</v>
      </c>
      <c r="AA30" s="29" t="s">
        <v>876</v>
      </c>
      <c r="AB30" s="99">
        <v>18100</v>
      </c>
      <c r="AC30" s="27"/>
      <c r="AD30" s="75">
        <v>3.5765379113018601E-2</v>
      </c>
      <c r="AE30" s="99">
        <v>21625</v>
      </c>
      <c r="AF30" s="27"/>
      <c r="AG30" s="75">
        <v>0.22175141242937854</v>
      </c>
    </row>
    <row r="31" spans="1:33" ht="16.5" thickBot="1" x14ac:dyDescent="0.3">
      <c r="A31" s="3" t="s">
        <v>155</v>
      </c>
      <c r="B31" s="4" t="s">
        <v>4210</v>
      </c>
      <c r="C31" s="4" t="s">
        <v>81</v>
      </c>
      <c r="D31" s="4" t="s">
        <v>4210</v>
      </c>
      <c r="E31" s="4" t="s">
        <v>4543</v>
      </c>
      <c r="F31" s="4" t="s">
        <v>4547</v>
      </c>
      <c r="G31" s="4" t="s">
        <v>4548</v>
      </c>
      <c r="I31" s="33" t="s">
        <v>880</v>
      </c>
      <c r="J31" s="89">
        <f>SUM(J19:J30)</f>
        <v>2.4628570264249888E-2</v>
      </c>
      <c r="K31" s="89"/>
      <c r="L31" s="36">
        <f>SUM(L19:L30)</f>
        <v>-4.7213059152081266E-2</v>
      </c>
      <c r="M31" s="89"/>
      <c r="N31" s="89">
        <f>SUM(N19:N30)</f>
        <v>4.1702723466245269E-2</v>
      </c>
      <c r="O31" s="90"/>
      <c r="P31" s="46">
        <f>SUM(P19:P30)</f>
        <v>0.31398946280517437</v>
      </c>
      <c r="Q31" s="90"/>
      <c r="R31" s="46">
        <f>SUM(R19:R30)</f>
        <v>0.55670957015296607</v>
      </c>
      <c r="S31" s="90"/>
      <c r="T31" s="36">
        <f>SUM(T19:T30)</f>
        <v>-0.19015428735224543</v>
      </c>
      <c r="U31" s="35"/>
      <c r="Z31" s="420">
        <v>12</v>
      </c>
      <c r="AA31" s="29" t="s">
        <v>877</v>
      </c>
      <c r="AB31" s="99">
        <v>16300</v>
      </c>
      <c r="AC31" s="27"/>
      <c r="AD31" s="75">
        <v>-9.9447513812154692E-2</v>
      </c>
      <c r="AE31" s="99">
        <v>21000</v>
      </c>
      <c r="AF31" s="27"/>
      <c r="AG31" s="75">
        <v>-2.8901734104046242E-2</v>
      </c>
    </row>
    <row r="32" spans="1:33" ht="16.5" thickBot="1" x14ac:dyDescent="0.3">
      <c r="A32" s="3" t="s">
        <v>159</v>
      </c>
      <c r="B32" s="4" t="s">
        <v>811</v>
      </c>
      <c r="C32" s="4" t="s">
        <v>3199</v>
      </c>
      <c r="D32" s="4" t="s">
        <v>811</v>
      </c>
      <c r="E32" s="4" t="s">
        <v>4241</v>
      </c>
      <c r="F32" s="4" t="s">
        <v>4549</v>
      </c>
      <c r="G32" s="4" t="s">
        <v>4550</v>
      </c>
      <c r="I32" s="33" t="s">
        <v>881</v>
      </c>
      <c r="J32" s="89">
        <f>J31/12</f>
        <v>2.0523808553541572E-3</v>
      </c>
      <c r="K32" s="89"/>
      <c r="L32" s="91">
        <f>L31/12</f>
        <v>-3.9344215960067722E-3</v>
      </c>
      <c r="M32" s="89"/>
      <c r="N32" s="91">
        <f>N31/12</f>
        <v>3.4752269555204389E-3</v>
      </c>
      <c r="O32" s="90"/>
      <c r="P32" s="91">
        <f>P31/12</f>
        <v>2.6165788567097864E-2</v>
      </c>
      <c r="Q32" s="90"/>
      <c r="R32" s="91">
        <f>R31/12</f>
        <v>4.6392464179413839E-2</v>
      </c>
      <c r="S32" s="90"/>
      <c r="T32" s="91">
        <f>T31/7</f>
        <v>-2.7164898193177918E-2</v>
      </c>
      <c r="U32" s="35"/>
      <c r="Z32" s="420">
        <v>13</v>
      </c>
      <c r="AA32" s="29" t="s">
        <v>866</v>
      </c>
      <c r="AB32" s="99">
        <v>16950</v>
      </c>
      <c r="AC32" s="27"/>
      <c r="AD32" s="75">
        <v>3.9877300613496931E-2</v>
      </c>
      <c r="AE32" s="99">
        <v>21250</v>
      </c>
      <c r="AF32" s="27"/>
      <c r="AG32" s="75">
        <v>1.1904761904761904E-2</v>
      </c>
    </row>
    <row r="33" spans="1:33" ht="16.5" thickBot="1" x14ac:dyDescent="0.3">
      <c r="A33" s="3" t="s">
        <v>165</v>
      </c>
      <c r="B33" s="4" t="s">
        <v>4207</v>
      </c>
      <c r="C33" s="4" t="s">
        <v>804</v>
      </c>
      <c r="D33" s="4" t="s">
        <v>160</v>
      </c>
      <c r="E33" s="4" t="s">
        <v>153</v>
      </c>
      <c r="F33" s="4" t="s">
        <v>4551</v>
      </c>
      <c r="G33" s="4" t="s">
        <v>4552</v>
      </c>
      <c r="I33" s="98" t="s">
        <v>882</v>
      </c>
      <c r="J33" s="34"/>
      <c r="K33" s="34">
        <v>5.2478840762131577E-3</v>
      </c>
      <c r="L33" s="34"/>
      <c r="M33" s="34">
        <f>SUM(M19:M30)/12</f>
        <v>2.8748257994376282E-3</v>
      </c>
      <c r="N33" s="34"/>
      <c r="O33" s="47">
        <f>SUM(O19:O30)/12</f>
        <v>4.3739172898728867E-3</v>
      </c>
      <c r="P33" s="34"/>
      <c r="Q33" s="47">
        <f>SUM(Q19:Q30)/12</f>
        <v>8.3290809124269578E-3</v>
      </c>
      <c r="R33" s="34"/>
      <c r="S33" s="47">
        <f>SUM(S19:S30)/12</f>
        <v>2.0442013506304468E-3</v>
      </c>
      <c r="T33" s="34"/>
      <c r="U33" s="47">
        <f>SUM(U19:U30)/7</f>
        <v>1.046393743975535E-2</v>
      </c>
      <c r="Z33" s="630" t="s">
        <v>5160</v>
      </c>
      <c r="AA33" s="631"/>
      <c r="AB33" s="631"/>
      <c r="AC33" s="632"/>
      <c r="AD33" s="75">
        <v>4.1702723466245269E-2</v>
      </c>
      <c r="AE33" s="589" t="s">
        <v>5160</v>
      </c>
      <c r="AF33" s="589"/>
      <c r="AG33" s="75">
        <v>0.31398946280517437</v>
      </c>
    </row>
    <row r="34" spans="1:33" ht="16.5" thickBot="1" x14ac:dyDescent="0.3">
      <c r="A34" s="3" t="s">
        <v>4553</v>
      </c>
      <c r="B34" s="661" t="s">
        <v>4554</v>
      </c>
      <c r="C34" s="661"/>
      <c r="D34" s="661"/>
      <c r="E34" s="661"/>
      <c r="F34" s="661"/>
      <c r="G34" s="661"/>
      <c r="I34" s="38" t="s">
        <v>883</v>
      </c>
      <c r="J34" s="34"/>
      <c r="K34" s="34">
        <v>7.2442280998137806E-2</v>
      </c>
      <c r="L34" s="34"/>
      <c r="M34" s="34">
        <f>SQRT(M33)</f>
        <v>5.3617402020590559E-2</v>
      </c>
      <c r="N34" s="34"/>
      <c r="O34" s="35">
        <f>SQRT(O33)</f>
        <v>6.613559775093053E-2</v>
      </c>
      <c r="P34" s="34"/>
      <c r="Q34" s="35">
        <f>SQRT(Q33)</f>
        <v>9.1263798476871202E-2</v>
      </c>
      <c r="R34" s="34"/>
      <c r="S34" s="35">
        <f>SQRT(S33)</f>
        <v>4.5212844973861653E-2</v>
      </c>
      <c r="T34" s="34"/>
      <c r="U34" s="35">
        <f>SQRT(U33)</f>
        <v>0.10229338903250468</v>
      </c>
      <c r="Z34" s="630" t="s">
        <v>881</v>
      </c>
      <c r="AA34" s="631"/>
      <c r="AB34" s="631"/>
      <c r="AC34" s="632"/>
      <c r="AD34" s="75">
        <v>3.4752269555204389E-3</v>
      </c>
      <c r="AE34" s="630" t="s">
        <v>881</v>
      </c>
      <c r="AF34" s="632"/>
      <c r="AG34" s="75">
        <v>2.6165788567097864E-2</v>
      </c>
    </row>
    <row r="35" spans="1:33" ht="16.5" thickBot="1" x14ac:dyDescent="0.3">
      <c r="A35" s="3" t="s">
        <v>171</v>
      </c>
      <c r="B35" s="4" t="s">
        <v>127</v>
      </c>
      <c r="C35" s="4" t="s">
        <v>157</v>
      </c>
      <c r="D35" s="4" t="s">
        <v>790</v>
      </c>
      <c r="E35" s="4" t="s">
        <v>4211</v>
      </c>
      <c r="F35" s="4" t="s">
        <v>4555</v>
      </c>
      <c r="G35" s="4" t="s">
        <v>4556</v>
      </c>
      <c r="I35" s="32"/>
      <c r="J35" s="32"/>
      <c r="K35" s="32"/>
      <c r="L35" s="32"/>
      <c r="M35" s="32"/>
      <c r="N35" s="32"/>
      <c r="O35" s="32"/>
      <c r="P35" s="32"/>
      <c r="Q35" s="32"/>
      <c r="Z35" s="627" t="s">
        <v>716</v>
      </c>
      <c r="AA35" s="587" t="s">
        <v>5144</v>
      </c>
      <c r="AB35" s="587"/>
      <c r="AC35" s="587"/>
      <c r="AD35" s="587"/>
      <c r="AE35" s="587" t="s">
        <v>5145</v>
      </c>
      <c r="AF35" s="587"/>
      <c r="AG35" s="587"/>
    </row>
    <row r="36" spans="1:33" ht="16.5" thickBot="1" x14ac:dyDescent="0.3">
      <c r="A36" s="3" t="s">
        <v>178</v>
      </c>
      <c r="B36" s="4" t="s">
        <v>3165</v>
      </c>
      <c r="C36" s="4" t="s">
        <v>4228</v>
      </c>
      <c r="D36" s="4" t="s">
        <v>811</v>
      </c>
      <c r="E36" s="4" t="s">
        <v>127</v>
      </c>
      <c r="F36" s="4" t="s">
        <v>4557</v>
      </c>
      <c r="G36" s="4" t="s">
        <v>4558</v>
      </c>
      <c r="I36" s="663" t="s">
        <v>766</v>
      </c>
      <c r="J36" s="664"/>
      <c r="K36" s="664"/>
      <c r="L36" s="664"/>
      <c r="M36" s="664"/>
      <c r="N36" s="664"/>
      <c r="O36" s="665"/>
      <c r="Q36" s="610" t="s">
        <v>766</v>
      </c>
      <c r="R36" s="610"/>
      <c r="S36" s="610"/>
      <c r="T36" s="610"/>
      <c r="U36" s="610"/>
      <c r="V36" s="610"/>
      <c r="W36" s="610"/>
      <c r="X36" s="610"/>
      <c r="Z36" s="628"/>
      <c r="AA36" s="419" t="s">
        <v>885</v>
      </c>
      <c r="AB36" s="419" t="s">
        <v>5161</v>
      </c>
      <c r="AC36" s="419" t="s">
        <v>5162</v>
      </c>
      <c r="AD36" s="418" t="s">
        <v>878</v>
      </c>
      <c r="AE36" s="419" t="s">
        <v>5161</v>
      </c>
      <c r="AF36" s="419" t="s">
        <v>5162</v>
      </c>
      <c r="AG36" s="418" t="s">
        <v>878</v>
      </c>
    </row>
    <row r="37" spans="1:33" ht="18" thickBot="1" x14ac:dyDescent="0.3">
      <c r="A37" s="3" t="s">
        <v>182</v>
      </c>
      <c r="B37" s="4" t="s">
        <v>121</v>
      </c>
      <c r="C37" s="4" t="s">
        <v>807</v>
      </c>
      <c r="D37" s="4" t="s">
        <v>240</v>
      </c>
      <c r="E37" s="4" t="s">
        <v>133</v>
      </c>
      <c r="F37" s="4" t="s">
        <v>4559</v>
      </c>
      <c r="G37" s="4" t="s">
        <v>4560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20">
        <v>1</v>
      </c>
      <c r="AA37" s="27" t="s">
        <v>866</v>
      </c>
      <c r="AB37" s="99">
        <v>21250</v>
      </c>
      <c r="AC37" s="27"/>
      <c r="AD37" s="420"/>
      <c r="AE37" s="45">
        <v>35400</v>
      </c>
      <c r="AF37" s="28"/>
      <c r="AG37" s="420"/>
    </row>
    <row r="38" spans="1:33" ht="16.5" thickBot="1" x14ac:dyDescent="0.3">
      <c r="A38" s="3" t="s">
        <v>186</v>
      </c>
      <c r="B38" s="4" t="s">
        <v>4204</v>
      </c>
      <c r="C38" s="4" t="s">
        <v>4561</v>
      </c>
      <c r="D38" s="4" t="s">
        <v>800</v>
      </c>
      <c r="E38" s="4" t="s">
        <v>148</v>
      </c>
      <c r="F38" s="4" t="s">
        <v>4562</v>
      </c>
      <c r="G38" s="4" t="s">
        <v>4563</v>
      </c>
      <c r="I38" s="652">
        <v>2013</v>
      </c>
      <c r="J38" s="446" t="s">
        <v>867</v>
      </c>
      <c r="K38" s="74">
        <v>7.6530612244897957E-3</v>
      </c>
      <c r="L38" s="75">
        <v>2.0523808553541572E-3</v>
      </c>
      <c r="M38" s="74">
        <v>3.5671528080104521E-2</v>
      </c>
      <c r="N38" s="74">
        <v>-1.5438184632049362E-3</v>
      </c>
      <c r="O38" s="126">
        <f>((K38-L38)*(M38-N38))</f>
        <v>2.0843126081569312E-4</v>
      </c>
      <c r="Q38" s="599">
        <v>2013</v>
      </c>
      <c r="R38" s="140" t="s">
        <v>867</v>
      </c>
      <c r="S38" s="74">
        <v>7.6530612244897957E-3</v>
      </c>
      <c r="T38" s="141">
        <v>3.5671528080104521E-2</v>
      </c>
      <c r="U38" s="141">
        <v>2.2933497291477024E-3</v>
      </c>
      <c r="V38" s="141">
        <v>0.15608627538583678</v>
      </c>
      <c r="W38" s="529">
        <f>S38-U38-(V38*T38)</f>
        <v>-2.0812446000271004E-4</v>
      </c>
      <c r="X38" s="206">
        <f>W38^2</f>
        <v>4.3315790851419653E-8</v>
      </c>
      <c r="Z38" s="420">
        <v>2</v>
      </c>
      <c r="AA38" s="29" t="s">
        <v>867</v>
      </c>
      <c r="AB38" s="99">
        <v>21850</v>
      </c>
      <c r="AC38" s="27"/>
      <c r="AD38" s="75">
        <v>2.823529411764706E-2</v>
      </c>
      <c r="AE38" s="45">
        <v>35600</v>
      </c>
      <c r="AF38" s="420"/>
      <c r="AG38" s="75">
        <v>5.6497175141242938E-3</v>
      </c>
    </row>
    <row r="39" spans="1:33" ht="16.5" thickBot="1" x14ac:dyDescent="0.3">
      <c r="A39" s="3" t="s">
        <v>189</v>
      </c>
      <c r="B39" s="4" t="s">
        <v>3158</v>
      </c>
      <c r="C39" s="4" t="s">
        <v>809</v>
      </c>
      <c r="D39" s="4" t="s">
        <v>4564</v>
      </c>
      <c r="E39" s="4" t="s">
        <v>4204</v>
      </c>
      <c r="F39" s="4" t="s">
        <v>4565</v>
      </c>
      <c r="G39" s="4" t="s">
        <v>4566</v>
      </c>
      <c r="I39" s="653"/>
      <c r="J39" s="446" t="s">
        <v>868</v>
      </c>
      <c r="K39" s="74">
        <v>-2.2784810126582278E-2</v>
      </c>
      <c r="L39" s="75">
        <v>2.0523808553541572E-3</v>
      </c>
      <c r="M39" s="74">
        <v>8.3388067151827255E-2</v>
      </c>
      <c r="N39" s="74">
        <v>-1.5438184632049362E-3</v>
      </c>
      <c r="O39" s="126">
        <f t="shared" ref="O39:O49" si="6">((K39-L39)*(M39-N39))</f>
        <v>-2.1094694634765346E-3</v>
      </c>
      <c r="Q39" s="599"/>
      <c r="R39" s="140" t="s">
        <v>868</v>
      </c>
      <c r="S39" s="74">
        <v>-2.2784810126582278E-2</v>
      </c>
      <c r="T39" s="141">
        <v>8.3388067151827255E-2</v>
      </c>
      <c r="U39" s="141">
        <v>2.2933497291477024E-3</v>
      </c>
      <c r="V39" s="141">
        <v>0.15608627538583678</v>
      </c>
      <c r="W39" s="529">
        <f t="shared" ref="W39:W49" si="7">S39-U39-(V39*T39)</f>
        <v>-3.8093892669082738E-2</v>
      </c>
      <c r="X39" s="206">
        <f t="shared" ref="X39:X49" si="8">W39^2</f>
        <v>1.4511446586835956E-3</v>
      </c>
      <c r="Z39" s="420">
        <v>3</v>
      </c>
      <c r="AA39" s="29" t="s">
        <v>868</v>
      </c>
      <c r="AB39" s="99">
        <v>24650</v>
      </c>
      <c r="AC39" s="27"/>
      <c r="AD39" s="75">
        <v>0.12814645308924486</v>
      </c>
      <c r="AE39" s="45">
        <v>32000</v>
      </c>
      <c r="AF39" s="420"/>
      <c r="AG39" s="75">
        <v>-0.10112359550561797</v>
      </c>
    </row>
    <row r="40" spans="1:33" ht="16.5" thickBot="1" x14ac:dyDescent="0.3">
      <c r="A40" s="3" t="s">
        <v>193</v>
      </c>
      <c r="B40" s="4" t="s">
        <v>3167</v>
      </c>
      <c r="C40" s="4" t="s">
        <v>4567</v>
      </c>
      <c r="D40" s="4" t="s">
        <v>184</v>
      </c>
      <c r="E40" s="4" t="s">
        <v>3158</v>
      </c>
      <c r="F40" s="4" t="s">
        <v>4568</v>
      </c>
      <c r="G40" s="4" t="s">
        <v>4569</v>
      </c>
      <c r="I40" s="653"/>
      <c r="J40" s="446" t="s">
        <v>869</v>
      </c>
      <c r="K40" s="74">
        <v>-5.6994818652849742E-2</v>
      </c>
      <c r="L40" s="75">
        <v>2.0523808553541572E-3</v>
      </c>
      <c r="M40" s="74">
        <v>1.4707665446079972E-2</v>
      </c>
      <c r="N40" s="74">
        <v>-1.5438184632049362E-3</v>
      </c>
      <c r="O40" s="126">
        <f t="shared" si="6"/>
        <v>-9.5960461269591144E-4</v>
      </c>
      <c r="Q40" s="599"/>
      <c r="R40" s="140" t="s">
        <v>869</v>
      </c>
      <c r="S40" s="74">
        <v>-5.6994818652849742E-2</v>
      </c>
      <c r="T40" s="141">
        <v>1.4707665446079972E-2</v>
      </c>
      <c r="U40" s="141">
        <v>2.2933497291477024E-3</v>
      </c>
      <c r="V40" s="141">
        <v>0.15608627538583678</v>
      </c>
      <c r="W40" s="529">
        <f t="shared" si="7"/>
        <v>-6.1583833101097038E-2</v>
      </c>
      <c r="X40" s="206">
        <f t="shared" si="8"/>
        <v>3.7925684994237754E-3</v>
      </c>
      <c r="Z40" s="420">
        <v>4</v>
      </c>
      <c r="AA40" s="29" t="s">
        <v>869</v>
      </c>
      <c r="AB40" s="99">
        <v>26500</v>
      </c>
      <c r="AC40" s="27"/>
      <c r="AD40" s="75">
        <v>7.5050709939148072E-2</v>
      </c>
      <c r="AE40" s="45">
        <v>34100</v>
      </c>
      <c r="AF40" s="420"/>
      <c r="AG40" s="75">
        <v>6.5625000000000003E-2</v>
      </c>
    </row>
    <row r="41" spans="1:33" ht="16.5" thickBot="1" x14ac:dyDescent="0.3">
      <c r="A41" s="3" t="s">
        <v>199</v>
      </c>
      <c r="B41" s="4" t="s">
        <v>3232</v>
      </c>
      <c r="C41" s="4" t="s">
        <v>3218</v>
      </c>
      <c r="D41" s="4" t="s">
        <v>4198</v>
      </c>
      <c r="E41" s="4" t="s">
        <v>4570</v>
      </c>
      <c r="F41" s="4" t="s">
        <v>4571</v>
      </c>
      <c r="G41" s="4" t="s">
        <v>4572</v>
      </c>
      <c r="I41" s="653"/>
      <c r="J41" s="446" t="s">
        <v>870</v>
      </c>
      <c r="K41" s="74">
        <v>-2.4725274725274724E-2</v>
      </c>
      <c r="L41" s="75">
        <v>2.0523808553541572E-3</v>
      </c>
      <c r="M41" s="74">
        <v>1.3813376032119618E-2</v>
      </c>
      <c r="N41" s="74">
        <v>-1.5438184632049362E-3</v>
      </c>
      <c r="O41" s="126">
        <f t="shared" si="6"/>
        <v>-4.1122966488053072E-4</v>
      </c>
      <c r="Q41" s="599"/>
      <c r="R41" s="140" t="s">
        <v>870</v>
      </c>
      <c r="S41" s="74">
        <v>-2.4725274725274724E-2</v>
      </c>
      <c r="T41" s="141">
        <v>1.3813376032119618E-2</v>
      </c>
      <c r="U41" s="141">
        <v>2.2933497291477024E-3</v>
      </c>
      <c r="V41" s="141">
        <v>0.15608627538583678</v>
      </c>
      <c r="W41" s="529">
        <f t="shared" si="7"/>
        <v>-2.9174702869779967E-2</v>
      </c>
      <c r="X41" s="206">
        <f t="shared" si="8"/>
        <v>8.5116328753994741E-4</v>
      </c>
      <c r="Z41" s="420">
        <v>5</v>
      </c>
      <c r="AA41" s="29" t="s">
        <v>870</v>
      </c>
      <c r="AB41" s="99">
        <v>26900</v>
      </c>
      <c r="AC41" s="27">
        <v>393</v>
      </c>
      <c r="AD41" s="75">
        <v>2.9924528301886792E-2</v>
      </c>
      <c r="AE41" s="45">
        <v>35050</v>
      </c>
      <c r="AF41" s="420">
        <v>611</v>
      </c>
      <c r="AG41" s="75">
        <v>4.5777126099706744E-2</v>
      </c>
    </row>
    <row r="42" spans="1:33" ht="16.5" thickBot="1" x14ac:dyDescent="0.3">
      <c r="A42" s="3" t="s">
        <v>204</v>
      </c>
      <c r="B42" s="4" t="s">
        <v>3144</v>
      </c>
      <c r="C42" s="4" t="s">
        <v>3332</v>
      </c>
      <c r="D42" s="4" t="s">
        <v>4573</v>
      </c>
      <c r="E42" s="4" t="s">
        <v>4227</v>
      </c>
      <c r="F42" s="4" t="s">
        <v>4574</v>
      </c>
      <c r="G42" s="4" t="s">
        <v>4575</v>
      </c>
      <c r="I42" s="653"/>
      <c r="J42" s="446" t="s">
        <v>871</v>
      </c>
      <c r="K42" s="74">
        <v>-5.8591549295774648E-2</v>
      </c>
      <c r="L42" s="75">
        <v>2.0523808553541572E-3</v>
      </c>
      <c r="M42" s="74">
        <v>-1.0560682672701252E-2</v>
      </c>
      <c r="N42" s="74">
        <v>-1.5438184632049362E-3</v>
      </c>
      <c r="O42" s="126">
        <f t="shared" si="6"/>
        <v>5.4681808330290778E-4</v>
      </c>
      <c r="Q42" s="599"/>
      <c r="R42" s="140" t="s">
        <v>871</v>
      </c>
      <c r="S42" s="74">
        <v>-5.8591549295774648E-2</v>
      </c>
      <c r="T42" s="141">
        <v>-1.0560682672701252E-2</v>
      </c>
      <c r="U42" s="141">
        <v>2.2933497291477024E-3</v>
      </c>
      <c r="V42" s="141">
        <v>0.15608627538583678</v>
      </c>
      <c r="W42" s="529">
        <f t="shared" si="7"/>
        <v>-5.9236521401008664E-2</v>
      </c>
      <c r="X42" s="206">
        <f t="shared" si="8"/>
        <v>3.5089654676921573E-3</v>
      </c>
      <c r="Z42" s="420">
        <v>6</v>
      </c>
      <c r="AA42" s="29" t="s">
        <v>871</v>
      </c>
      <c r="AB42" s="99">
        <v>27775</v>
      </c>
      <c r="AC42" s="29"/>
      <c r="AD42" s="75">
        <v>3.2527881040892194E-2</v>
      </c>
      <c r="AE42" s="45">
        <v>35050</v>
      </c>
      <c r="AF42" s="28"/>
      <c r="AG42" s="75">
        <v>0</v>
      </c>
    </row>
    <row r="43" spans="1:33" ht="16.5" thickBot="1" x14ac:dyDescent="0.3">
      <c r="A43" s="3" t="s">
        <v>4576</v>
      </c>
      <c r="B43" s="661" t="s">
        <v>4577</v>
      </c>
      <c r="C43" s="661"/>
      <c r="D43" s="661"/>
      <c r="E43" s="661"/>
      <c r="F43" s="661"/>
      <c r="G43" s="661"/>
      <c r="I43" s="653"/>
      <c r="J43" s="446" t="s">
        <v>872</v>
      </c>
      <c r="K43" s="74">
        <v>0.1165644171779141</v>
      </c>
      <c r="L43" s="75">
        <v>2.0523808553541572E-3</v>
      </c>
      <c r="M43" s="74">
        <v>-4.225285001250792E-2</v>
      </c>
      <c r="N43" s="74">
        <v>-1.5438184632049362E-3</v>
      </c>
      <c r="O43" s="126">
        <f t="shared" si="6"/>
        <v>-4.6616740994300226E-3</v>
      </c>
      <c r="Q43" s="599"/>
      <c r="R43" s="140" t="s">
        <v>872</v>
      </c>
      <c r="S43" s="74">
        <v>0.1165644171779141</v>
      </c>
      <c r="T43" s="141">
        <v>-4.225285001250792E-2</v>
      </c>
      <c r="U43" s="141">
        <v>2.2933497291477024E-3</v>
      </c>
      <c r="V43" s="141">
        <v>0.15608627538583678</v>
      </c>
      <c r="W43" s="529">
        <f t="shared" si="7"/>
        <v>0.12086615743165517</v>
      </c>
      <c r="X43" s="206">
        <f t="shared" si="8"/>
        <v>1.4608628012293652E-2</v>
      </c>
      <c r="Z43" s="420">
        <v>7</v>
      </c>
      <c r="AA43" s="29" t="s">
        <v>872</v>
      </c>
      <c r="AB43" s="99">
        <v>27450</v>
      </c>
      <c r="AC43" s="27"/>
      <c r="AD43" s="75">
        <v>-1.1701170117011701E-2</v>
      </c>
      <c r="AE43" s="45">
        <v>31600</v>
      </c>
      <c r="AF43" s="28"/>
      <c r="AG43" s="75">
        <v>-9.843081312410841E-2</v>
      </c>
    </row>
    <row r="44" spans="1:33" ht="16.5" thickBot="1" x14ac:dyDescent="0.3">
      <c r="A44" s="3" t="s">
        <v>210</v>
      </c>
      <c r="B44" s="4" t="s">
        <v>3148</v>
      </c>
      <c r="C44" s="4" t="s">
        <v>3261</v>
      </c>
      <c r="D44" s="4" t="s">
        <v>4578</v>
      </c>
      <c r="E44" s="4" t="s">
        <v>4561</v>
      </c>
      <c r="F44" s="4" t="s">
        <v>4579</v>
      </c>
      <c r="G44" s="4" t="s">
        <v>4580</v>
      </c>
      <c r="I44" s="653"/>
      <c r="J44" s="446" t="s">
        <v>873</v>
      </c>
      <c r="K44" s="74">
        <v>-7.6923076923076927E-2</v>
      </c>
      <c r="L44" s="75">
        <v>2.0523808553541572E-3</v>
      </c>
      <c r="M44" s="74">
        <v>-3.9925373134328389E-2</v>
      </c>
      <c r="N44" s="74">
        <v>-1.5438184632049362E-3</v>
      </c>
      <c r="O44" s="126">
        <f t="shared" si="6"/>
        <v>3.0312008503998547E-3</v>
      </c>
      <c r="Q44" s="599"/>
      <c r="R44" s="140" t="s">
        <v>873</v>
      </c>
      <c r="S44" s="74">
        <v>-7.6923076923076927E-2</v>
      </c>
      <c r="T44" s="141">
        <v>-3.9925373134328389E-2</v>
      </c>
      <c r="U44" s="141">
        <v>2.2933497291477024E-3</v>
      </c>
      <c r="V44" s="141">
        <v>0.15608627538583678</v>
      </c>
      <c r="W44" s="529">
        <f t="shared" si="7"/>
        <v>-7.298462386629756E-2</v>
      </c>
      <c r="X44" s="206">
        <f t="shared" si="8"/>
        <v>5.326755320904931E-3</v>
      </c>
      <c r="Z44" s="420">
        <v>8</v>
      </c>
      <c r="AA44" s="29" t="s">
        <v>873</v>
      </c>
      <c r="AB44" s="99">
        <v>30100</v>
      </c>
      <c r="AC44" s="27"/>
      <c r="AD44" s="75">
        <v>9.6539162112932606E-2</v>
      </c>
      <c r="AE44" s="45">
        <v>35250</v>
      </c>
      <c r="AF44" s="28"/>
      <c r="AG44" s="75">
        <v>0.11550632911392406</v>
      </c>
    </row>
    <row r="45" spans="1:33" ht="16.5" thickBot="1" x14ac:dyDescent="0.3">
      <c r="A45" s="3" t="s">
        <v>215</v>
      </c>
      <c r="B45" s="4" t="s">
        <v>3243</v>
      </c>
      <c r="C45" s="4" t="s">
        <v>4581</v>
      </c>
      <c r="D45" s="4" t="s">
        <v>4198</v>
      </c>
      <c r="E45" s="4" t="s">
        <v>4582</v>
      </c>
      <c r="F45" s="4" t="s">
        <v>4583</v>
      </c>
      <c r="G45" s="4" t="s">
        <v>4584</v>
      </c>
      <c r="I45" s="653"/>
      <c r="J45" s="446" t="s">
        <v>874</v>
      </c>
      <c r="K45" s="74">
        <v>-5.9523809523809521E-2</v>
      </c>
      <c r="L45" s="75">
        <v>2.0523808553541572E-3</v>
      </c>
      <c r="M45" s="74">
        <v>-9.1760590750097071E-2</v>
      </c>
      <c r="N45" s="74">
        <v>-1.5438184632049362E-3</v>
      </c>
      <c r="O45" s="126">
        <f t="shared" si="6"/>
        <v>5.5552051457313277E-3</v>
      </c>
      <c r="Q45" s="599"/>
      <c r="R45" s="140" t="s">
        <v>874</v>
      </c>
      <c r="S45" s="74">
        <v>-5.9523809523809521E-2</v>
      </c>
      <c r="T45" s="141">
        <v>-9.1760590750097071E-2</v>
      </c>
      <c r="U45" s="141">
        <v>2.2933497291477024E-3</v>
      </c>
      <c r="V45" s="141">
        <v>0.15608627538583678</v>
      </c>
      <c r="W45" s="529">
        <f t="shared" si="7"/>
        <v>-4.7494590415570505E-2</v>
      </c>
      <c r="X45" s="206">
        <f t="shared" si="8"/>
        <v>2.2557361187428016E-3</v>
      </c>
      <c r="Z45" s="420">
        <v>9</v>
      </c>
      <c r="AA45" s="29" t="s">
        <v>874</v>
      </c>
      <c r="AB45" s="99">
        <v>30300</v>
      </c>
      <c r="AC45" s="27"/>
      <c r="AD45" s="75">
        <v>6.6445182724252493E-3</v>
      </c>
      <c r="AE45" s="79">
        <v>34400</v>
      </c>
      <c r="AF45" s="28"/>
      <c r="AG45" s="75">
        <v>-2.4113475177304965E-2</v>
      </c>
    </row>
    <row r="46" spans="1:33" ht="16.5" thickBot="1" x14ac:dyDescent="0.3">
      <c r="A46" s="3" t="s">
        <v>220</v>
      </c>
      <c r="B46" s="4" t="s">
        <v>74</v>
      </c>
      <c r="C46" s="4" t="s">
        <v>21</v>
      </c>
      <c r="D46" s="4" t="s">
        <v>3100</v>
      </c>
      <c r="E46" s="4" t="s">
        <v>3243</v>
      </c>
      <c r="F46" s="4" t="s">
        <v>4585</v>
      </c>
      <c r="G46" s="4" t="s">
        <v>4586</v>
      </c>
      <c r="I46" s="653"/>
      <c r="J46" s="446" t="s">
        <v>875</v>
      </c>
      <c r="K46" s="74">
        <v>3.1645569620253167E-2</v>
      </c>
      <c r="L46" s="75">
        <v>2.0523808553541572E-3</v>
      </c>
      <c r="M46" s="74">
        <v>1.6874206569957247E-2</v>
      </c>
      <c r="N46" s="74">
        <v>-1.5438184632049362E-3</v>
      </c>
      <c r="O46" s="126">
        <f t="shared" si="6"/>
        <v>5.4504809148300381E-4</v>
      </c>
      <c r="Q46" s="599"/>
      <c r="R46" s="140" t="s">
        <v>875</v>
      </c>
      <c r="S46" s="74">
        <v>3.1645569620253167E-2</v>
      </c>
      <c r="T46" s="141">
        <v>1.6874206569957247E-2</v>
      </c>
      <c r="U46" s="141">
        <v>2.2933497291477024E-3</v>
      </c>
      <c r="V46" s="141">
        <v>0.15608627538583678</v>
      </c>
      <c r="W46" s="529">
        <f t="shared" si="7"/>
        <v>2.6718387837509624E-2</v>
      </c>
      <c r="X46" s="206">
        <f t="shared" si="8"/>
        <v>7.1387224863558223E-4</v>
      </c>
      <c r="Z46" s="420">
        <v>10</v>
      </c>
      <c r="AA46" s="29" t="s">
        <v>875</v>
      </c>
      <c r="AB46" s="99">
        <v>32000</v>
      </c>
      <c r="AC46" s="27"/>
      <c r="AD46" s="75">
        <v>5.6105610561056105E-2</v>
      </c>
      <c r="AE46" s="79">
        <v>33000</v>
      </c>
      <c r="AF46" s="31"/>
      <c r="AG46" s="75">
        <v>-4.0697674418604654E-2</v>
      </c>
    </row>
    <row r="47" spans="1:33" ht="16.5" thickBot="1" x14ac:dyDescent="0.3">
      <c r="A47" s="3" t="s">
        <v>224</v>
      </c>
      <c r="B47" s="4" t="s">
        <v>3331</v>
      </c>
      <c r="C47" s="4" t="s">
        <v>3224</v>
      </c>
      <c r="D47" s="4" t="s">
        <v>88</v>
      </c>
      <c r="E47" s="4" t="s">
        <v>82</v>
      </c>
      <c r="F47" s="4" t="s">
        <v>4587</v>
      </c>
      <c r="G47" s="4" t="s">
        <v>4588</v>
      </c>
      <c r="I47" s="653"/>
      <c r="J47" s="446" t="s">
        <v>876</v>
      </c>
      <c r="K47" s="74">
        <v>8.4355828220858894E-2</v>
      </c>
      <c r="L47" s="75">
        <v>2.0523808553541572E-3</v>
      </c>
      <c r="M47" s="74">
        <v>5.8788048814700476E-2</v>
      </c>
      <c r="N47" s="74">
        <v>-1.5438184632049362E-3</v>
      </c>
      <c r="O47" s="126">
        <f t="shared" si="6"/>
        <v>4.9655206629697054E-3</v>
      </c>
      <c r="Q47" s="599"/>
      <c r="R47" s="140" t="s">
        <v>876</v>
      </c>
      <c r="S47" s="74">
        <v>8.4355828220858894E-2</v>
      </c>
      <c r="T47" s="141">
        <v>5.8788048814700476E-2</v>
      </c>
      <c r="U47" s="141">
        <v>2.2933497291477024E-3</v>
      </c>
      <c r="V47" s="141">
        <v>0.15608627538583678</v>
      </c>
      <c r="W47" s="529">
        <f t="shared" si="7"/>
        <v>7.2886470915023843E-2</v>
      </c>
      <c r="X47" s="206">
        <f t="shared" si="8"/>
        <v>5.3124376424466165E-3</v>
      </c>
      <c r="Z47" s="420">
        <v>11</v>
      </c>
      <c r="AA47" s="29" t="s">
        <v>876</v>
      </c>
      <c r="AB47" s="99">
        <v>34675</v>
      </c>
      <c r="AC47" s="27">
        <v>282</v>
      </c>
      <c r="AD47" s="75">
        <v>9.2406249999999995E-2</v>
      </c>
      <c r="AE47" s="79">
        <v>33500</v>
      </c>
      <c r="AF47" s="28" t="s">
        <v>5117</v>
      </c>
      <c r="AG47" s="75">
        <v>2.6212121212121211E-2</v>
      </c>
    </row>
    <row r="48" spans="1:33" ht="16.5" thickBot="1" x14ac:dyDescent="0.3">
      <c r="A48" s="3" t="s">
        <v>228</v>
      </c>
      <c r="B48" s="4" t="s">
        <v>3233</v>
      </c>
      <c r="C48" s="4" t="s">
        <v>3289</v>
      </c>
      <c r="D48" s="4" t="s">
        <v>84</v>
      </c>
      <c r="E48" s="4" t="s">
        <v>84</v>
      </c>
      <c r="F48" s="4" t="s">
        <v>4589</v>
      </c>
      <c r="G48" s="4" t="s">
        <v>4590</v>
      </c>
      <c r="I48" s="653"/>
      <c r="J48" s="446" t="s">
        <v>877</v>
      </c>
      <c r="K48" s="74">
        <v>4.2857142857142858E-2</v>
      </c>
      <c r="L48" s="75">
        <v>2.0523808553541572E-3</v>
      </c>
      <c r="M48" s="74">
        <v>-6.6135848756640692E-2</v>
      </c>
      <c r="N48" s="74">
        <v>-1.5438184632049362E-3</v>
      </c>
      <c r="O48" s="126">
        <f t="shared" si="6"/>
        <v>-2.6356624233359722E-3</v>
      </c>
      <c r="Q48" s="599"/>
      <c r="R48" s="140" t="s">
        <v>877</v>
      </c>
      <c r="S48" s="74">
        <v>4.2857142857142858E-2</v>
      </c>
      <c r="T48" s="141">
        <v>-6.6135848756640692E-2</v>
      </c>
      <c r="U48" s="141">
        <v>2.2933497291477024E-3</v>
      </c>
      <c r="V48" s="141">
        <v>0.15608627538583678</v>
      </c>
      <c r="W48" s="529">
        <f t="shared" si="7"/>
        <v>5.0886691429900224E-2</v>
      </c>
      <c r="X48" s="206">
        <f t="shared" si="8"/>
        <v>2.5894553646818811E-3</v>
      </c>
      <c r="Z48" s="420">
        <v>12</v>
      </c>
      <c r="AA48" s="29" t="s">
        <v>877</v>
      </c>
      <c r="AB48" s="99">
        <v>33500</v>
      </c>
      <c r="AC48" s="27"/>
      <c r="AD48" s="75">
        <v>-3.3886085075702954E-2</v>
      </c>
      <c r="AE48" s="79">
        <v>27500</v>
      </c>
      <c r="AF48" s="28"/>
      <c r="AG48" s="75">
        <v>-0.17910447761194029</v>
      </c>
    </row>
    <row r="49" spans="1:33" ht="16.5" thickBot="1" x14ac:dyDescent="0.3">
      <c r="A49" s="3" t="s">
        <v>4591</v>
      </c>
      <c r="B49" s="661" t="s">
        <v>4592</v>
      </c>
      <c r="C49" s="661"/>
      <c r="D49" s="661"/>
      <c r="E49" s="661"/>
      <c r="F49" s="661"/>
      <c r="G49" s="661"/>
      <c r="I49" s="654"/>
      <c r="J49" s="446" t="s">
        <v>866</v>
      </c>
      <c r="K49" s="74">
        <v>4.1095890410958902E-2</v>
      </c>
      <c r="L49" s="75">
        <v>2.0523808553541572E-3</v>
      </c>
      <c r="M49" s="74">
        <v>8.8666316730269968E-3</v>
      </c>
      <c r="N49" s="74">
        <v>-1.5438184632049362E-3</v>
      </c>
      <c r="O49" s="126">
        <f t="shared" si="6"/>
        <v>4.0646050937211825E-4</v>
      </c>
      <c r="Q49" s="599"/>
      <c r="R49" s="140" t="s">
        <v>866</v>
      </c>
      <c r="S49" s="74">
        <v>4.1095890410958902E-2</v>
      </c>
      <c r="T49" s="141">
        <v>8.8666316730269968E-3</v>
      </c>
      <c r="U49" s="141">
        <v>2.2933497291477024E-3</v>
      </c>
      <c r="V49" s="141">
        <v>0.15608627538583678</v>
      </c>
      <c r="W49" s="529">
        <f t="shared" si="7"/>
        <v>3.7418581168750326E-2</v>
      </c>
      <c r="X49" s="206">
        <f t="shared" si="8"/>
        <v>1.4001502166823565E-3</v>
      </c>
      <c r="Z49" s="420">
        <v>13</v>
      </c>
      <c r="AA49" s="29" t="s">
        <v>866</v>
      </c>
      <c r="AB49" s="99">
        <v>35400</v>
      </c>
      <c r="AC49" s="27"/>
      <c r="AD49" s="75">
        <v>5.6716417910447764E-2</v>
      </c>
      <c r="AE49" s="79">
        <v>27350</v>
      </c>
      <c r="AF49" s="28"/>
      <c r="AG49" s="75">
        <v>-5.454545454545455E-3</v>
      </c>
    </row>
    <row r="50" spans="1:33" ht="16.5" thickBot="1" x14ac:dyDescent="0.3">
      <c r="A50" s="3" t="s">
        <v>234</v>
      </c>
      <c r="B50" s="4" t="s">
        <v>4593</v>
      </c>
      <c r="C50" s="4" t="s">
        <v>13</v>
      </c>
      <c r="D50" s="4" t="s">
        <v>3266</v>
      </c>
      <c r="E50" s="4" t="s">
        <v>3233</v>
      </c>
      <c r="F50" s="4" t="s">
        <v>4594</v>
      </c>
      <c r="G50" s="4" t="s">
        <v>4595</v>
      </c>
      <c r="I50" s="646" t="s">
        <v>891</v>
      </c>
      <c r="J50" s="647"/>
      <c r="K50" s="647"/>
      <c r="L50" s="647"/>
      <c r="M50" s="647"/>
      <c r="N50" s="655"/>
      <c r="O50" s="126">
        <f>SUM(O38:O49)</f>
        <v>4.4810443402556396E-3</v>
      </c>
      <c r="Q50" s="599" t="s">
        <v>891</v>
      </c>
      <c r="R50" s="599"/>
      <c r="S50" s="599"/>
      <c r="T50" s="599"/>
      <c r="U50" s="599"/>
      <c r="V50" s="599"/>
      <c r="W50" s="599"/>
      <c r="X50" s="206">
        <f>SUM(X38:X49)</f>
        <v>4.1810920153518151E-2</v>
      </c>
      <c r="Z50" s="630" t="s">
        <v>5160</v>
      </c>
      <c r="AA50" s="631"/>
      <c r="AB50" s="631"/>
      <c r="AC50" s="632"/>
      <c r="AD50" s="75">
        <v>0.55670957015296607</v>
      </c>
      <c r="AE50" s="589" t="s">
        <v>5160</v>
      </c>
      <c r="AF50" s="589"/>
      <c r="AG50" s="75">
        <v>-0.19015428735224543</v>
      </c>
    </row>
    <row r="51" spans="1:33" ht="19.5" thickBot="1" x14ac:dyDescent="0.3">
      <c r="A51" s="3" t="s">
        <v>238</v>
      </c>
      <c r="B51" s="4" t="s">
        <v>77</v>
      </c>
      <c r="C51" s="4" t="s">
        <v>3307</v>
      </c>
      <c r="D51" s="4" t="s">
        <v>84</v>
      </c>
      <c r="E51" s="4" t="s">
        <v>3125</v>
      </c>
      <c r="F51" s="4" t="s">
        <v>4596</v>
      </c>
      <c r="G51" s="4" t="s">
        <v>4597</v>
      </c>
      <c r="I51" s="649" t="s">
        <v>5173</v>
      </c>
      <c r="J51" s="650"/>
      <c r="K51" s="650"/>
      <c r="L51" s="650"/>
      <c r="M51" s="650"/>
      <c r="N51" s="656"/>
      <c r="O51" s="126">
        <f>O50/12</f>
        <v>3.7342036168796995E-4</v>
      </c>
      <c r="Q51" s="600" t="s">
        <v>5070</v>
      </c>
      <c r="R51" s="600"/>
      <c r="S51" s="600"/>
      <c r="T51" s="600"/>
      <c r="U51" s="600"/>
      <c r="V51" s="600"/>
      <c r="W51" s="600"/>
      <c r="X51" s="206">
        <f>X50/12</f>
        <v>3.4842433461265126E-3</v>
      </c>
      <c r="Z51" s="630" t="s">
        <v>881</v>
      </c>
      <c r="AA51" s="631"/>
      <c r="AB51" s="631"/>
      <c r="AC51" s="632"/>
      <c r="AD51" s="75">
        <v>4.6392464179413839E-2</v>
      </c>
      <c r="AE51" s="630" t="s">
        <v>881</v>
      </c>
      <c r="AF51" s="632"/>
      <c r="AG51" s="75">
        <v>-2.7164898193177918E-2</v>
      </c>
    </row>
    <row r="52" spans="1:33" ht="18" thickBot="1" x14ac:dyDescent="0.3">
      <c r="A52" s="3" t="s">
        <v>243</v>
      </c>
      <c r="B52" s="4" t="s">
        <v>4598</v>
      </c>
      <c r="C52" s="4" t="s">
        <v>3237</v>
      </c>
      <c r="D52" s="4" t="s">
        <v>4599</v>
      </c>
      <c r="E52" s="4" t="s">
        <v>4581</v>
      </c>
      <c r="F52" s="4" t="s">
        <v>4600</v>
      </c>
      <c r="G52" s="4" t="s">
        <v>4601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62" t="s">
        <v>884</v>
      </c>
      <c r="R52" s="162" t="s">
        <v>885</v>
      </c>
      <c r="S52" s="162" t="s">
        <v>886</v>
      </c>
      <c r="T52" s="162" t="s">
        <v>888</v>
      </c>
      <c r="U52" s="162" t="s">
        <v>5071</v>
      </c>
      <c r="V52" s="162" t="s">
        <v>5072</v>
      </c>
      <c r="W52" s="162" t="s">
        <v>5073</v>
      </c>
      <c r="X52" s="162" t="s">
        <v>5074</v>
      </c>
    </row>
    <row r="53" spans="1:33" ht="16.5" thickBot="1" x14ac:dyDescent="0.3">
      <c r="A53" s="3" t="s">
        <v>249</v>
      </c>
      <c r="B53" s="4" t="s">
        <v>3190</v>
      </c>
      <c r="C53" s="4" t="s">
        <v>4602</v>
      </c>
      <c r="D53" s="4" t="s">
        <v>808</v>
      </c>
      <c r="E53" s="4" t="s">
        <v>3234</v>
      </c>
      <c r="F53" s="4" t="s">
        <v>4603</v>
      </c>
      <c r="G53" s="4" t="s">
        <v>4604</v>
      </c>
      <c r="I53" s="652">
        <v>2014</v>
      </c>
      <c r="J53" s="446" t="s">
        <v>867</v>
      </c>
      <c r="K53" s="74">
        <v>1.5789473684210527E-2</v>
      </c>
      <c r="L53" s="74">
        <v>-3.9344215960067722E-3</v>
      </c>
      <c r="M53" s="74">
        <v>4.3057625783952537E-2</v>
      </c>
      <c r="N53" s="74">
        <v>1.9868817943784263E-2</v>
      </c>
      <c r="O53" s="126">
        <f>((K53-L53)*(M53-N53))</f>
        <v>4.573736175125609E-4</v>
      </c>
      <c r="Q53" s="599">
        <v>2014</v>
      </c>
      <c r="R53" s="140" t="s">
        <v>867</v>
      </c>
      <c r="S53" s="42">
        <v>1.5789473684210527E-2</v>
      </c>
      <c r="T53" s="42">
        <v>4.3057625783952537E-2</v>
      </c>
      <c r="U53" s="141">
        <v>-1.7700578339329771E-2</v>
      </c>
      <c r="V53" s="141">
        <v>0.69285232681039222</v>
      </c>
      <c r="W53" s="142">
        <f>S53-U53-(V53*T53)</f>
        <v>3.6574758121976463E-3</v>
      </c>
      <c r="X53" s="143">
        <f>W53^2</f>
        <v>1.3377129316810833E-5</v>
      </c>
    </row>
    <row r="54" spans="1:33" ht="16.5" thickBot="1" x14ac:dyDescent="0.3">
      <c r="A54" s="3" t="s">
        <v>255</v>
      </c>
      <c r="B54" s="4" t="s">
        <v>4602</v>
      </c>
      <c r="C54" s="4" t="s">
        <v>4602</v>
      </c>
      <c r="D54" s="4" t="s">
        <v>4605</v>
      </c>
      <c r="E54" s="4" t="s">
        <v>3190</v>
      </c>
      <c r="F54" s="4" t="s">
        <v>4606</v>
      </c>
      <c r="G54" s="4" t="s">
        <v>4607</v>
      </c>
      <c r="I54" s="653"/>
      <c r="J54" s="446" t="s">
        <v>868</v>
      </c>
      <c r="K54" s="74">
        <v>-1.683937823834197E-2</v>
      </c>
      <c r="L54" s="74">
        <v>-3.9344215960067722E-3</v>
      </c>
      <c r="M54" s="74">
        <v>4.7090703192407331E-2</v>
      </c>
      <c r="N54" s="74">
        <v>1.9868817943784263E-2</v>
      </c>
      <c r="O54" s="126">
        <f t="shared" ref="O54:O64" si="9">((K54-L54)*(M54-N54))</f>
        <v>-3.5129724885610481E-4</v>
      </c>
      <c r="Q54" s="599"/>
      <c r="R54" s="140" t="s">
        <v>868</v>
      </c>
      <c r="S54" s="42">
        <v>-1.683937823834197E-2</v>
      </c>
      <c r="T54" s="42">
        <v>4.7090703192407331E-2</v>
      </c>
      <c r="U54" s="141">
        <v>-1.7700578339329771E-2</v>
      </c>
      <c r="V54" s="141">
        <v>0.69285232681039222</v>
      </c>
      <c r="W54" s="142">
        <f t="shared" ref="W54:W64" si="10">S54-U54-(V54*T54)</f>
        <v>-3.1765703177009184E-2</v>
      </c>
      <c r="X54" s="143">
        <f t="shared" ref="X54:X64" si="11">W54^2</f>
        <v>1.0090598983298513E-3</v>
      </c>
    </row>
    <row r="55" spans="1:33" ht="16.5" thickBot="1" x14ac:dyDescent="0.3">
      <c r="A55" s="3" t="s">
        <v>258</v>
      </c>
      <c r="B55" s="4" t="s">
        <v>4608</v>
      </c>
      <c r="C55" s="4" t="s">
        <v>3240</v>
      </c>
      <c r="D55" s="4" t="s">
        <v>3195</v>
      </c>
      <c r="E55" s="4" t="s">
        <v>102</v>
      </c>
      <c r="F55" s="4" t="s">
        <v>4609</v>
      </c>
      <c r="G55" s="4" t="s">
        <v>4610</v>
      </c>
      <c r="I55" s="653"/>
      <c r="J55" s="446" t="s">
        <v>869</v>
      </c>
      <c r="K55" s="74">
        <v>9.3544137022397889E-2</v>
      </c>
      <c r="L55" s="74">
        <v>-3.9344215960067722E-3</v>
      </c>
      <c r="M55" s="74">
        <v>2.9381091555189243E-2</v>
      </c>
      <c r="N55" s="74">
        <v>1.9868817943784263E-2</v>
      </c>
      <c r="O55" s="126">
        <f t="shared" si="9"/>
        <v>9.2724272082364415E-4</v>
      </c>
      <c r="Q55" s="599"/>
      <c r="R55" s="140" t="s">
        <v>869</v>
      </c>
      <c r="S55" s="42">
        <v>9.3544137022397889E-2</v>
      </c>
      <c r="T55" s="42">
        <v>2.9381091555189243E-2</v>
      </c>
      <c r="U55" s="141">
        <v>-1.7700578339329771E-2</v>
      </c>
      <c r="V55" s="141">
        <v>0.69285232681039222</v>
      </c>
      <c r="W55" s="142">
        <f t="shared" si="10"/>
        <v>9.0887957713485623E-2</v>
      </c>
      <c r="X55" s="143">
        <f t="shared" si="11"/>
        <v>8.2606208573283504E-3</v>
      </c>
    </row>
    <row r="56" spans="1:33" ht="16.5" thickBot="1" x14ac:dyDescent="0.3">
      <c r="A56" s="3" t="s">
        <v>814</v>
      </c>
      <c r="B56" s="661" t="s">
        <v>4611</v>
      </c>
      <c r="C56" s="661"/>
      <c r="D56" s="661"/>
      <c r="E56" s="661"/>
      <c r="F56" s="661"/>
      <c r="G56" s="661"/>
      <c r="I56" s="653"/>
      <c r="J56" s="446" t="s">
        <v>870</v>
      </c>
      <c r="K56" s="74">
        <v>4.5783132530120479E-2</v>
      </c>
      <c r="L56" s="74">
        <v>-3.9344215960067722E-3</v>
      </c>
      <c r="M56" s="74">
        <v>1.9324336155895544E-2</v>
      </c>
      <c r="N56" s="74">
        <v>1.9868817943784263E-2</v>
      </c>
      <c r="O56" s="126">
        <f t="shared" si="9"/>
        <v>-2.7070302760047925E-5</v>
      </c>
      <c r="Q56" s="599"/>
      <c r="R56" s="140" t="s">
        <v>870</v>
      </c>
      <c r="S56" s="42">
        <v>4.5783132530120479E-2</v>
      </c>
      <c r="T56" s="42">
        <v>1.9324336155895544E-2</v>
      </c>
      <c r="U56" s="141">
        <v>-1.7700578339329771E-2</v>
      </c>
      <c r="V56" s="141">
        <v>0.69285232681039222</v>
      </c>
      <c r="W56" s="142">
        <f t="shared" si="10"/>
        <v>5.0094799599771825E-2</v>
      </c>
      <c r="X56" s="143">
        <f t="shared" si="11"/>
        <v>2.5094889469412995E-3</v>
      </c>
    </row>
    <row r="57" spans="1:33" ht="16.5" thickBot="1" x14ac:dyDescent="0.3">
      <c r="A57" s="3" t="s">
        <v>263</v>
      </c>
      <c r="B57" s="4" t="s">
        <v>4612</v>
      </c>
      <c r="C57" s="4" t="s">
        <v>4530</v>
      </c>
      <c r="D57" s="4" t="s">
        <v>4613</v>
      </c>
      <c r="E57" s="4" t="s">
        <v>3130</v>
      </c>
      <c r="F57" s="4" t="s">
        <v>4614</v>
      </c>
      <c r="G57" s="4" t="s">
        <v>4615</v>
      </c>
      <c r="I57" s="653"/>
      <c r="J57" s="446" t="s">
        <v>871</v>
      </c>
      <c r="K57" s="74">
        <v>1.4516129032258065E-2</v>
      </c>
      <c r="L57" s="74">
        <v>-3.9344215960067722E-3</v>
      </c>
      <c r="M57" s="74">
        <v>1.1767448709138997E-2</v>
      </c>
      <c r="N57" s="74">
        <v>1.9868817943784263E-2</v>
      </c>
      <c r="O57" s="126">
        <f t="shared" si="9"/>
        <v>-1.4947472322208964E-4</v>
      </c>
      <c r="Q57" s="599"/>
      <c r="R57" s="140" t="s">
        <v>871</v>
      </c>
      <c r="S57" s="42">
        <v>1.4516129032258065E-2</v>
      </c>
      <c r="T57" s="42">
        <v>1.1767448709138997E-2</v>
      </c>
      <c r="U57" s="141">
        <v>-1.7700578339329771E-2</v>
      </c>
      <c r="V57" s="141">
        <v>0.69285232681039222</v>
      </c>
      <c r="W57" s="142">
        <f t="shared" si="10"/>
        <v>2.4063603152838932E-2</v>
      </c>
      <c r="X57" s="143">
        <f t="shared" si="11"/>
        <v>5.7905699669731983E-4</v>
      </c>
    </row>
    <row r="58" spans="1:33" ht="16.5" thickBot="1" x14ac:dyDescent="0.3">
      <c r="A58" s="3" t="s">
        <v>267</v>
      </c>
      <c r="B58" s="4" t="s">
        <v>4616</v>
      </c>
      <c r="C58" s="4" t="s">
        <v>3324</v>
      </c>
      <c r="D58" s="4" t="s">
        <v>3325</v>
      </c>
      <c r="E58" s="4" t="s">
        <v>3212</v>
      </c>
      <c r="F58" s="4" t="s">
        <v>4617</v>
      </c>
      <c r="G58" s="4" t="s">
        <v>4618</v>
      </c>
      <c r="I58" s="653"/>
      <c r="J58" s="446" t="s">
        <v>872</v>
      </c>
      <c r="K58" s="74">
        <v>6.5743944636678195E-2</v>
      </c>
      <c r="L58" s="74">
        <v>-3.9344215960067722E-3</v>
      </c>
      <c r="M58" s="74">
        <v>-2.2800315323509741E-3</v>
      </c>
      <c r="N58" s="74">
        <v>1.9868817943784263E-2</v>
      </c>
      <c r="O58" s="126">
        <f t="shared" si="9"/>
        <v>-1.5432956454307638E-3</v>
      </c>
      <c r="Q58" s="599"/>
      <c r="R58" s="140" t="s">
        <v>872</v>
      </c>
      <c r="S58" s="42">
        <v>6.5743944636678195E-2</v>
      </c>
      <c r="T58" s="42">
        <v>-2.2800315323509741E-3</v>
      </c>
      <c r="U58" s="141">
        <v>-1.7700578339329771E-2</v>
      </c>
      <c r="V58" s="141">
        <v>0.69285232681039222</v>
      </c>
      <c r="W58" s="142">
        <f t="shared" si="10"/>
        <v>8.50242481283984E-2</v>
      </c>
      <c r="X58" s="143">
        <f t="shared" si="11"/>
        <v>7.2291227697994587E-3</v>
      </c>
    </row>
    <row r="59" spans="1:33" ht="16.5" thickBot="1" x14ac:dyDescent="0.3">
      <c r="A59" s="3" t="s">
        <v>271</v>
      </c>
      <c r="B59" s="4" t="s">
        <v>3279</v>
      </c>
      <c r="C59" s="4" t="s">
        <v>4619</v>
      </c>
      <c r="D59" s="4" t="s">
        <v>4620</v>
      </c>
      <c r="E59" s="4" t="s">
        <v>3368</v>
      </c>
      <c r="F59" s="4" t="s">
        <v>4621</v>
      </c>
      <c r="G59" s="4" t="s">
        <v>4622</v>
      </c>
      <c r="I59" s="653"/>
      <c r="J59" s="446" t="s">
        <v>873</v>
      </c>
      <c r="K59" s="74">
        <v>-8.658008658008658E-3</v>
      </c>
      <c r="L59" s="74">
        <v>-3.9344215960067722E-3</v>
      </c>
      <c r="M59" s="74">
        <v>5.5465739603972428E-2</v>
      </c>
      <c r="N59" s="74">
        <v>1.9868817943784263E-2</v>
      </c>
      <c r="O59" s="126">
        <f t="shared" si="9"/>
        <v>-1.6814515860115949E-4</v>
      </c>
      <c r="Q59" s="599"/>
      <c r="R59" s="140" t="s">
        <v>873</v>
      </c>
      <c r="S59" s="42">
        <v>-8.658008658008658E-3</v>
      </c>
      <c r="T59" s="42">
        <v>5.5465739603972428E-2</v>
      </c>
      <c r="U59" s="141">
        <v>-1.7700578339329771E-2</v>
      </c>
      <c r="V59" s="141">
        <v>0.69285232681039222</v>
      </c>
      <c r="W59" s="142">
        <f t="shared" si="10"/>
        <v>-2.9386997061550506E-2</v>
      </c>
      <c r="X59" s="143">
        <f t="shared" si="11"/>
        <v>8.6359559629557812E-4</v>
      </c>
    </row>
    <row r="60" spans="1:33" ht="16.5" thickBot="1" x14ac:dyDescent="0.3">
      <c r="A60" s="3" t="s">
        <v>277</v>
      </c>
      <c r="B60" s="4" t="s">
        <v>4510</v>
      </c>
      <c r="C60" s="4" t="s">
        <v>4623</v>
      </c>
      <c r="D60" s="4" t="s">
        <v>4624</v>
      </c>
      <c r="E60" s="4" t="s">
        <v>3279</v>
      </c>
      <c r="F60" s="4" t="s">
        <v>4625</v>
      </c>
      <c r="G60" s="4" t="s">
        <v>4626</v>
      </c>
      <c r="I60" s="653"/>
      <c r="J60" s="446" t="s">
        <v>874</v>
      </c>
      <c r="K60" s="74">
        <v>-3.2751091703056769E-2</v>
      </c>
      <c r="L60" s="74">
        <v>-3.9344215960067722E-3</v>
      </c>
      <c r="M60" s="74">
        <v>1.0365081193137061E-3</v>
      </c>
      <c r="N60" s="74">
        <v>1.9868817943784263E-2</v>
      </c>
      <c r="O60" s="126">
        <f t="shared" si="9"/>
        <v>5.4268445956552462E-4</v>
      </c>
      <c r="Q60" s="599"/>
      <c r="R60" s="140" t="s">
        <v>874</v>
      </c>
      <c r="S60" s="42">
        <v>-3.2751091703056769E-2</v>
      </c>
      <c r="T60" s="42">
        <v>1.0365081193137061E-3</v>
      </c>
      <c r="U60" s="141">
        <v>-1.7700578339329771E-2</v>
      </c>
      <c r="V60" s="141">
        <v>0.69285232681039222</v>
      </c>
      <c r="W60" s="142">
        <f t="shared" si="10"/>
        <v>-1.5768660425951361E-2</v>
      </c>
      <c r="X60" s="143">
        <f t="shared" si="11"/>
        <v>2.4865065162896455E-4</v>
      </c>
    </row>
    <row r="61" spans="1:33" ht="16.5" thickBot="1" x14ac:dyDescent="0.3">
      <c r="A61" s="3" t="s">
        <v>281</v>
      </c>
      <c r="B61" s="4" t="s">
        <v>4616</v>
      </c>
      <c r="C61" s="4" t="s">
        <v>4627</v>
      </c>
      <c r="D61" s="4" t="s">
        <v>4533</v>
      </c>
      <c r="E61" s="4" t="s">
        <v>43</v>
      </c>
      <c r="F61" s="4" t="s">
        <v>4628</v>
      </c>
      <c r="G61" s="4" t="s">
        <v>4629</v>
      </c>
      <c r="I61" s="653"/>
      <c r="J61" s="446" t="s">
        <v>875</v>
      </c>
      <c r="K61" s="74">
        <v>-0.10158013544018059</v>
      </c>
      <c r="L61" s="74">
        <v>-3.9344215960067722E-3</v>
      </c>
      <c r="M61" s="74">
        <v>4.4638748274275141E-3</v>
      </c>
      <c r="N61" s="74">
        <v>1.9868817943784263E-2</v>
      </c>
      <c r="O61" s="126">
        <f t="shared" si="9"/>
        <v>1.5042266673255462E-3</v>
      </c>
      <c r="Q61" s="599"/>
      <c r="R61" s="140" t="s">
        <v>875</v>
      </c>
      <c r="S61" s="42">
        <v>-0.10158013544018059</v>
      </c>
      <c r="T61" s="42">
        <v>4.4638748274275141E-3</v>
      </c>
      <c r="U61" s="141">
        <v>-1.7700578339329771E-2</v>
      </c>
      <c r="V61" s="141">
        <v>0.69285232681039222</v>
      </c>
      <c r="W61" s="142">
        <f t="shared" si="10"/>
        <v>-8.6972363161624308E-2</v>
      </c>
      <c r="X61" s="143">
        <f t="shared" si="11"/>
        <v>7.5641919539174646E-3</v>
      </c>
    </row>
    <row r="62" spans="1:33" ht="16.5" thickBot="1" x14ac:dyDescent="0.3">
      <c r="A62" s="3" t="s">
        <v>4630</v>
      </c>
      <c r="B62" s="661" t="s">
        <v>4631</v>
      </c>
      <c r="C62" s="661"/>
      <c r="D62" s="661"/>
      <c r="E62" s="661"/>
      <c r="F62" s="661"/>
      <c r="G62" s="661"/>
      <c r="I62" s="653"/>
      <c r="J62" s="446" t="s">
        <v>876</v>
      </c>
      <c r="K62" s="74">
        <v>-6.683417085427136E-2</v>
      </c>
      <c r="L62" s="74">
        <v>-3.9344215960067722E-3</v>
      </c>
      <c r="M62" s="74">
        <v>-5.7612131763413272E-3</v>
      </c>
      <c r="N62" s="74">
        <v>1.9868817943784263E-2</v>
      </c>
      <c r="O62" s="126">
        <f t="shared" si="9"/>
        <v>1.6121225309374178E-3</v>
      </c>
      <c r="Q62" s="599"/>
      <c r="R62" s="140" t="s">
        <v>876</v>
      </c>
      <c r="S62" s="42">
        <v>-6.683417085427136E-2</v>
      </c>
      <c r="T62" s="42">
        <v>-5.7612131763413272E-3</v>
      </c>
      <c r="U62" s="141">
        <v>-1.7700578339329771E-2</v>
      </c>
      <c r="V62" s="141">
        <v>0.69285232681039222</v>
      </c>
      <c r="W62" s="142">
        <f t="shared" si="10"/>
        <v>-4.5141922560462816E-2</v>
      </c>
      <c r="X62" s="143">
        <f t="shared" si="11"/>
        <v>2.0377931724548217E-3</v>
      </c>
    </row>
    <row r="63" spans="1:33" ht="16.5" thickBot="1" x14ac:dyDescent="0.3">
      <c r="A63" s="3" t="s">
        <v>286</v>
      </c>
      <c r="B63" s="4" t="s">
        <v>4533</v>
      </c>
      <c r="C63" s="4" t="s">
        <v>3324</v>
      </c>
      <c r="D63" s="4" t="s">
        <v>4581</v>
      </c>
      <c r="E63" s="4" t="s">
        <v>3286</v>
      </c>
      <c r="F63" s="4" t="s">
        <v>4632</v>
      </c>
      <c r="G63" s="4" t="s">
        <v>4633</v>
      </c>
      <c r="I63" s="653"/>
      <c r="J63" s="446" t="s">
        <v>877</v>
      </c>
      <c r="K63" s="74">
        <v>-2.7210884353741495E-3</v>
      </c>
      <c r="L63" s="74">
        <v>-3.9344215960067722E-3</v>
      </c>
      <c r="M63" s="74">
        <v>2.1058694775646664E-2</v>
      </c>
      <c r="N63" s="74">
        <v>1.9868817943784263E-2</v>
      </c>
      <c r="O63" s="126">
        <f t="shared" si="9"/>
        <v>1.4437170171671391E-6</v>
      </c>
      <c r="Q63" s="599"/>
      <c r="R63" s="140" t="s">
        <v>877</v>
      </c>
      <c r="S63" s="42">
        <v>-2.7210884353741495E-3</v>
      </c>
      <c r="T63" s="42">
        <v>2.1058694775646664E-2</v>
      </c>
      <c r="U63" s="141">
        <v>-1.7700578339329771E-2</v>
      </c>
      <c r="V63" s="141">
        <v>0.69285232681039222</v>
      </c>
      <c r="W63" s="142">
        <f t="shared" si="10"/>
        <v>3.8892422905897894E-4</v>
      </c>
      <c r="X63" s="143">
        <f t="shared" si="11"/>
        <v>1.5126205594912113E-7</v>
      </c>
    </row>
    <row r="64" spans="1:33" ht="16.5" thickBot="1" x14ac:dyDescent="0.3">
      <c r="A64" s="3" t="s">
        <v>292</v>
      </c>
      <c r="B64" s="4" t="s">
        <v>77</v>
      </c>
      <c r="C64" s="4" t="s">
        <v>31</v>
      </c>
      <c r="D64" s="4" t="s">
        <v>4612</v>
      </c>
      <c r="E64" s="4" t="s">
        <v>4533</v>
      </c>
      <c r="F64" s="4" t="s">
        <v>4634</v>
      </c>
      <c r="G64" s="4" t="s">
        <v>4635</v>
      </c>
      <c r="I64" s="654"/>
      <c r="J64" s="446" t="s">
        <v>866</v>
      </c>
      <c r="K64" s="74">
        <v>-5.3206002728512961E-2</v>
      </c>
      <c r="L64" s="74">
        <v>-3.9344215960067722E-3</v>
      </c>
      <c r="M64" s="74">
        <v>1.3821037311159501E-2</v>
      </c>
      <c r="N64" s="74">
        <v>1.9868817943784263E-2</v>
      </c>
      <c r="O64" s="126">
        <f t="shared" si="9"/>
        <v>2.979837141119706E-4</v>
      </c>
      <c r="Q64" s="599"/>
      <c r="R64" s="140" t="s">
        <v>866</v>
      </c>
      <c r="S64" s="42">
        <v>-5.3206002728512961E-2</v>
      </c>
      <c r="T64" s="42">
        <v>1.3821037311159501E-2</v>
      </c>
      <c r="U64" s="141">
        <v>-1.7700578339329771E-2</v>
      </c>
      <c r="V64" s="141">
        <v>0.69285232681039222</v>
      </c>
      <c r="W64" s="142">
        <f t="shared" si="10"/>
        <v>-4.5081362249153302E-2</v>
      </c>
      <c r="X64" s="143">
        <f t="shared" si="11"/>
        <v>2.0323292222393843E-3</v>
      </c>
    </row>
    <row r="65" spans="1:24" ht="16.5" thickBot="1" x14ac:dyDescent="0.3">
      <c r="A65" s="3" t="s">
        <v>296</v>
      </c>
      <c r="B65" s="4" t="s">
        <v>3339</v>
      </c>
      <c r="C65" s="4" t="s">
        <v>4636</v>
      </c>
      <c r="D65" s="4" t="s">
        <v>3148</v>
      </c>
      <c r="E65" s="4" t="s">
        <v>4581</v>
      </c>
      <c r="F65" s="4" t="s">
        <v>4637</v>
      </c>
      <c r="G65" s="4" t="s">
        <v>4638</v>
      </c>
      <c r="I65" s="646" t="s">
        <v>891</v>
      </c>
      <c r="J65" s="647"/>
      <c r="K65" s="647"/>
      <c r="L65" s="647"/>
      <c r="M65" s="647"/>
      <c r="N65" s="648"/>
      <c r="O65" s="126">
        <f>SUM(O53:O64)</f>
        <v>3.1037943484236658E-3</v>
      </c>
      <c r="Q65" s="599" t="s">
        <v>891</v>
      </c>
      <c r="R65" s="599"/>
      <c r="S65" s="599"/>
      <c r="T65" s="599"/>
      <c r="U65" s="599"/>
      <c r="V65" s="599"/>
      <c r="W65" s="599"/>
      <c r="X65" s="143">
        <f>SUM(X53:X64)</f>
        <v>3.2347438457005252E-2</v>
      </c>
    </row>
    <row r="66" spans="1:24" ht="19.5" thickBot="1" x14ac:dyDescent="0.3">
      <c r="A66" s="3" t="s">
        <v>302</v>
      </c>
      <c r="B66" s="4" t="s">
        <v>4639</v>
      </c>
      <c r="C66" s="4" t="s">
        <v>4639</v>
      </c>
      <c r="D66" s="4" t="s">
        <v>3101</v>
      </c>
      <c r="E66" s="4" t="s">
        <v>3149</v>
      </c>
      <c r="F66" s="4" t="s">
        <v>4640</v>
      </c>
      <c r="G66" s="4" t="s">
        <v>4641</v>
      </c>
      <c r="I66" s="649" t="s">
        <v>5173</v>
      </c>
      <c r="J66" s="650"/>
      <c r="K66" s="650"/>
      <c r="L66" s="650"/>
      <c r="M66" s="650"/>
      <c r="N66" s="651"/>
      <c r="O66" s="126">
        <f>O65/12</f>
        <v>2.5864952903530548E-4</v>
      </c>
      <c r="Q66" s="600" t="s">
        <v>5070</v>
      </c>
      <c r="R66" s="600"/>
      <c r="S66" s="600"/>
      <c r="T66" s="600"/>
      <c r="U66" s="600"/>
      <c r="V66" s="600"/>
      <c r="W66" s="600"/>
      <c r="X66" s="143">
        <f>X65/12</f>
        <v>2.6956198714171045E-3</v>
      </c>
    </row>
    <row r="67" spans="1:24" ht="18" thickBot="1" x14ac:dyDescent="0.3">
      <c r="A67" s="3" t="s">
        <v>308</v>
      </c>
      <c r="B67" s="4" t="s">
        <v>95</v>
      </c>
      <c r="C67" s="4" t="s">
        <v>3332</v>
      </c>
      <c r="D67" s="4" t="s">
        <v>90</v>
      </c>
      <c r="E67" s="4" t="s">
        <v>4639</v>
      </c>
      <c r="F67" s="4" t="s">
        <v>4642</v>
      </c>
      <c r="G67" s="4" t="s">
        <v>4643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2" t="s">
        <v>884</v>
      </c>
      <c r="R67" s="162" t="s">
        <v>885</v>
      </c>
      <c r="S67" s="162" t="s">
        <v>886</v>
      </c>
      <c r="T67" s="162" t="s">
        <v>888</v>
      </c>
      <c r="U67" s="162" t="s">
        <v>5071</v>
      </c>
      <c r="V67" s="162" t="s">
        <v>5072</v>
      </c>
      <c r="W67" s="162" t="s">
        <v>5073</v>
      </c>
      <c r="X67" s="162" t="s">
        <v>5074</v>
      </c>
    </row>
    <row r="68" spans="1:24" ht="16.5" thickBot="1" x14ac:dyDescent="0.3">
      <c r="A68" s="3" t="s">
        <v>314</v>
      </c>
      <c r="B68" s="4" t="s">
        <v>4608</v>
      </c>
      <c r="C68" s="4" t="s">
        <v>3208</v>
      </c>
      <c r="D68" s="4" t="s">
        <v>3234</v>
      </c>
      <c r="E68" s="4" t="s">
        <v>95</v>
      </c>
      <c r="F68" s="4" t="s">
        <v>4644</v>
      </c>
      <c r="G68" s="4" t="s">
        <v>4645</v>
      </c>
      <c r="I68" s="652">
        <v>2015</v>
      </c>
      <c r="J68" s="446" t="s">
        <v>867</v>
      </c>
      <c r="K68" s="74">
        <v>3.1700288184438041E-2</v>
      </c>
      <c r="L68" s="74">
        <v>3.4752269555204389E-3</v>
      </c>
      <c r="M68" s="74">
        <v>1.4990318057379324E-2</v>
      </c>
      <c r="N68" s="74">
        <v>-8.9212734082430127E-3</v>
      </c>
      <c r="O68" s="126">
        <f>((K68-L68)*(M68-N68))</f>
        <v>6.7490613319805401E-4</v>
      </c>
      <c r="Q68" s="599">
        <v>2015</v>
      </c>
      <c r="R68" s="140" t="s">
        <v>867</v>
      </c>
      <c r="S68" s="42">
        <v>3.1700288184438041E-2</v>
      </c>
      <c r="T68" s="42">
        <v>1.4990318057379324E-2</v>
      </c>
      <c r="U68" s="141">
        <v>8.2174861215867541E-3</v>
      </c>
      <c r="V68" s="141">
        <v>0.53156751834156291</v>
      </c>
      <c r="W68" s="529">
        <f>S68-U68-(V68*T68)</f>
        <v>1.5514435893939442E-2</v>
      </c>
      <c r="X68" s="206">
        <f>W68^2</f>
        <v>2.4069772110715652E-4</v>
      </c>
    </row>
    <row r="69" spans="1:24" ht="16.5" thickBot="1" x14ac:dyDescent="0.3">
      <c r="A69" s="3" t="s">
        <v>320</v>
      </c>
      <c r="B69" s="4" t="s">
        <v>3144</v>
      </c>
      <c r="C69" s="4" t="s">
        <v>77</v>
      </c>
      <c r="D69" s="4" t="s">
        <v>806</v>
      </c>
      <c r="E69" s="4" t="s">
        <v>3333</v>
      </c>
      <c r="F69" s="4" t="s">
        <v>4646</v>
      </c>
      <c r="G69" s="4" t="s">
        <v>4647</v>
      </c>
      <c r="I69" s="653"/>
      <c r="J69" s="446" t="s">
        <v>868</v>
      </c>
      <c r="K69" s="74">
        <v>0.15921787709497207</v>
      </c>
      <c r="L69" s="74">
        <v>3.4752269555204389E-3</v>
      </c>
      <c r="M69" s="74">
        <v>3.8188695795186717E-2</v>
      </c>
      <c r="N69" s="74">
        <v>-8.9212734082430127E-3</v>
      </c>
      <c r="O69" s="126">
        <f t="shared" ref="O69:O79" si="12">((K69-L69)*(M69-N69))</f>
        <v>7.3370314517300977E-3</v>
      </c>
      <c r="Q69" s="599"/>
      <c r="R69" s="140" t="s">
        <v>868</v>
      </c>
      <c r="S69" s="42">
        <v>0.15921787709497207</v>
      </c>
      <c r="T69" s="42">
        <v>3.8188695795186717E-2</v>
      </c>
      <c r="U69" s="141">
        <v>8.2174861215867541E-3</v>
      </c>
      <c r="V69" s="141">
        <v>0.53156751834156291</v>
      </c>
      <c r="W69" s="529">
        <f t="shared" ref="W69:W79" si="13">S69-U69-(V69*T69)</f>
        <v>0.13070052072083702</v>
      </c>
      <c r="X69" s="206">
        <f t="shared" ref="X69:X79" si="14">W69^2</f>
        <v>1.7082626116697947E-2</v>
      </c>
    </row>
    <row r="70" spans="1:24" ht="16.5" thickBot="1" x14ac:dyDescent="0.3">
      <c r="A70" s="3" t="s">
        <v>815</v>
      </c>
      <c r="B70" s="661" t="s">
        <v>35</v>
      </c>
      <c r="C70" s="661"/>
      <c r="D70" s="661"/>
      <c r="E70" s="661"/>
      <c r="F70" s="661"/>
      <c r="G70" s="661"/>
      <c r="I70" s="653"/>
      <c r="J70" s="446" t="s">
        <v>869</v>
      </c>
      <c r="K70" s="74">
        <v>5.0602409638554217E-2</v>
      </c>
      <c r="L70" s="74">
        <v>3.4752269555204389E-3</v>
      </c>
      <c r="M70" s="74">
        <v>1.5904866508955791E-2</v>
      </c>
      <c r="N70" s="74">
        <v>-8.9212734082430127E-3</v>
      </c>
      <c r="O70" s="126">
        <f t="shared" si="12"/>
        <v>1.1699860311923851E-3</v>
      </c>
      <c r="Q70" s="599"/>
      <c r="R70" s="140" t="s">
        <v>869</v>
      </c>
      <c r="S70" s="42">
        <v>5.0602409638554217E-2</v>
      </c>
      <c r="T70" s="42">
        <v>1.5904866508955791E-2</v>
      </c>
      <c r="U70" s="141">
        <v>8.2174861215867541E-3</v>
      </c>
      <c r="V70" s="141">
        <v>0.53156751834156291</v>
      </c>
      <c r="W70" s="529">
        <f t="shared" si="13"/>
        <v>3.3930413097247994E-2</v>
      </c>
      <c r="X70" s="206">
        <f t="shared" si="14"/>
        <v>1.1512729329498982E-3</v>
      </c>
    </row>
    <row r="71" spans="1:24" ht="16.5" thickBot="1" x14ac:dyDescent="0.3">
      <c r="A71" s="3" t="s">
        <v>325</v>
      </c>
      <c r="B71" s="4" t="s">
        <v>122</v>
      </c>
      <c r="C71" s="4" t="s">
        <v>3109</v>
      </c>
      <c r="D71" s="4" t="s">
        <v>812</v>
      </c>
      <c r="E71" s="4" t="s">
        <v>3144</v>
      </c>
      <c r="F71" s="4" t="s">
        <v>4648</v>
      </c>
      <c r="G71" s="4" t="s">
        <v>4649</v>
      </c>
      <c r="I71" s="653"/>
      <c r="J71" s="446" t="s">
        <v>870</v>
      </c>
      <c r="K71" s="74">
        <v>6.6513761467889912E-3</v>
      </c>
      <c r="L71" s="74">
        <v>3.4752269555204389E-3</v>
      </c>
      <c r="M71" s="74">
        <v>-9.6159843649292046E-2</v>
      </c>
      <c r="N71" s="74">
        <v>-8.9212734082430127E-3</v>
      </c>
      <c r="O71" s="126">
        <f t="shared" si="12"/>
        <v>-2.7708271431853266E-4</v>
      </c>
      <c r="Q71" s="599"/>
      <c r="R71" s="140" t="s">
        <v>870</v>
      </c>
      <c r="S71" s="42">
        <v>6.6513761467889912E-3</v>
      </c>
      <c r="T71" s="42">
        <v>-9.6159843649292046E-2</v>
      </c>
      <c r="U71" s="141">
        <v>8.2174861215867541E-3</v>
      </c>
      <c r="V71" s="141">
        <v>0.53156751834156291</v>
      </c>
      <c r="W71" s="529">
        <f t="shared" si="13"/>
        <v>4.9549339477969107E-2</v>
      </c>
      <c r="X71" s="206">
        <f t="shared" si="14"/>
        <v>2.4551370427030278E-3</v>
      </c>
    </row>
    <row r="72" spans="1:24" ht="16.5" thickBot="1" x14ac:dyDescent="0.3">
      <c r="A72" s="3" t="s">
        <v>330</v>
      </c>
      <c r="B72" s="4" t="s">
        <v>3171</v>
      </c>
      <c r="C72" s="4" t="s">
        <v>3328</v>
      </c>
      <c r="D72" s="4" t="s">
        <v>125</v>
      </c>
      <c r="E72" s="4" t="s">
        <v>4570</v>
      </c>
      <c r="F72" s="4" t="s">
        <v>4650</v>
      </c>
      <c r="G72" s="4" t="s">
        <v>4651</v>
      </c>
      <c r="I72" s="653"/>
      <c r="J72" s="446" t="s">
        <v>871</v>
      </c>
      <c r="K72" s="74">
        <v>-5.1401869158878503E-2</v>
      </c>
      <c r="L72" s="74">
        <v>3.4752269555204389E-3</v>
      </c>
      <c r="M72" s="74">
        <v>3.9899245491350682E-2</v>
      </c>
      <c r="N72" s="74">
        <v>-8.9212734082430127E-3</v>
      </c>
      <c r="O72" s="126">
        <f t="shared" si="12"/>
        <v>-2.6791283080078335E-3</v>
      </c>
      <c r="Q72" s="599"/>
      <c r="R72" s="140" t="s">
        <v>871</v>
      </c>
      <c r="S72" s="42">
        <v>-5.1401869158878503E-2</v>
      </c>
      <c r="T72" s="42">
        <v>3.9899245491350682E-2</v>
      </c>
      <c r="U72" s="141">
        <v>8.2174861215867541E-3</v>
      </c>
      <c r="V72" s="141">
        <v>0.53156751834156291</v>
      </c>
      <c r="W72" s="529">
        <f t="shared" si="13"/>
        <v>-8.0828498190003331E-2</v>
      </c>
      <c r="X72" s="206">
        <f t="shared" si="14"/>
        <v>6.5332461196513716E-3</v>
      </c>
    </row>
    <row r="73" spans="1:24" ht="16.5" thickBot="1" x14ac:dyDescent="0.3">
      <c r="A73" s="3" t="s">
        <v>335</v>
      </c>
      <c r="B73" s="4" t="s">
        <v>3098</v>
      </c>
      <c r="C73" s="4" t="s">
        <v>95</v>
      </c>
      <c r="D73" s="4" t="s">
        <v>3105</v>
      </c>
      <c r="E73" s="4" t="s">
        <v>3159</v>
      </c>
      <c r="F73" s="4" t="s">
        <v>4652</v>
      </c>
      <c r="G73" s="4" t="s">
        <v>4653</v>
      </c>
      <c r="I73" s="653"/>
      <c r="J73" s="446" t="s">
        <v>872</v>
      </c>
      <c r="K73" s="74">
        <v>3.6945812807881772E-3</v>
      </c>
      <c r="L73" s="74">
        <v>3.4752269555204389E-3</v>
      </c>
      <c r="M73" s="74">
        <v>-7.1881256014068778E-2</v>
      </c>
      <c r="N73" s="74">
        <v>-8.9212734082430127E-3</v>
      </c>
      <c r="O73" s="126">
        <f t="shared" si="12"/>
        <v>-1.3810544503369447E-5</v>
      </c>
      <c r="Q73" s="599"/>
      <c r="R73" s="140" t="s">
        <v>872</v>
      </c>
      <c r="S73" s="42">
        <v>3.6945812807881772E-3</v>
      </c>
      <c r="T73" s="42">
        <v>-7.1881256014068778E-2</v>
      </c>
      <c r="U73" s="141">
        <v>8.2174861215867541E-3</v>
      </c>
      <c r="V73" s="141">
        <v>0.53156751834156291</v>
      </c>
      <c r="W73" s="529">
        <f t="shared" si="13"/>
        <v>3.3686836033874505E-2</v>
      </c>
      <c r="X73" s="206">
        <f t="shared" si="14"/>
        <v>1.1348029219731457E-3</v>
      </c>
    </row>
    <row r="74" spans="1:24" ht="16.5" thickBot="1" x14ac:dyDescent="0.3">
      <c r="A74" s="3" t="s">
        <v>340</v>
      </c>
      <c r="B74" s="4" t="s">
        <v>3232</v>
      </c>
      <c r="C74" s="4" t="s">
        <v>3232</v>
      </c>
      <c r="D74" s="4" t="s">
        <v>152</v>
      </c>
      <c r="E74" s="4" t="s">
        <v>109</v>
      </c>
      <c r="F74" s="4" t="s">
        <v>4654</v>
      </c>
      <c r="G74" s="4" t="s">
        <v>4655</v>
      </c>
      <c r="I74" s="653"/>
      <c r="J74" s="446" t="s">
        <v>873</v>
      </c>
      <c r="K74" s="74">
        <v>-8.5889570552147246E-3</v>
      </c>
      <c r="L74" s="74">
        <v>3.4752269555204389E-3</v>
      </c>
      <c r="M74" s="74">
        <v>-3.1031770622303743E-2</v>
      </c>
      <c r="N74" s="74">
        <v>-8.9212734082430127E-3</v>
      </c>
      <c r="O74" s="126">
        <f t="shared" si="12"/>
        <v>2.6674510695927584E-4</v>
      </c>
      <c r="Q74" s="599"/>
      <c r="R74" s="140" t="s">
        <v>873</v>
      </c>
      <c r="S74" s="42">
        <v>-8.5889570552147246E-3</v>
      </c>
      <c r="T74" s="42">
        <v>-3.1031770622303743E-2</v>
      </c>
      <c r="U74" s="141">
        <v>8.2174861215867541E-3</v>
      </c>
      <c r="V74" s="141">
        <v>0.53156751834156291</v>
      </c>
      <c r="W74" s="529">
        <f t="shared" si="13"/>
        <v>-3.1096187735886113E-4</v>
      </c>
      <c r="X74" s="206">
        <f t="shared" si="14"/>
        <v>9.6697289170547396E-8</v>
      </c>
    </row>
    <row r="75" spans="1:24" ht="16.5" thickBot="1" x14ac:dyDescent="0.3">
      <c r="A75" s="3" t="s">
        <v>343</v>
      </c>
      <c r="B75" s="4" t="s">
        <v>147</v>
      </c>
      <c r="C75" s="4" t="s">
        <v>3232</v>
      </c>
      <c r="D75" s="4" t="s">
        <v>125</v>
      </c>
      <c r="E75" s="4" t="s">
        <v>3232</v>
      </c>
      <c r="F75" s="4" t="s">
        <v>4656</v>
      </c>
      <c r="G75" s="4" t="s">
        <v>4657</v>
      </c>
      <c r="I75" s="653"/>
      <c r="J75" s="446" t="s">
        <v>874</v>
      </c>
      <c r="K75" s="74">
        <v>-5.3217821782178217E-2</v>
      </c>
      <c r="L75" s="74">
        <v>3.4752269555204389E-3</v>
      </c>
      <c r="M75" s="74">
        <v>-5.2010822777026289E-2</v>
      </c>
      <c r="N75" s="74">
        <v>-8.9212734082430127E-3</v>
      </c>
      <c r="O75" s="126">
        <f t="shared" si="12"/>
        <v>2.4428779224499025E-3</v>
      </c>
      <c r="Q75" s="599"/>
      <c r="R75" s="140" t="s">
        <v>874</v>
      </c>
      <c r="S75" s="42">
        <v>-5.3217821782178217E-2</v>
      </c>
      <c r="T75" s="42">
        <v>-5.2010822777026289E-2</v>
      </c>
      <c r="U75" s="141">
        <v>8.2174861215867541E-3</v>
      </c>
      <c r="V75" s="141">
        <v>0.53156751834156291</v>
      </c>
      <c r="W75" s="529">
        <f t="shared" si="13"/>
        <v>-3.3788043913278276E-2</v>
      </c>
      <c r="X75" s="206">
        <f t="shared" si="14"/>
        <v>1.1416319114856211E-3</v>
      </c>
    </row>
    <row r="76" spans="1:24" ht="16.5" thickBot="1" x14ac:dyDescent="0.3">
      <c r="A76" s="3" t="s">
        <v>4658</v>
      </c>
      <c r="B76" s="661" t="s">
        <v>4659</v>
      </c>
      <c r="C76" s="661"/>
      <c r="D76" s="661"/>
      <c r="E76" s="661"/>
      <c r="F76" s="661"/>
      <c r="G76" s="661"/>
      <c r="I76" s="653"/>
      <c r="J76" s="446" t="s">
        <v>875</v>
      </c>
      <c r="K76" s="74">
        <v>-7.3150326797385617E-2</v>
      </c>
      <c r="L76" s="74">
        <v>3.4752269555204389E-3</v>
      </c>
      <c r="M76" s="74">
        <v>-8.5403666273141152E-2</v>
      </c>
      <c r="N76" s="74">
        <v>-8.9212734082430127E-3</v>
      </c>
      <c r="O76" s="126">
        <f t="shared" si="12"/>
        <v>5.8605057056201303E-3</v>
      </c>
      <c r="Q76" s="599"/>
      <c r="R76" s="140" t="s">
        <v>875</v>
      </c>
      <c r="S76" s="42">
        <v>-7.3150326797385617E-2</v>
      </c>
      <c r="T76" s="42">
        <v>-8.5403666273141152E-2</v>
      </c>
      <c r="U76" s="141">
        <v>8.2174861215867541E-3</v>
      </c>
      <c r="V76" s="141">
        <v>0.53156751834156291</v>
      </c>
      <c r="W76" s="529">
        <f t="shared" si="13"/>
        <v>-3.5969997980887694E-2</v>
      </c>
      <c r="X76" s="206">
        <f t="shared" si="14"/>
        <v>1.2938407547450647E-3</v>
      </c>
    </row>
    <row r="77" spans="1:24" ht="16.5" thickBot="1" x14ac:dyDescent="0.3">
      <c r="A77" s="3" t="s">
        <v>348</v>
      </c>
      <c r="B77" s="4" t="s">
        <v>3234</v>
      </c>
      <c r="C77" s="4" t="s">
        <v>3232</v>
      </c>
      <c r="D77" s="4" t="s">
        <v>147</v>
      </c>
      <c r="E77" s="4" t="s">
        <v>4570</v>
      </c>
      <c r="F77" s="4" t="s">
        <v>4660</v>
      </c>
      <c r="G77" s="4" t="s">
        <v>4661</v>
      </c>
      <c r="I77" s="653"/>
      <c r="J77" s="446" t="s">
        <v>876</v>
      </c>
      <c r="K77" s="74">
        <v>3.5765379113018601E-2</v>
      </c>
      <c r="L77" s="74">
        <v>3.4752269555204389E-3</v>
      </c>
      <c r="M77" s="74">
        <v>7.7661777639081955E-2</v>
      </c>
      <c r="N77" s="74">
        <v>-8.9212734082430127E-3</v>
      </c>
      <c r="O77" s="126">
        <f t="shared" si="12"/>
        <v>2.795779892578554E-3</v>
      </c>
      <c r="Q77" s="599"/>
      <c r="R77" s="140" t="s">
        <v>876</v>
      </c>
      <c r="S77" s="42">
        <v>3.5765379113018601E-2</v>
      </c>
      <c r="T77" s="42">
        <v>7.7661777639081955E-2</v>
      </c>
      <c r="U77" s="141">
        <v>8.2174861215867541E-3</v>
      </c>
      <c r="V77" s="141">
        <v>0.53156751834156291</v>
      </c>
      <c r="W77" s="529">
        <f t="shared" si="13"/>
        <v>-1.3734585418169232E-2</v>
      </c>
      <c r="X77" s="206">
        <f t="shared" si="14"/>
        <v>1.886388366089869E-4</v>
      </c>
    </row>
    <row r="78" spans="1:24" ht="16.5" thickBot="1" x14ac:dyDescent="0.3">
      <c r="A78" s="3" t="s">
        <v>350</v>
      </c>
      <c r="B78" s="4" t="s">
        <v>3232</v>
      </c>
      <c r="C78" s="4" t="s">
        <v>3194</v>
      </c>
      <c r="D78" s="4" t="s">
        <v>3195</v>
      </c>
      <c r="E78" s="4" t="s">
        <v>107</v>
      </c>
      <c r="F78" s="4" t="s">
        <v>4662</v>
      </c>
      <c r="G78" s="4" t="s">
        <v>4663</v>
      </c>
      <c r="I78" s="653"/>
      <c r="J78" s="446" t="s">
        <v>877</v>
      </c>
      <c r="K78" s="74">
        <v>-9.9447513812154692E-2</v>
      </c>
      <c r="L78" s="74">
        <v>3.4752269555204389E-3</v>
      </c>
      <c r="M78" s="74">
        <v>-5.6204177800007653E-3</v>
      </c>
      <c r="N78" s="74">
        <v>-8.9212734082430127E-3</v>
      </c>
      <c r="O78" s="126">
        <f t="shared" si="12"/>
        <v>-3.3973310813709828E-4</v>
      </c>
      <c r="Q78" s="599"/>
      <c r="R78" s="140" t="s">
        <v>877</v>
      </c>
      <c r="S78" s="42">
        <v>-9.9447513812154692E-2</v>
      </c>
      <c r="T78" s="42">
        <v>-5.6204177800007653E-3</v>
      </c>
      <c r="U78" s="141">
        <v>8.2174861215867541E-3</v>
      </c>
      <c r="V78" s="141">
        <v>0.53156751834156291</v>
      </c>
      <c r="W78" s="529">
        <f t="shared" si="13"/>
        <v>-0.10467736840238363</v>
      </c>
      <c r="X78" s="206">
        <f t="shared" si="14"/>
        <v>1.0957351455648344E-2</v>
      </c>
    </row>
    <row r="79" spans="1:24" ht="16.5" thickBot="1" x14ac:dyDescent="0.3">
      <c r="A79" s="3" t="s">
        <v>353</v>
      </c>
      <c r="B79" s="4" t="s">
        <v>3207</v>
      </c>
      <c r="C79" s="4" t="s">
        <v>4664</v>
      </c>
      <c r="D79" s="4" t="s">
        <v>101</v>
      </c>
      <c r="E79" s="4" t="s">
        <v>3232</v>
      </c>
      <c r="F79" s="4" t="s">
        <v>4665</v>
      </c>
      <c r="G79" s="4" t="s">
        <v>4666</v>
      </c>
      <c r="I79" s="654"/>
      <c r="J79" s="446" t="s">
        <v>866</v>
      </c>
      <c r="K79" s="74">
        <v>3.9877300613496931E-2</v>
      </c>
      <c r="L79" s="74">
        <v>3.4752269555204389E-3</v>
      </c>
      <c r="M79" s="74">
        <v>4.8407592724962187E-2</v>
      </c>
      <c r="N79" s="74">
        <v>-8.9212734082430127E-3</v>
      </c>
      <c r="O79" s="126">
        <f t="shared" si="12"/>
        <v>2.08688960770921E-3</v>
      </c>
      <c r="Q79" s="599"/>
      <c r="R79" s="140" t="s">
        <v>866</v>
      </c>
      <c r="S79" s="42">
        <v>3.9877300613496931E-2</v>
      </c>
      <c r="T79" s="42">
        <v>4.8407592724962187E-2</v>
      </c>
      <c r="U79" s="141">
        <v>8.2174861215867541E-3</v>
      </c>
      <c r="V79" s="141">
        <v>0.53156751834156291</v>
      </c>
      <c r="W79" s="529">
        <f t="shared" si="13"/>
        <v>5.9279105582129288E-3</v>
      </c>
      <c r="X79" s="206">
        <f t="shared" si="14"/>
        <v>3.5140123586172314E-5</v>
      </c>
    </row>
    <row r="80" spans="1:24" ht="16.5" thickBot="1" x14ac:dyDescent="0.3">
      <c r="A80" s="3" t="s">
        <v>356</v>
      </c>
      <c r="B80" s="4" t="s">
        <v>3208</v>
      </c>
      <c r="C80" s="4" t="s">
        <v>4667</v>
      </c>
      <c r="D80" s="4" t="s">
        <v>3339</v>
      </c>
      <c r="E80" s="4" t="s">
        <v>4639</v>
      </c>
      <c r="F80" s="4" t="s">
        <v>4668</v>
      </c>
      <c r="G80" s="4" t="s">
        <v>4669</v>
      </c>
      <c r="I80" s="646" t="s">
        <v>891</v>
      </c>
      <c r="J80" s="647"/>
      <c r="K80" s="647"/>
      <c r="L80" s="647"/>
      <c r="M80" s="647"/>
      <c r="N80" s="648"/>
      <c r="O80" s="126">
        <f>SUM(O68:O79)</f>
        <v>1.9324967176470774E-2</v>
      </c>
      <c r="Q80" s="599" t="s">
        <v>891</v>
      </c>
      <c r="R80" s="599"/>
      <c r="S80" s="599"/>
      <c r="T80" s="599"/>
      <c r="U80" s="599"/>
      <c r="V80" s="599"/>
      <c r="W80" s="599"/>
      <c r="X80" s="206">
        <f>SUM(X68:X79)</f>
        <v>4.221448263444591E-2</v>
      </c>
    </row>
    <row r="81" spans="1:24" ht="19.5" thickBot="1" x14ac:dyDescent="0.3">
      <c r="A81" s="3" t="s">
        <v>358</v>
      </c>
      <c r="B81" s="4" t="s">
        <v>4670</v>
      </c>
      <c r="C81" s="4" t="s">
        <v>3129</v>
      </c>
      <c r="D81" s="4" t="s">
        <v>3218</v>
      </c>
      <c r="E81" s="4" t="s">
        <v>4671</v>
      </c>
      <c r="F81" s="4" t="s">
        <v>4672</v>
      </c>
      <c r="G81" s="4" t="s">
        <v>4673</v>
      </c>
      <c r="I81" s="649" t="s">
        <v>5173</v>
      </c>
      <c r="J81" s="650"/>
      <c r="K81" s="650"/>
      <c r="L81" s="650"/>
      <c r="M81" s="650"/>
      <c r="N81" s="651"/>
      <c r="O81" s="126">
        <f>O80/12</f>
        <v>1.6104139313725646E-3</v>
      </c>
      <c r="Q81" s="600" t="s">
        <v>5070</v>
      </c>
      <c r="R81" s="600"/>
      <c r="S81" s="600"/>
      <c r="T81" s="600"/>
      <c r="U81" s="600"/>
      <c r="V81" s="600"/>
      <c r="W81" s="600"/>
      <c r="X81" s="206">
        <f>X80/12</f>
        <v>3.5178735528704924E-3</v>
      </c>
    </row>
    <row r="82" spans="1:24" ht="18" thickBot="1" x14ac:dyDescent="0.3">
      <c r="A82" s="3" t="s">
        <v>364</v>
      </c>
      <c r="B82" s="4" t="s">
        <v>4228</v>
      </c>
      <c r="C82" s="4" t="s">
        <v>3145</v>
      </c>
      <c r="D82" s="4" t="s">
        <v>3209</v>
      </c>
      <c r="E82" s="4" t="s">
        <v>4670</v>
      </c>
      <c r="F82" s="4" t="s">
        <v>4674</v>
      </c>
      <c r="G82" s="4" t="s">
        <v>4675</v>
      </c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2" t="s">
        <v>884</v>
      </c>
      <c r="R82" s="162" t="s">
        <v>885</v>
      </c>
      <c r="S82" s="162" t="s">
        <v>886</v>
      </c>
      <c r="T82" s="162" t="s">
        <v>888</v>
      </c>
      <c r="U82" s="162" t="s">
        <v>5071</v>
      </c>
      <c r="V82" s="162" t="s">
        <v>5072</v>
      </c>
      <c r="W82" s="162" t="s">
        <v>5073</v>
      </c>
      <c r="X82" s="162" t="s">
        <v>5074</v>
      </c>
    </row>
    <row r="83" spans="1:24" ht="16.5" thickBot="1" x14ac:dyDescent="0.3">
      <c r="A83" s="3" t="s">
        <v>368</v>
      </c>
      <c r="B83" s="4" t="s">
        <v>990</v>
      </c>
      <c r="C83" s="4" t="s">
        <v>990</v>
      </c>
      <c r="D83" s="4" t="s">
        <v>990</v>
      </c>
      <c r="E83" s="4" t="s">
        <v>990</v>
      </c>
      <c r="F83" s="4" t="s">
        <v>990</v>
      </c>
      <c r="G83" s="4" t="s">
        <v>990</v>
      </c>
      <c r="I83" s="652">
        <v>2016</v>
      </c>
      <c r="J83" s="446" t="s">
        <v>867</v>
      </c>
      <c r="K83" s="74">
        <v>2.6548672566371681E-2</v>
      </c>
      <c r="L83" s="75">
        <v>2.6165788567097864E-2</v>
      </c>
      <c r="M83" s="74">
        <v>1.0050124363976159E-2</v>
      </c>
      <c r="N83" s="74">
        <v>9.8098034712319256E-3</v>
      </c>
      <c r="O83" s="126">
        <f>((K83-L83)*(M83-N83))</f>
        <v>9.2015024522966031E-8</v>
      </c>
      <c r="Q83" s="599">
        <v>2016</v>
      </c>
      <c r="R83" s="140" t="s">
        <v>867</v>
      </c>
      <c r="S83" s="42">
        <v>2.6548672566371681E-2</v>
      </c>
      <c r="T83" s="42">
        <v>1.0050124363976159E-2</v>
      </c>
      <c r="U83" s="141">
        <v>2.0030624166825418E-2</v>
      </c>
      <c r="V83" s="141">
        <v>0.62541155062528331</v>
      </c>
      <c r="W83" s="529">
        <f>S83-U83-(V83*T83)</f>
        <v>2.3258453709499357E-4</v>
      </c>
      <c r="X83" s="206">
        <f>W83^2</f>
        <v>5.409556689569244E-8</v>
      </c>
    </row>
    <row r="84" spans="1:24" ht="16.5" thickBot="1" x14ac:dyDescent="0.3">
      <c r="A84" s="660" t="s">
        <v>373</v>
      </c>
      <c r="B84" s="660"/>
      <c r="C84" s="660"/>
      <c r="D84" s="660"/>
      <c r="E84" s="660"/>
      <c r="F84" s="660"/>
      <c r="G84" s="660"/>
      <c r="I84" s="653"/>
      <c r="J84" s="446" t="s">
        <v>868</v>
      </c>
      <c r="K84" s="74">
        <v>-0.10775862068965517</v>
      </c>
      <c r="L84" s="75">
        <v>2.6165788567097864E-2</v>
      </c>
      <c r="M84" s="74">
        <v>4.3438042975537196E-2</v>
      </c>
      <c r="N84" s="74">
        <v>9.8098034712319256E-3</v>
      </c>
      <c r="O84" s="126">
        <f t="shared" ref="O84:O94" si="15">((K84-L84)*(M84-N84))</f>
        <v>-4.5036421099586884E-3</v>
      </c>
      <c r="Q84" s="599"/>
      <c r="R84" s="140" t="s">
        <v>868</v>
      </c>
      <c r="S84" s="42">
        <v>-0.10775862068965517</v>
      </c>
      <c r="T84" s="42">
        <v>4.3438042975537196E-2</v>
      </c>
      <c r="U84" s="141">
        <v>2.0030624166825418E-2</v>
      </c>
      <c r="V84" s="141">
        <v>0.62541155062528331</v>
      </c>
      <c r="W84" s="529">
        <f t="shared" ref="W84:W94" si="16">S84-U84-(V84*T84)</f>
        <v>-0.154955898669939</v>
      </c>
      <c r="X84" s="206">
        <f t="shared" ref="X84:X94" si="17">W84^2</f>
        <v>2.4011330532608403E-2</v>
      </c>
    </row>
    <row r="85" spans="1:24" ht="16.5" thickBot="1" x14ac:dyDescent="0.3">
      <c r="I85" s="653"/>
      <c r="J85" s="446" t="s">
        <v>869</v>
      </c>
      <c r="K85" s="74">
        <v>-1.4492753623188406E-2</v>
      </c>
      <c r="L85" s="75">
        <v>2.6165788567097864E-2</v>
      </c>
      <c r="M85" s="74">
        <v>6.7206555334595368E-3</v>
      </c>
      <c r="N85" s="74">
        <v>9.8098034712319256E-3</v>
      </c>
      <c r="O85" s="126">
        <f t="shared" si="15"/>
        <v>1.2560025175995451E-4</v>
      </c>
      <c r="Q85" s="599"/>
      <c r="R85" s="140" t="s">
        <v>869</v>
      </c>
      <c r="S85" s="42">
        <v>-1.4492753623188406E-2</v>
      </c>
      <c r="T85" s="42">
        <v>6.7206555334595368E-3</v>
      </c>
      <c r="U85" s="141">
        <v>2.0030624166825418E-2</v>
      </c>
      <c r="V85" s="141">
        <v>0.62541155062528331</v>
      </c>
      <c r="W85" s="529">
        <f t="shared" si="16"/>
        <v>-3.8726553388413146E-2</v>
      </c>
      <c r="X85" s="206">
        <f t="shared" si="17"/>
        <v>1.4997459373456137E-3</v>
      </c>
    </row>
    <row r="86" spans="1:24" ht="16.5" thickBot="1" x14ac:dyDescent="0.3">
      <c r="I86" s="653"/>
      <c r="J86" s="446" t="s">
        <v>870</v>
      </c>
      <c r="K86" s="74">
        <v>-1.9607843137254902E-2</v>
      </c>
      <c r="L86" s="75">
        <v>2.6165788567097864E-2</v>
      </c>
      <c r="M86" s="74">
        <v>-9.3294460641399797E-3</v>
      </c>
      <c r="N86" s="74">
        <v>9.8098034712319256E-3</v>
      </c>
      <c r="O86" s="126">
        <f t="shared" si="15"/>
        <v>8.7607295932981826E-4</v>
      </c>
      <c r="Q86" s="599"/>
      <c r="R86" s="140" t="s">
        <v>870</v>
      </c>
      <c r="S86" s="42">
        <v>-1.9607843137254902E-2</v>
      </c>
      <c r="T86" s="42">
        <v>-9.3294460641399797E-3</v>
      </c>
      <c r="U86" s="141">
        <v>2.0030624166825418E-2</v>
      </c>
      <c r="V86" s="141">
        <v>0.62541155062528331</v>
      </c>
      <c r="W86" s="529">
        <f t="shared" si="16"/>
        <v>-3.3803723974631592E-2</v>
      </c>
      <c r="X86" s="206">
        <f t="shared" si="17"/>
        <v>1.1426917545530827E-3</v>
      </c>
    </row>
    <row r="87" spans="1:24" ht="16.5" thickBot="1" x14ac:dyDescent="0.3">
      <c r="I87" s="653"/>
      <c r="J87" s="446" t="s">
        <v>871</v>
      </c>
      <c r="K87" s="74">
        <v>-2.4E-2</v>
      </c>
      <c r="L87" s="75">
        <v>2.6165788567097864E-2</v>
      </c>
      <c r="M87" s="74">
        <v>-1.5014834656640762E-2</v>
      </c>
      <c r="N87" s="74">
        <v>9.8098034712319256E-3</v>
      </c>
      <c r="O87" s="126">
        <f t="shared" si="15"/>
        <v>1.2453475475775774E-3</v>
      </c>
      <c r="Q87" s="599"/>
      <c r="R87" s="140" t="s">
        <v>871</v>
      </c>
      <c r="S87" s="42">
        <v>-2.4E-2</v>
      </c>
      <c r="T87" s="42">
        <v>-1.5014834656640762E-2</v>
      </c>
      <c r="U87" s="141">
        <v>2.0030624166825418E-2</v>
      </c>
      <c r="V87" s="141">
        <v>0.62541155062528331</v>
      </c>
      <c r="W87" s="529">
        <f t="shared" si="16"/>
        <v>-3.4640173141833479E-2</v>
      </c>
      <c r="X87" s="206">
        <f t="shared" si="17"/>
        <v>1.1999415952962016E-3</v>
      </c>
    </row>
    <row r="88" spans="1:24" ht="16.5" thickBot="1" x14ac:dyDescent="0.3">
      <c r="I88" s="653"/>
      <c r="J88" s="446" t="s">
        <v>872</v>
      </c>
      <c r="K88" s="74">
        <v>4.2253521126760563E-2</v>
      </c>
      <c r="L88" s="75">
        <v>2.6165788567097864E-2</v>
      </c>
      <c r="M88" s="74">
        <v>4.9645736027609466E-2</v>
      </c>
      <c r="N88" s="74">
        <v>9.8098034712319256E-3</v>
      </c>
      <c r="O88" s="126">
        <f t="shared" si="15"/>
        <v>6.4086982923176221E-4</v>
      </c>
      <c r="Q88" s="599"/>
      <c r="R88" s="140" t="s">
        <v>872</v>
      </c>
      <c r="S88" s="42">
        <v>4.2253521126760563E-2</v>
      </c>
      <c r="T88" s="42">
        <v>4.9645736027609466E-2</v>
      </c>
      <c r="U88" s="141">
        <v>2.0030624166825418E-2</v>
      </c>
      <c r="V88" s="141">
        <v>0.62541155062528331</v>
      </c>
      <c r="W88" s="529">
        <f t="shared" si="16"/>
        <v>-8.8261197910255856E-3</v>
      </c>
      <c r="X88" s="206">
        <f t="shared" si="17"/>
        <v>7.7900390565533524E-5</v>
      </c>
    </row>
    <row r="89" spans="1:24" ht="16.5" thickBot="1" x14ac:dyDescent="0.3">
      <c r="I89" s="653"/>
      <c r="J89" s="446" t="s">
        <v>873</v>
      </c>
      <c r="K89" s="74">
        <v>6.4189189189189186E-2</v>
      </c>
      <c r="L89" s="75">
        <v>2.6165788567097864E-2</v>
      </c>
      <c r="M89" s="74">
        <v>3.7317594571986246E-2</v>
      </c>
      <c r="N89" s="74">
        <v>9.8098034712319256E-3</v>
      </c>
      <c r="O89" s="126">
        <f t="shared" si="15"/>
        <v>1.0459397612527798E-3</v>
      </c>
      <c r="Q89" s="599"/>
      <c r="R89" s="140" t="s">
        <v>873</v>
      </c>
      <c r="S89" s="42">
        <v>6.4189189189189186E-2</v>
      </c>
      <c r="T89" s="42">
        <v>3.7317594571986246E-2</v>
      </c>
      <c r="U89" s="141">
        <v>2.0030624166825418E-2</v>
      </c>
      <c r="V89" s="141">
        <v>0.62541155062528331</v>
      </c>
      <c r="W89" s="529">
        <f t="shared" si="16"/>
        <v>2.0819710335492195E-2</v>
      </c>
      <c r="X89" s="206">
        <f t="shared" si="17"/>
        <v>4.3346033845380051E-4</v>
      </c>
    </row>
    <row r="90" spans="1:24" ht="16.5" thickBot="1" x14ac:dyDescent="0.3">
      <c r="I90" s="653"/>
      <c r="J90" s="446" t="s">
        <v>874</v>
      </c>
      <c r="K90" s="74">
        <v>0.19047619047619047</v>
      </c>
      <c r="L90" s="75">
        <v>2.6165788567097864E-2</v>
      </c>
      <c r="M90" s="74">
        <v>3.5975090721741862E-2</v>
      </c>
      <c r="N90" s="74">
        <v>9.8098034712319256E-3</v>
      </c>
      <c r="O90" s="126">
        <f t="shared" si="15"/>
        <v>4.299228864198144E-3</v>
      </c>
      <c r="Q90" s="599"/>
      <c r="R90" s="140" t="s">
        <v>874</v>
      </c>
      <c r="S90" s="42">
        <v>0.19047619047619047</v>
      </c>
      <c r="T90" s="42">
        <v>3.5975090721741862E-2</v>
      </c>
      <c r="U90" s="141">
        <v>2.0030624166825418E-2</v>
      </c>
      <c r="V90" s="141">
        <v>0.62541155062528331</v>
      </c>
      <c r="W90" s="529">
        <f t="shared" si="16"/>
        <v>0.14794632903719523</v>
      </c>
      <c r="X90" s="206">
        <f t="shared" si="17"/>
        <v>2.1888116275582039E-2</v>
      </c>
    </row>
    <row r="91" spans="1:24" ht="16.5" thickBot="1" x14ac:dyDescent="0.3">
      <c r="I91" s="653"/>
      <c r="J91" s="446" t="s">
        <v>875</v>
      </c>
      <c r="K91" s="74">
        <v>-4.8373333333333331E-2</v>
      </c>
      <c r="L91" s="75">
        <v>2.6165788567097864E-2</v>
      </c>
      <c r="M91" s="74">
        <v>-2.9839128178515729E-3</v>
      </c>
      <c r="N91" s="74">
        <v>9.8098034712319256E-3</v>
      </c>
      <c r="O91" s="126">
        <f t="shared" si="15"/>
        <v>9.5363237803152703E-4</v>
      </c>
      <c r="Q91" s="599"/>
      <c r="R91" s="140" t="s">
        <v>875</v>
      </c>
      <c r="S91" s="42">
        <v>-4.8373333333333331E-2</v>
      </c>
      <c r="T91" s="42">
        <v>-2.9839128178515729E-3</v>
      </c>
      <c r="U91" s="141">
        <v>2.0030624166825418E-2</v>
      </c>
      <c r="V91" s="141">
        <v>0.62541155062528331</v>
      </c>
      <c r="W91" s="529">
        <f t="shared" si="16"/>
        <v>-6.6537783957815538E-2</v>
      </c>
      <c r="X91" s="206">
        <f t="shared" si="17"/>
        <v>4.427276694016935E-3</v>
      </c>
    </row>
    <row r="92" spans="1:24" ht="16.5" thickBot="1" x14ac:dyDescent="0.3">
      <c r="I92" s="653"/>
      <c r="J92" s="446" t="s">
        <v>876</v>
      </c>
      <c r="K92" s="74">
        <v>0.22175141242937854</v>
      </c>
      <c r="L92" s="75">
        <v>2.6165788567097864E-2</v>
      </c>
      <c r="M92" s="74">
        <v>5.3133810453263684E-3</v>
      </c>
      <c r="N92" s="74">
        <v>9.8098034712319256E-3</v>
      </c>
      <c r="O92" s="126">
        <f t="shared" si="15"/>
        <v>-8.7943558531908793E-4</v>
      </c>
      <c r="Q92" s="599"/>
      <c r="R92" s="140" t="s">
        <v>876</v>
      </c>
      <c r="S92" s="42">
        <v>0.22175141242937854</v>
      </c>
      <c r="T92" s="42">
        <v>5.3133810453263684E-3</v>
      </c>
      <c r="U92" s="141">
        <v>2.0030624166825418E-2</v>
      </c>
      <c r="V92" s="141">
        <v>0.62541155062528331</v>
      </c>
      <c r="W92" s="529">
        <f t="shared" si="16"/>
        <v>0.19839773838393257</v>
      </c>
      <c r="X92" s="206">
        <f t="shared" si="17"/>
        <v>3.9361662595859354E-2</v>
      </c>
    </row>
    <row r="93" spans="1:24" ht="16.5" thickBot="1" x14ac:dyDescent="0.3">
      <c r="I93" s="653"/>
      <c r="J93" s="446" t="s">
        <v>877</v>
      </c>
      <c r="K93" s="74">
        <v>-2.8901734104046242E-2</v>
      </c>
      <c r="L93" s="75">
        <v>2.6165788567097864E-2</v>
      </c>
      <c r="M93" s="74">
        <v>-7.5342465753424681E-2</v>
      </c>
      <c r="N93" s="74">
        <v>9.8098034712319256E-3</v>
      </c>
      <c r="O93" s="126">
        <f t="shared" si="15"/>
        <v>4.6891245160281441E-3</v>
      </c>
      <c r="Q93" s="599"/>
      <c r="R93" s="140" t="s">
        <v>877</v>
      </c>
      <c r="S93" s="42">
        <v>-2.8901734104046242E-2</v>
      </c>
      <c r="T93" s="42">
        <v>-7.5342465753424681E-2</v>
      </c>
      <c r="U93" s="141">
        <v>2.0030624166825418E-2</v>
      </c>
      <c r="V93" s="141">
        <v>0.62541155062528331</v>
      </c>
      <c r="W93" s="529">
        <f t="shared" si="16"/>
        <v>-1.8123099360900299E-3</v>
      </c>
      <c r="X93" s="206">
        <f t="shared" si="17"/>
        <v>3.2844673044506483E-6</v>
      </c>
    </row>
    <row r="94" spans="1:24" ht="16.5" thickBot="1" x14ac:dyDescent="0.3">
      <c r="I94" s="654"/>
      <c r="J94" s="446" t="s">
        <v>866</v>
      </c>
      <c r="K94" s="74">
        <v>1.1904761904761904E-2</v>
      </c>
      <c r="L94" s="75">
        <v>2.6165788567097864E-2</v>
      </c>
      <c r="M94" s="74">
        <v>3.1927675707203271E-2</v>
      </c>
      <c r="N94" s="74">
        <v>9.8098034712319256E-3</v>
      </c>
      <c r="O94" s="126">
        <f t="shared" si="15"/>
        <v>-3.154235656713276E-4</v>
      </c>
      <c r="Q94" s="599"/>
      <c r="R94" s="140" t="s">
        <v>866</v>
      </c>
      <c r="S94" s="42">
        <v>1.1904761904761904E-2</v>
      </c>
      <c r="T94" s="42">
        <v>3.1927675707203271E-2</v>
      </c>
      <c r="U94" s="141">
        <v>2.0030624166825418E-2</v>
      </c>
      <c r="V94" s="141">
        <v>0.62541155062528331</v>
      </c>
      <c r="W94" s="529">
        <f t="shared" si="16"/>
        <v>-2.8093799433966702E-2</v>
      </c>
      <c r="X94" s="206">
        <f t="shared" si="17"/>
        <v>7.8926156663594778E-4</v>
      </c>
    </row>
    <row r="95" spans="1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8.1774068614851262E-3</v>
      </c>
      <c r="Q95" s="599" t="s">
        <v>891</v>
      </c>
      <c r="R95" s="599"/>
      <c r="S95" s="599"/>
      <c r="T95" s="599"/>
      <c r="U95" s="599"/>
      <c r="V95" s="599"/>
      <c r="W95" s="599"/>
      <c r="X95" s="206">
        <f>SUM(X83:X94)</f>
        <v>9.4834726243788262E-2</v>
      </c>
    </row>
    <row r="96" spans="1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6.8145057179042718E-4</v>
      </c>
      <c r="Q96" s="600" t="s">
        <v>5070</v>
      </c>
      <c r="R96" s="600"/>
      <c r="S96" s="600"/>
      <c r="T96" s="600"/>
      <c r="U96" s="600"/>
      <c r="V96" s="600"/>
      <c r="W96" s="600"/>
      <c r="X96" s="206">
        <f>X95/12</f>
        <v>7.9028938536490224E-3</v>
      </c>
    </row>
    <row r="97" spans="9:24" ht="18" thickBot="1" x14ac:dyDescent="0.3"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162" t="s">
        <v>884</v>
      </c>
      <c r="R97" s="162" t="s">
        <v>885</v>
      </c>
      <c r="S97" s="162" t="s">
        <v>886</v>
      </c>
      <c r="T97" s="162" t="s">
        <v>888</v>
      </c>
      <c r="U97" s="162" t="s">
        <v>5071</v>
      </c>
      <c r="V97" s="162" t="s">
        <v>5072</v>
      </c>
      <c r="W97" s="162" t="s">
        <v>5073</v>
      </c>
      <c r="X97" s="162" t="s">
        <v>5074</v>
      </c>
    </row>
    <row r="98" spans="9:24" ht="16.5" thickBot="1" x14ac:dyDescent="0.3">
      <c r="I98" s="652">
        <v>2017</v>
      </c>
      <c r="J98" s="446" t="s">
        <v>867</v>
      </c>
      <c r="K98" s="74">
        <v>2.823529411764706E-2</v>
      </c>
      <c r="L98" s="74">
        <v>4.6392464179413839E-2</v>
      </c>
      <c r="M98" s="74">
        <v>-8.2182179919061092E-3</v>
      </c>
      <c r="N98" s="74">
        <v>1.7002369229728018E-2</v>
      </c>
      <c r="O98" s="126">
        <f>((K98-L98)*(M98-N98))</f>
        <v>4.5793449124083296E-4</v>
      </c>
      <c r="Q98" s="599">
        <v>2017</v>
      </c>
      <c r="R98" s="140" t="s">
        <v>867</v>
      </c>
      <c r="S98" s="42">
        <v>2.823529411764706E-2</v>
      </c>
      <c r="T98" s="42">
        <v>-8.2182179919061092E-3</v>
      </c>
      <c r="U98" s="141">
        <v>4.1766840490748067E-2</v>
      </c>
      <c r="V98" s="141">
        <v>0.27205759539547231</v>
      </c>
      <c r="W98" s="529">
        <f>S98-U98-(V98*T98)</f>
        <v>-1.1295717747787225E-2</v>
      </c>
      <c r="X98" s="206">
        <f>W98^2</f>
        <v>1.2759323943767529E-4</v>
      </c>
    </row>
    <row r="99" spans="9:24" ht="16.5" thickBot="1" x14ac:dyDescent="0.3">
      <c r="I99" s="653"/>
      <c r="J99" s="446" t="s">
        <v>868</v>
      </c>
      <c r="K99" s="74">
        <v>0.12814645308924486</v>
      </c>
      <c r="L99" s="74">
        <v>4.6392464179413839E-2</v>
      </c>
      <c r="M99" s="74">
        <v>1.7495868239585141E-2</v>
      </c>
      <c r="N99" s="74">
        <v>1.7002369229728018E-2</v>
      </c>
      <c r="O99" s="126">
        <f t="shared" ref="O99:O109" si="18">((K99-L99)*(M99-N99))</f>
        <v>4.0345512578871859E-5</v>
      </c>
      <c r="Q99" s="599"/>
      <c r="R99" s="140" t="s">
        <v>868</v>
      </c>
      <c r="S99" s="42">
        <v>0.12814645308924486</v>
      </c>
      <c r="T99" s="42">
        <v>1.7495868239585141E-2</v>
      </c>
      <c r="U99" s="141">
        <v>4.1766840490748067E-2</v>
      </c>
      <c r="V99" s="141">
        <v>0.27205759539547231</v>
      </c>
      <c r="W99" s="529">
        <f t="shared" ref="W99:W109" si="19">S99-U99-(V99*T99)</f>
        <v>8.1619728755879237E-2</v>
      </c>
      <c r="X99" s="206">
        <f t="shared" ref="X99:X109" si="20">W99^2</f>
        <v>6.6617801221832999E-3</v>
      </c>
    </row>
    <row r="100" spans="9:24" ht="16.5" thickBot="1" x14ac:dyDescent="0.3">
      <c r="I100" s="653"/>
      <c r="J100" s="446" t="s">
        <v>869</v>
      </c>
      <c r="K100" s="74">
        <v>7.5050709939148072E-2</v>
      </c>
      <c r="L100" s="74">
        <v>4.6392464179413839E-2</v>
      </c>
      <c r="M100" s="74">
        <v>3.2295283969978633E-2</v>
      </c>
      <c r="N100" s="74">
        <v>1.7002369229728018E-2</v>
      </c>
      <c r="O100" s="126">
        <f t="shared" si="18"/>
        <v>4.3826810900876432E-4</v>
      </c>
      <c r="Q100" s="599"/>
      <c r="R100" s="140" t="s">
        <v>869</v>
      </c>
      <c r="S100" s="42">
        <v>7.5050709939148072E-2</v>
      </c>
      <c r="T100" s="42">
        <v>3.2295283969978633E-2</v>
      </c>
      <c r="U100" s="141">
        <v>4.1766840490748067E-2</v>
      </c>
      <c r="V100" s="141">
        <v>0.27205759539547231</v>
      </c>
      <c r="W100" s="529">
        <f t="shared" si="19"/>
        <v>2.4497692148913675E-2</v>
      </c>
      <c r="X100" s="206">
        <f t="shared" si="20"/>
        <v>6.0013692062294672E-4</v>
      </c>
    </row>
    <row r="101" spans="9:24" ht="16.5" thickBot="1" x14ac:dyDescent="0.3">
      <c r="I101" s="653"/>
      <c r="J101" s="446" t="s">
        <v>870</v>
      </c>
      <c r="K101" s="74">
        <v>2.9924528301886792E-2</v>
      </c>
      <c r="L101" s="74">
        <v>4.6392464179413839E-2</v>
      </c>
      <c r="M101" s="74">
        <v>2.0867470402482848E-2</v>
      </c>
      <c r="N101" s="74">
        <v>1.7002369229728018E-2</v>
      </c>
      <c r="O101" s="126">
        <f t="shared" si="18"/>
        <v>-6.3650238273081145E-5</v>
      </c>
      <c r="Q101" s="599"/>
      <c r="R101" s="140" t="s">
        <v>870</v>
      </c>
      <c r="S101" s="42">
        <v>2.9924528301886792E-2</v>
      </c>
      <c r="T101" s="42">
        <v>2.0867470402482848E-2</v>
      </c>
      <c r="U101" s="141">
        <v>4.1766840490748067E-2</v>
      </c>
      <c r="V101" s="141">
        <v>0.27205759539547231</v>
      </c>
      <c r="W101" s="529">
        <f t="shared" si="19"/>
        <v>-1.7519466008546945E-2</v>
      </c>
      <c r="X101" s="206">
        <f t="shared" si="20"/>
        <v>3.0693168922463183E-4</v>
      </c>
    </row>
    <row r="102" spans="9:24" ht="16.5" thickBot="1" x14ac:dyDescent="0.3">
      <c r="I102" s="653"/>
      <c r="J102" s="446" t="s">
        <v>871</v>
      </c>
      <c r="K102" s="74">
        <v>3.2527881040892194E-2</v>
      </c>
      <c r="L102" s="74">
        <v>4.6392464179413839E-2</v>
      </c>
      <c r="M102" s="74">
        <v>1.8006717972702979E-2</v>
      </c>
      <c r="N102" s="74">
        <v>1.7002369229728018E-2</v>
      </c>
      <c r="O102" s="126">
        <f t="shared" si="18"/>
        <v>-1.392487664704606E-5</v>
      </c>
      <c r="Q102" s="599"/>
      <c r="R102" s="140" t="s">
        <v>871</v>
      </c>
      <c r="S102" s="42">
        <v>3.2527881040892194E-2</v>
      </c>
      <c r="T102" s="42">
        <v>1.8006717972702979E-2</v>
      </c>
      <c r="U102" s="141">
        <v>4.1766840490748067E-2</v>
      </c>
      <c r="V102" s="141">
        <v>0.27205759539547231</v>
      </c>
      <c r="W102" s="529">
        <f t="shared" si="19"/>
        <v>-1.413782384247388E-2</v>
      </c>
      <c r="X102" s="206">
        <f t="shared" si="20"/>
        <v>1.9987806300082289E-4</v>
      </c>
    </row>
    <row r="103" spans="9:24" ht="16.5" thickBot="1" x14ac:dyDescent="0.3">
      <c r="I103" s="653"/>
      <c r="J103" s="446" t="s">
        <v>872</v>
      </c>
      <c r="K103" s="74">
        <v>-1.1701170117011701E-2</v>
      </c>
      <c r="L103" s="74">
        <v>4.6392464179413839E-2</v>
      </c>
      <c r="M103" s="74">
        <v>2.0799832933068765E-2</v>
      </c>
      <c r="N103" s="74">
        <v>1.7002369229728018E-2</v>
      </c>
      <c r="O103" s="126">
        <f t="shared" si="18"/>
        <v>-2.2060846763582721E-4</v>
      </c>
      <c r="Q103" s="599"/>
      <c r="R103" s="140" t="s">
        <v>872</v>
      </c>
      <c r="S103" s="42">
        <v>-1.1701170117011701E-2</v>
      </c>
      <c r="T103" s="42">
        <v>2.0799832933068765E-2</v>
      </c>
      <c r="U103" s="141">
        <v>4.1766840490748067E-2</v>
      </c>
      <c r="V103" s="141">
        <v>0.27205759539547231</v>
      </c>
      <c r="W103" s="529">
        <f t="shared" si="19"/>
        <v>-5.9126763140158009E-2</v>
      </c>
      <c r="X103" s="206">
        <f t="shared" si="20"/>
        <v>3.4959741194323479E-3</v>
      </c>
    </row>
    <row r="104" spans="9:24" ht="16.5" thickBot="1" x14ac:dyDescent="0.3">
      <c r="I104" s="653"/>
      <c r="J104" s="446" t="s">
        <v>873</v>
      </c>
      <c r="K104" s="74">
        <v>9.6539162112932606E-2</v>
      </c>
      <c r="L104" s="74">
        <v>4.6392464179413839E-2</v>
      </c>
      <c r="M104" s="74">
        <v>-3.6210388494506696E-3</v>
      </c>
      <c r="N104" s="74">
        <v>1.7002369229728018E-2</v>
      </c>
      <c r="O104" s="126">
        <f t="shared" si="18"/>
        <v>-1.034195815306264E-3</v>
      </c>
      <c r="Q104" s="599"/>
      <c r="R104" s="140" t="s">
        <v>873</v>
      </c>
      <c r="S104" s="42">
        <v>9.6539162112932606E-2</v>
      </c>
      <c r="T104" s="42">
        <v>-3.6210388494506696E-3</v>
      </c>
      <c r="U104" s="141">
        <v>4.1766840490748067E-2</v>
      </c>
      <c r="V104" s="141">
        <v>0.27205759539547231</v>
      </c>
      <c r="W104" s="529">
        <f t="shared" si="19"/>
        <v>5.5757452744399673E-2</v>
      </c>
      <c r="X104" s="206">
        <f t="shared" si="20"/>
        <v>3.1088935365439626E-3</v>
      </c>
    </row>
    <row r="105" spans="9:24" ht="16.5" thickBot="1" x14ac:dyDescent="0.3">
      <c r="I105" s="653"/>
      <c r="J105" s="446" t="s">
        <v>874</v>
      </c>
      <c r="K105" s="74">
        <v>6.6445182724252493E-3</v>
      </c>
      <c r="L105" s="74">
        <v>4.6392464179413839E-2</v>
      </c>
      <c r="M105" s="74">
        <v>3.3364816031537449E-3</v>
      </c>
      <c r="N105" s="74">
        <v>1.7002369229728018E-2</v>
      </c>
      <c r="O105" s="126">
        <f t="shared" si="18"/>
        <v>5.4319096215205891E-4</v>
      </c>
      <c r="Q105" s="599"/>
      <c r="R105" s="140" t="s">
        <v>874</v>
      </c>
      <c r="S105" s="42">
        <v>6.6445182724252493E-3</v>
      </c>
      <c r="T105" s="42">
        <v>3.3364816031537449E-3</v>
      </c>
      <c r="U105" s="141">
        <v>4.1766840490748067E-2</v>
      </c>
      <c r="V105" s="141">
        <v>0.27205759539547231</v>
      </c>
      <c r="W105" s="529">
        <f t="shared" si="19"/>
        <v>-3.6030037380358051E-2</v>
      </c>
      <c r="X105" s="206">
        <f t="shared" si="20"/>
        <v>1.2981635936299984E-3</v>
      </c>
    </row>
    <row r="106" spans="9:24" ht="16.5" thickBot="1" x14ac:dyDescent="0.3">
      <c r="I106" s="653"/>
      <c r="J106" s="446" t="s">
        <v>875</v>
      </c>
      <c r="K106" s="74">
        <v>5.6105610561056105E-2</v>
      </c>
      <c r="L106" s="74">
        <v>4.6392464179413839E-2</v>
      </c>
      <c r="M106" s="74">
        <v>2.158943243326219E-3</v>
      </c>
      <c r="N106" s="74">
        <v>1.7002369229728018E-2</v>
      </c>
      <c r="O106" s="126">
        <f t="shared" si="18"/>
        <v>-1.441763694109934E-4</v>
      </c>
      <c r="Q106" s="599"/>
      <c r="R106" s="140" t="s">
        <v>875</v>
      </c>
      <c r="S106" s="42">
        <v>5.6105610561056105E-2</v>
      </c>
      <c r="T106" s="42">
        <v>2.158943243326219E-3</v>
      </c>
      <c r="U106" s="141">
        <v>4.1766840490748067E-2</v>
      </c>
      <c r="V106" s="141">
        <v>0.27205759539547231</v>
      </c>
      <c r="W106" s="529">
        <f t="shared" si="19"/>
        <v>1.3751413162933405E-2</v>
      </c>
      <c r="X106" s="206">
        <f t="shared" si="20"/>
        <v>1.8910136397769811E-4</v>
      </c>
    </row>
    <row r="107" spans="9:24" ht="16.5" thickBot="1" x14ac:dyDescent="0.3">
      <c r="I107" s="653"/>
      <c r="J107" s="446" t="s">
        <v>876</v>
      </c>
      <c r="K107" s="74">
        <v>9.2406249999999995E-2</v>
      </c>
      <c r="L107" s="74">
        <v>4.6392464179413839E-2</v>
      </c>
      <c r="M107" s="74">
        <v>1.3048272482234717E-2</v>
      </c>
      <c r="N107" s="74">
        <v>1.7002369229728018E-2</v>
      </c>
      <c r="O107" s="126">
        <f t="shared" si="18"/>
        <v>-1.8194296085303308E-4</v>
      </c>
      <c r="Q107" s="599"/>
      <c r="R107" s="140" t="s">
        <v>876</v>
      </c>
      <c r="S107" s="42">
        <v>9.2406249999999995E-2</v>
      </c>
      <c r="T107" s="42">
        <v>1.3048272482234717E-2</v>
      </c>
      <c r="U107" s="141">
        <v>4.1766840490748067E-2</v>
      </c>
      <c r="V107" s="141">
        <v>0.27205759539547231</v>
      </c>
      <c r="W107" s="529">
        <f t="shared" si="19"/>
        <v>4.7089527873670239E-2</v>
      </c>
      <c r="X107" s="206">
        <f t="shared" si="20"/>
        <v>2.2174236353651663E-3</v>
      </c>
    </row>
    <row r="108" spans="9:24" ht="16.5" thickBot="1" x14ac:dyDescent="0.3">
      <c r="I108" s="653"/>
      <c r="J108" s="446" t="s">
        <v>877</v>
      </c>
      <c r="K108" s="74">
        <v>-3.3886085075702954E-2</v>
      </c>
      <c r="L108" s="74">
        <v>4.6392464179413839E-2</v>
      </c>
      <c r="M108" s="74">
        <v>-6.0470460180261547E-5</v>
      </c>
      <c r="N108" s="74">
        <v>1.7002369229728018E-2</v>
      </c>
      <c r="O108" s="126">
        <f t="shared" si="18"/>
        <v>1.3697800164784635E-3</v>
      </c>
      <c r="Q108" s="599"/>
      <c r="R108" s="140" t="s">
        <v>877</v>
      </c>
      <c r="S108" s="42">
        <v>-3.3886085075702954E-2</v>
      </c>
      <c r="T108" s="42">
        <v>-6.0470460180261547E-5</v>
      </c>
      <c r="U108" s="141">
        <v>4.1766840490748067E-2</v>
      </c>
      <c r="V108" s="141">
        <v>0.27205759539547231</v>
      </c>
      <c r="W108" s="529">
        <f t="shared" si="19"/>
        <v>-7.5636474118461916E-2</v>
      </c>
      <c r="X108" s="206">
        <f t="shared" si="20"/>
        <v>5.7208762170727597E-3</v>
      </c>
    </row>
    <row r="109" spans="9:24" ht="16.5" thickBot="1" x14ac:dyDescent="0.3">
      <c r="I109" s="654"/>
      <c r="J109" s="446" t="s">
        <v>866</v>
      </c>
      <c r="K109" s="74">
        <v>5.6716417910447764E-2</v>
      </c>
      <c r="L109" s="74">
        <v>4.6392464179413839E-2</v>
      </c>
      <c r="M109" s="74">
        <v>8.791928721174018E-2</v>
      </c>
      <c r="N109" s="74">
        <v>1.7002369229728018E-2</v>
      </c>
      <c r="O109" s="126">
        <f t="shared" si="18"/>
        <v>7.3214297999382131E-4</v>
      </c>
      <c r="Q109" s="599"/>
      <c r="R109" s="140" t="s">
        <v>866</v>
      </c>
      <c r="S109" s="42">
        <v>5.6716417910447764E-2</v>
      </c>
      <c r="T109" s="42">
        <v>8.791928721174018E-2</v>
      </c>
      <c r="U109" s="141">
        <v>4.1766840490748067E-2</v>
      </c>
      <c r="V109" s="141">
        <v>0.27205759539547231</v>
      </c>
      <c r="W109" s="529">
        <f t="shared" si="19"/>
        <v>-8.9695324480102354E-3</v>
      </c>
      <c r="X109" s="206">
        <f t="shared" si="20"/>
        <v>8.0452512335908488E-5</v>
      </c>
    </row>
    <row r="110" spans="9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1.923163343326568E-3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2.4007205012827219E-2</v>
      </c>
    </row>
    <row r="111" spans="9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1.6026361194388067E-4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2.0006004177356017E-3</v>
      </c>
    </row>
    <row r="112" spans="9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  <c r="Q112" s="271" t="s">
        <v>884</v>
      </c>
      <c r="R112" s="271" t="s">
        <v>885</v>
      </c>
      <c r="S112" s="271" t="s">
        <v>886</v>
      </c>
      <c r="T112" s="271" t="s">
        <v>888</v>
      </c>
      <c r="U112" s="271" t="s">
        <v>5071</v>
      </c>
      <c r="V112" s="271" t="s">
        <v>5072</v>
      </c>
      <c r="W112" s="271" t="s">
        <v>5073</v>
      </c>
      <c r="X112" s="271" t="s">
        <v>5074</v>
      </c>
    </row>
    <row r="113" spans="9:24" ht="16.5" thickBot="1" x14ac:dyDescent="0.3">
      <c r="I113" s="671">
        <v>2018</v>
      </c>
      <c r="J113" s="448" t="s">
        <v>867</v>
      </c>
      <c r="K113" s="449">
        <v>5.6497175141242938E-3</v>
      </c>
      <c r="L113" s="141">
        <v>-2.7164898193177918E-2</v>
      </c>
      <c r="M113" s="141">
        <v>2.443046535543213E-2</v>
      </c>
      <c r="N113" s="141">
        <v>-7.0994468597337171E-3</v>
      </c>
      <c r="O113" s="126">
        <f>((K113-L113)*(M113-N113))</f>
        <v>1.0346419526256411E-3</v>
      </c>
      <c r="Q113" s="599">
        <v>2018</v>
      </c>
      <c r="R113" s="140" t="s">
        <v>867</v>
      </c>
      <c r="S113" s="274">
        <v>5.6497175141242938E-3</v>
      </c>
      <c r="T113" s="237">
        <v>2.443046535543213E-2</v>
      </c>
      <c r="U113" s="141">
        <v>8.2174861215867541E-3</v>
      </c>
      <c r="V113" s="141">
        <v>0.53156751834156291</v>
      </c>
      <c r="W113" s="142">
        <f>S113-U113-(V113*T113)</f>
        <v>-1.5554210448379046E-2</v>
      </c>
      <c r="X113" s="143">
        <f>W113^2</f>
        <v>2.419334626724639E-4</v>
      </c>
    </row>
    <row r="114" spans="9:24" ht="16.5" thickBot="1" x14ac:dyDescent="0.3">
      <c r="I114" s="672"/>
      <c r="J114" s="448" t="s">
        <v>868</v>
      </c>
      <c r="K114" s="141">
        <v>-0.10112359550561797</v>
      </c>
      <c r="L114" s="141">
        <v>-2.7164898193177918E-2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-1.5853634016195427E-4</v>
      </c>
      <c r="Q114" s="599"/>
      <c r="R114" s="140" t="s">
        <v>868</v>
      </c>
      <c r="S114" s="237">
        <v>-0.10112359550561797</v>
      </c>
      <c r="T114" s="237">
        <v>-4.9558674576761852E-3</v>
      </c>
      <c r="U114" s="141">
        <v>8.2174861215867541E-3</v>
      </c>
      <c r="V114" s="141">
        <v>0.53156751834156291</v>
      </c>
      <c r="W114" s="142">
        <f t="shared" ref="W114:W124" si="22">S114-U114-(V114*T114)</f>
        <v>-0.10670670346149809</v>
      </c>
      <c r="X114" s="143">
        <f t="shared" ref="X114:X124" si="23">W114^2</f>
        <v>1.1386320563620088E-2</v>
      </c>
    </row>
    <row r="115" spans="9:24" ht="16.5" thickBot="1" x14ac:dyDescent="0.3">
      <c r="I115" s="672"/>
      <c r="J115" s="448" t="s">
        <v>869</v>
      </c>
      <c r="K115" s="141">
        <v>6.5625000000000003E-2</v>
      </c>
      <c r="L115" s="141">
        <v>-2.7164898193177918E-2</v>
      </c>
      <c r="M115" s="141">
        <v>-8.5978114661722491E-2</v>
      </c>
      <c r="N115" s="141">
        <v>-7.0994468597337171E-3</v>
      </c>
      <c r="O115" s="126">
        <f t="shared" si="21"/>
        <v>-7.319143554960039E-3</v>
      </c>
      <c r="Q115" s="599"/>
      <c r="R115" s="140" t="s">
        <v>869</v>
      </c>
      <c r="S115" s="237">
        <v>6.5625000000000003E-2</v>
      </c>
      <c r="T115" s="237">
        <v>-8.5978114661722491E-2</v>
      </c>
      <c r="U115" s="141">
        <v>8.2174861215867541E-3</v>
      </c>
      <c r="V115" s="141">
        <v>0.53156751834156291</v>
      </c>
      <c r="W115" s="142">
        <f t="shared" si="22"/>
        <v>0.10311068692083142</v>
      </c>
      <c r="X115" s="143">
        <f t="shared" si="23"/>
        <v>1.0631813757285715E-2</v>
      </c>
    </row>
    <row r="116" spans="9:24" ht="16.5" thickBot="1" x14ac:dyDescent="0.3">
      <c r="I116" s="672"/>
      <c r="J116" s="448" t="s">
        <v>870</v>
      </c>
      <c r="K116" s="141">
        <v>4.5777126099706744E-2</v>
      </c>
      <c r="L116" s="141">
        <v>-2.7164898193177918E-2</v>
      </c>
      <c r="M116" s="141">
        <v>-4.7003022830323746E-2</v>
      </c>
      <c r="N116" s="141">
        <v>-7.0994468597337171E-3</v>
      </c>
      <c r="O116" s="126">
        <f t="shared" si="21"/>
        <v>-2.9106476078197461E-3</v>
      </c>
      <c r="Q116" s="599"/>
      <c r="R116" s="140" t="s">
        <v>870</v>
      </c>
      <c r="S116" s="237">
        <v>4.5777126099706744E-2</v>
      </c>
      <c r="T116" s="237">
        <v>-4.7003022830323746E-2</v>
      </c>
      <c r="U116" s="141">
        <v>8.2174861215867541E-3</v>
      </c>
      <c r="V116" s="141">
        <v>0.53156751834156291</v>
      </c>
      <c r="W116" s="142">
        <f t="shared" si="22"/>
        <v>6.254492017858701E-2</v>
      </c>
      <c r="X116" s="143">
        <f t="shared" si="23"/>
        <v>3.9118670401458201E-3</v>
      </c>
    </row>
    <row r="117" spans="9:24" ht="16.5" thickBot="1" x14ac:dyDescent="0.3">
      <c r="I117" s="672"/>
      <c r="J117" s="448" t="s">
        <v>871</v>
      </c>
      <c r="K117" s="141">
        <v>0</v>
      </c>
      <c r="L117" s="141">
        <v>-2.7164898193177918E-2</v>
      </c>
      <c r="M117" s="141">
        <v>-5.0291628843604896E-3</v>
      </c>
      <c r="N117" s="141">
        <v>-7.0994468597337171E-3</v>
      </c>
      <c r="O117" s="126">
        <f t="shared" si="21"/>
        <v>5.6239053421981385E-5</v>
      </c>
      <c r="Q117" s="599"/>
      <c r="R117" s="140" t="s">
        <v>871</v>
      </c>
      <c r="S117" s="237">
        <v>0</v>
      </c>
      <c r="T117" s="237">
        <v>-5.0291628843604896E-3</v>
      </c>
      <c r="U117" s="141">
        <v>8.2174861215867541E-3</v>
      </c>
      <c r="V117" s="141">
        <v>0.53156751834156291</v>
      </c>
      <c r="W117" s="142">
        <f t="shared" si="22"/>
        <v>-5.5441464878117526E-3</v>
      </c>
      <c r="X117" s="143">
        <f t="shared" si="23"/>
        <v>3.0737560278315395E-5</v>
      </c>
    </row>
    <row r="118" spans="9:24" ht="16.5" thickBot="1" x14ac:dyDescent="0.3">
      <c r="I118" s="672"/>
      <c r="J118" s="448" t="s">
        <v>872</v>
      </c>
      <c r="K118" s="141">
        <v>-9.843081312410841E-2</v>
      </c>
      <c r="L118" s="141">
        <v>-2.7164898193177918E-2</v>
      </c>
      <c r="M118" s="141">
        <v>-4.6791598066254894E-2</v>
      </c>
      <c r="N118" s="141">
        <v>-7.0994468597337171E-3</v>
      </c>
      <c r="O118" s="126">
        <f t="shared" si="21"/>
        <v>2.828697471309568E-3</v>
      </c>
      <c r="Q118" s="599"/>
      <c r="R118" s="140" t="s">
        <v>872</v>
      </c>
      <c r="S118" s="237">
        <v>-9.843081312410841E-2</v>
      </c>
      <c r="T118" s="237">
        <v>-4.6791598066254894E-2</v>
      </c>
      <c r="U118" s="141">
        <v>8.2174861215867541E-3</v>
      </c>
      <c r="V118" s="141">
        <v>0.53156751834156291</v>
      </c>
      <c r="W118" s="142">
        <f t="shared" si="22"/>
        <v>-8.1775405582380167E-2</v>
      </c>
      <c r="X118" s="143">
        <f t="shared" si="23"/>
        <v>6.6872169581627732E-3</v>
      </c>
    </row>
    <row r="119" spans="9:24" ht="16.5" thickBot="1" x14ac:dyDescent="0.3">
      <c r="I119" s="672"/>
      <c r="J119" s="448" t="s">
        <v>873</v>
      </c>
      <c r="K119" s="141">
        <v>0.11550632911392406</v>
      </c>
      <c r="L119" s="141">
        <v>-2.7164898193177918E-2</v>
      </c>
      <c r="M119" s="141">
        <v>2.741564628095532E-2</v>
      </c>
      <c r="N119" s="141">
        <v>-7.0994468597337171E-3</v>
      </c>
      <c r="O119" s="126">
        <f t="shared" si="21"/>
        <v>4.9243106990010423E-3</v>
      </c>
      <c r="Q119" s="599"/>
      <c r="R119" s="140" t="s">
        <v>873</v>
      </c>
      <c r="S119" s="237">
        <v>0.11550632911392406</v>
      </c>
      <c r="T119" s="237">
        <v>2.741564628095532E-2</v>
      </c>
      <c r="U119" s="141">
        <v>8.2174861215867541E-3</v>
      </c>
      <c r="V119" s="141">
        <v>0.53156751834156291</v>
      </c>
      <c r="W119" s="142">
        <f t="shared" si="22"/>
        <v>9.271557593503979E-2</v>
      </c>
      <c r="X119" s="143">
        <f t="shared" si="23"/>
        <v>8.5961780209661293E-3</v>
      </c>
    </row>
    <row r="120" spans="9:24" ht="16.5" thickBot="1" x14ac:dyDescent="0.3">
      <c r="I120" s="672"/>
      <c r="J120" s="448" t="s">
        <v>874</v>
      </c>
      <c r="K120" s="141">
        <v>-2.4113475177304965E-2</v>
      </c>
      <c r="L120" s="141">
        <v>-2.7164898193177918E-2</v>
      </c>
      <c r="M120" s="141">
        <v>1.926351069183738E-2</v>
      </c>
      <c r="N120" s="141">
        <v>-7.0994468597337171E-3</v>
      </c>
      <c r="O120" s="126">
        <f t="shared" si="21"/>
        <v>8.0444535439345725E-5</v>
      </c>
      <c r="Q120" s="599"/>
      <c r="R120" s="140" t="s">
        <v>874</v>
      </c>
      <c r="S120" s="237">
        <v>-2.4113475177304965E-2</v>
      </c>
      <c r="T120" s="237">
        <v>1.926351069183738E-2</v>
      </c>
      <c r="U120" s="141">
        <v>8.2174861215867541E-3</v>
      </c>
      <c r="V120" s="141">
        <v>0.53156751834156291</v>
      </c>
      <c r="W120" s="142">
        <f t="shared" si="22"/>
        <v>-4.2570817871897884E-2</v>
      </c>
      <c r="X120" s="143">
        <f t="shared" si="23"/>
        <v>1.8122745342823003E-3</v>
      </c>
    </row>
    <row r="121" spans="9:24" ht="16.5" thickBot="1" x14ac:dyDescent="0.3">
      <c r="I121" s="672"/>
      <c r="J121" s="448" t="s">
        <v>875</v>
      </c>
      <c r="K121" s="141">
        <v>-4.0697674418604654E-2</v>
      </c>
      <c r="L121" s="141">
        <v>-2.7164898193177918E-2</v>
      </c>
      <c r="M121" s="141">
        <v>-6.0196663444972249E-3</v>
      </c>
      <c r="N121" s="141">
        <v>-7.0994468597337171E-3</v>
      </c>
      <c r="O121" s="126">
        <f t="shared" si="21"/>
        <v>-1.4612428085271433E-5</v>
      </c>
      <c r="Q121" s="599"/>
      <c r="R121" s="140" t="s">
        <v>875</v>
      </c>
      <c r="S121" s="237">
        <v>-4.0697674418604654E-2</v>
      </c>
      <c r="T121" s="237">
        <v>-6.0196663444972249E-3</v>
      </c>
      <c r="U121" s="141">
        <v>8.2174861215867541E-3</v>
      </c>
      <c r="V121" s="141">
        <v>0.53156751834156291</v>
      </c>
      <c r="W121" s="142">
        <f t="shared" si="22"/>
        <v>-4.5715301440202791E-2</v>
      </c>
      <c r="X121" s="143">
        <f t="shared" si="23"/>
        <v>2.0898887857686075E-3</v>
      </c>
    </row>
    <row r="122" spans="9:24" ht="16.5" thickBot="1" x14ac:dyDescent="0.3">
      <c r="I122" s="672"/>
      <c r="J122" s="448" t="s">
        <v>876</v>
      </c>
      <c r="K122" s="141">
        <v>2.6212121212121211E-2</v>
      </c>
      <c r="L122" s="141">
        <v>-2.7164898193177918E-2</v>
      </c>
      <c r="M122" s="141">
        <v>-2.4763515298842628E-2</v>
      </c>
      <c r="N122" s="141">
        <v>-7.0994468597337171E-3</v>
      </c>
      <c r="O122" s="126">
        <f t="shared" si="21"/>
        <v>-9.428553238508482E-4</v>
      </c>
      <c r="Q122" s="599"/>
      <c r="R122" s="140" t="s">
        <v>876</v>
      </c>
      <c r="S122" s="237">
        <v>2.6212121212121211E-2</v>
      </c>
      <c r="T122" s="237">
        <v>-2.4763515298842628E-2</v>
      </c>
      <c r="U122" s="141">
        <v>8.2174861215867541E-3</v>
      </c>
      <c r="V122" s="141">
        <v>0.53156751834156291</v>
      </c>
      <c r="W122" s="142">
        <f t="shared" si="22"/>
        <v>3.1158115463353557E-2</v>
      </c>
      <c r="X122" s="143">
        <f t="shared" si="23"/>
        <v>9.7082815922767203E-4</v>
      </c>
    </row>
    <row r="123" spans="9:24" ht="16.5" thickBot="1" x14ac:dyDescent="0.3">
      <c r="I123" s="672"/>
      <c r="J123" s="448" t="s">
        <v>877</v>
      </c>
      <c r="K123" s="141">
        <v>-0.17910447761194029</v>
      </c>
      <c r="L123" s="141">
        <v>-2.7164898193177918E-2</v>
      </c>
      <c r="M123" s="141">
        <v>4.7403329287324443E-2</v>
      </c>
      <c r="N123" s="141">
        <v>-7.0994468597337171E-3</v>
      </c>
      <c r="O123" s="126">
        <f t="shared" si="21"/>
        <v>-8.2811288849389715E-3</v>
      </c>
      <c r="Q123" s="599"/>
      <c r="R123" s="140" t="s">
        <v>877</v>
      </c>
      <c r="S123" s="237">
        <v>-0.17910447761194029</v>
      </c>
      <c r="T123" s="237">
        <v>4.7403329287324443E-2</v>
      </c>
      <c r="U123" s="141">
        <v>8.2174861215867541E-3</v>
      </c>
      <c r="V123" s="141">
        <v>0.53156751834156291</v>
      </c>
      <c r="W123" s="142">
        <f t="shared" si="22"/>
        <v>-0.21252003384391804</v>
      </c>
      <c r="X123" s="143">
        <f t="shared" si="23"/>
        <v>4.5164764785020073E-2</v>
      </c>
    </row>
    <row r="124" spans="9:24" ht="16.5" thickBot="1" x14ac:dyDescent="0.3">
      <c r="I124" s="673"/>
      <c r="J124" s="448" t="s">
        <v>866</v>
      </c>
      <c r="K124" s="141">
        <v>-5.454545454545455E-3</v>
      </c>
      <c r="L124" s="141">
        <v>-2.7164898193177918E-2</v>
      </c>
      <c r="M124" s="141">
        <v>1.6834633611323781E-2</v>
      </c>
      <c r="N124" s="141">
        <v>-7.0994468597337171E-3</v>
      </c>
      <c r="O124" s="126">
        <f t="shared" si="21"/>
        <v>5.1961732950147287E-4</v>
      </c>
      <c r="Q124" s="599"/>
      <c r="R124" s="140" t="s">
        <v>866</v>
      </c>
      <c r="S124" s="237">
        <v>-5.454545454545455E-3</v>
      </c>
      <c r="T124" s="237">
        <v>1.6834633611323781E-2</v>
      </c>
      <c r="U124" s="141">
        <v>8.2174861215867541E-3</v>
      </c>
      <c r="V124" s="141">
        <v>0.53156751834156291</v>
      </c>
      <c r="W124" s="142">
        <f t="shared" si="22"/>
        <v>-2.2620775987093056E-2</v>
      </c>
      <c r="X124" s="143">
        <f t="shared" si="23"/>
        <v>5.1169950625824584E-4</v>
      </c>
    </row>
    <row r="125" spans="9:24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-1.5444383265835072E-3</v>
      </c>
      <c r="Q125" s="599" t="s">
        <v>891</v>
      </c>
      <c r="R125" s="599"/>
      <c r="S125" s="599"/>
      <c r="T125" s="599"/>
      <c r="U125" s="599"/>
      <c r="V125" s="599"/>
      <c r="W125" s="599"/>
      <c r="X125" s="143">
        <f>SUM(X113:X124)</f>
        <v>9.2035523133688207E-2</v>
      </c>
    </row>
    <row r="126" spans="9:24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-1.2870319388195894E-4</v>
      </c>
      <c r="Q126" s="600" t="s">
        <v>5070</v>
      </c>
      <c r="R126" s="600"/>
      <c r="S126" s="600"/>
      <c r="T126" s="600"/>
      <c r="U126" s="600"/>
      <c r="V126" s="600"/>
      <c r="W126" s="600"/>
      <c r="X126" s="143">
        <f>X125/12</f>
        <v>7.6696269278073506E-3</v>
      </c>
    </row>
  </sheetData>
  <mergeCells count="72"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  <mergeCell ref="Z17:AC17"/>
    <mergeCell ref="AE17:AF17"/>
    <mergeCell ref="Z18:Z19"/>
    <mergeCell ref="AA18:AD18"/>
    <mergeCell ref="AE18:AG18"/>
    <mergeCell ref="Z1:Z2"/>
    <mergeCell ref="AA1:AD1"/>
    <mergeCell ref="AE1:AG1"/>
    <mergeCell ref="Z16:AC16"/>
    <mergeCell ref="AE16:AF16"/>
    <mergeCell ref="I17:U17"/>
    <mergeCell ref="Q36:X36"/>
    <mergeCell ref="Q38:Q49"/>
    <mergeCell ref="Q50:W50"/>
    <mergeCell ref="Q51:W51"/>
    <mergeCell ref="I36:O36"/>
    <mergeCell ref="I38:I49"/>
    <mergeCell ref="I50:N50"/>
    <mergeCell ref="I51:N51"/>
    <mergeCell ref="B7:G7"/>
    <mergeCell ref="B14:G14"/>
    <mergeCell ref="B21:G21"/>
    <mergeCell ref="B29:G29"/>
    <mergeCell ref="B34:G34"/>
    <mergeCell ref="A84:G84"/>
    <mergeCell ref="B43:G43"/>
    <mergeCell ref="B49:G49"/>
    <mergeCell ref="B56:G56"/>
    <mergeCell ref="B62:G62"/>
    <mergeCell ref="B70:G70"/>
    <mergeCell ref="B76:G76"/>
    <mergeCell ref="I53:I64"/>
    <mergeCell ref="I65:N65"/>
    <mergeCell ref="I66:N66"/>
    <mergeCell ref="I68:I79"/>
    <mergeCell ref="I80:N80"/>
    <mergeCell ref="Q53:Q64"/>
    <mergeCell ref="Q65:W65"/>
    <mergeCell ref="Q66:W66"/>
    <mergeCell ref="Q68:Q79"/>
    <mergeCell ref="Q80:W80"/>
    <mergeCell ref="I98:I109"/>
    <mergeCell ref="Q110:W110"/>
    <mergeCell ref="Q111:W111"/>
    <mergeCell ref="Q81:W81"/>
    <mergeCell ref="Q83:Q94"/>
    <mergeCell ref="Q95:W95"/>
    <mergeCell ref="Q96:W96"/>
    <mergeCell ref="Q98:Q109"/>
    <mergeCell ref="I110:N110"/>
    <mergeCell ref="I111:N111"/>
    <mergeCell ref="I81:N81"/>
    <mergeCell ref="I83:I94"/>
    <mergeCell ref="I95:N95"/>
    <mergeCell ref="I96:N96"/>
    <mergeCell ref="Q113:Q124"/>
    <mergeCell ref="Q125:W125"/>
    <mergeCell ref="Q126:W126"/>
    <mergeCell ref="I125:N125"/>
    <mergeCell ref="I126:N126"/>
    <mergeCell ref="I113:I1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P92" zoomScaleNormal="100" workbookViewId="0">
      <selection activeCell="Q97" sqref="Q97:X111"/>
    </sheetView>
  </sheetViews>
  <sheetFormatPr defaultRowHeight="15" x14ac:dyDescent="0.25"/>
  <cols>
    <col min="1" max="1" width="14.5703125" customWidth="1"/>
    <col min="9" max="9" width="9.28515625" bestFit="1" customWidth="1"/>
    <col min="11" max="14" width="9.28515625" bestFit="1" customWidth="1"/>
    <col min="15" max="15" width="10.42578125" bestFit="1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7</v>
      </c>
      <c r="B2" s="4" t="s">
        <v>4676</v>
      </c>
      <c r="C2" s="4" t="s">
        <v>4677</v>
      </c>
      <c r="D2" s="4" t="s">
        <v>2487</v>
      </c>
      <c r="E2" s="4" t="s">
        <v>4678</v>
      </c>
      <c r="F2" s="4" t="s">
        <v>4678</v>
      </c>
      <c r="G2" s="4" t="s">
        <v>4679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19" t="s">
        <v>885</v>
      </c>
      <c r="AB2" s="419" t="s">
        <v>5161</v>
      </c>
      <c r="AC2" s="419" t="s">
        <v>5162</v>
      </c>
      <c r="AD2" s="418" t="s">
        <v>878</v>
      </c>
      <c r="AE2" s="419" t="s">
        <v>5161</v>
      </c>
      <c r="AF2" s="419" t="s">
        <v>5162</v>
      </c>
      <c r="AG2" s="418" t="s">
        <v>878</v>
      </c>
    </row>
    <row r="3" spans="1:33" ht="16.5" thickBot="1" x14ac:dyDescent="0.3">
      <c r="A3" s="3" t="s">
        <v>12</v>
      </c>
      <c r="B3" s="4" t="s">
        <v>4680</v>
      </c>
      <c r="C3" s="4" t="s">
        <v>4681</v>
      </c>
      <c r="D3" s="4" t="s">
        <v>4682</v>
      </c>
      <c r="E3" s="4" t="s">
        <v>4683</v>
      </c>
      <c r="F3" s="4" t="s">
        <v>4683</v>
      </c>
      <c r="G3" s="4" t="s">
        <v>4684</v>
      </c>
      <c r="I3" s="27" t="s">
        <v>866</v>
      </c>
      <c r="J3" s="45">
        <v>21200</v>
      </c>
      <c r="K3" s="27"/>
      <c r="L3" s="45">
        <v>26000</v>
      </c>
      <c r="M3" s="27"/>
      <c r="N3" s="99">
        <v>32300</v>
      </c>
      <c r="O3" s="27"/>
      <c r="P3" s="99">
        <v>37000</v>
      </c>
      <c r="Q3" s="27"/>
      <c r="R3" s="99">
        <v>38800</v>
      </c>
      <c r="S3" s="27"/>
      <c r="T3" s="99">
        <v>55900</v>
      </c>
      <c r="U3" s="28"/>
      <c r="Z3" s="420">
        <v>1</v>
      </c>
      <c r="AA3" s="27" t="s">
        <v>866</v>
      </c>
      <c r="AB3" s="45">
        <v>21200</v>
      </c>
      <c r="AC3" s="27"/>
      <c r="AD3" s="420"/>
      <c r="AE3" s="45">
        <v>26000</v>
      </c>
      <c r="AF3" s="27"/>
      <c r="AG3" s="420"/>
    </row>
    <row r="4" spans="1:33" ht="16.5" thickBot="1" x14ac:dyDescent="0.3">
      <c r="A4" s="3" t="s">
        <v>18</v>
      </c>
      <c r="B4" s="4" t="s">
        <v>4685</v>
      </c>
      <c r="C4" s="4" t="s">
        <v>4686</v>
      </c>
      <c r="D4" s="4" t="s">
        <v>4687</v>
      </c>
      <c r="E4" s="4" t="s">
        <v>4688</v>
      </c>
      <c r="F4" s="4" t="s">
        <v>4688</v>
      </c>
      <c r="G4" s="4" t="s">
        <v>4689</v>
      </c>
      <c r="I4" s="29" t="s">
        <v>867</v>
      </c>
      <c r="J4" s="45">
        <v>22050</v>
      </c>
      <c r="K4" s="27"/>
      <c r="L4" s="45">
        <v>28550</v>
      </c>
      <c r="M4" s="27"/>
      <c r="N4" s="99">
        <v>35825</v>
      </c>
      <c r="O4" s="27"/>
      <c r="P4" s="99">
        <v>36700</v>
      </c>
      <c r="Q4" s="27"/>
      <c r="R4" s="99">
        <v>41200</v>
      </c>
      <c r="S4" s="27"/>
      <c r="T4" s="45">
        <v>54400</v>
      </c>
      <c r="U4" s="8"/>
      <c r="Z4" s="420">
        <v>2</v>
      </c>
      <c r="AA4" s="29" t="s">
        <v>867</v>
      </c>
      <c r="AB4" s="45">
        <v>22050</v>
      </c>
      <c r="AC4" s="27"/>
      <c r="AD4" s="75">
        <v>4.0094339622641507E-2</v>
      </c>
      <c r="AE4" s="45">
        <v>28550</v>
      </c>
      <c r="AF4" s="27"/>
      <c r="AG4" s="34">
        <v>9.8076923076923075E-2</v>
      </c>
    </row>
    <row r="5" spans="1:33" ht="16.5" thickBot="1" x14ac:dyDescent="0.3">
      <c r="A5" s="3" t="s">
        <v>4690</v>
      </c>
      <c r="B5" s="661" t="s">
        <v>4691</v>
      </c>
      <c r="C5" s="661"/>
      <c r="D5" s="661"/>
      <c r="E5" s="661"/>
      <c r="F5" s="661"/>
      <c r="G5" s="661"/>
      <c r="I5" s="29" t="s">
        <v>868</v>
      </c>
      <c r="J5" s="45">
        <v>22850</v>
      </c>
      <c r="K5" s="27"/>
      <c r="L5" s="45">
        <v>28575</v>
      </c>
      <c r="M5" s="27"/>
      <c r="N5" s="99">
        <v>36000</v>
      </c>
      <c r="O5" s="27"/>
      <c r="P5" s="99">
        <v>44525</v>
      </c>
      <c r="Q5" s="27"/>
      <c r="R5" s="99">
        <v>42175</v>
      </c>
      <c r="S5" s="27"/>
      <c r="T5" s="45">
        <v>53900</v>
      </c>
      <c r="U5" s="8"/>
      <c r="Z5" s="420">
        <v>3</v>
      </c>
      <c r="AA5" s="29" t="s">
        <v>868</v>
      </c>
      <c r="AB5" s="45">
        <v>22850</v>
      </c>
      <c r="AC5" s="27"/>
      <c r="AD5" s="75">
        <v>3.6281179138321996E-2</v>
      </c>
      <c r="AE5" s="45">
        <v>28575</v>
      </c>
      <c r="AF5" s="27"/>
      <c r="AG5" s="34">
        <v>8.7565674255691769E-4</v>
      </c>
    </row>
    <row r="6" spans="1:33" ht="16.5" thickBot="1" x14ac:dyDescent="0.3">
      <c r="A6" s="3" t="s">
        <v>24</v>
      </c>
      <c r="B6" s="4" t="s">
        <v>4692</v>
      </c>
      <c r="C6" s="4" t="s">
        <v>4693</v>
      </c>
      <c r="D6" s="4" t="s">
        <v>4694</v>
      </c>
      <c r="E6" s="4" t="s">
        <v>4695</v>
      </c>
      <c r="F6" s="4" t="s">
        <v>4696</v>
      </c>
      <c r="G6" s="4" t="s">
        <v>4697</v>
      </c>
      <c r="I6" s="29" t="s">
        <v>869</v>
      </c>
      <c r="J6" s="45">
        <v>22800</v>
      </c>
      <c r="K6" s="30"/>
      <c r="L6" s="45">
        <v>29250</v>
      </c>
      <c r="M6" s="30"/>
      <c r="N6" s="99">
        <v>39650</v>
      </c>
      <c r="O6" s="27"/>
      <c r="P6" s="99">
        <v>42925</v>
      </c>
      <c r="Q6" s="27"/>
      <c r="R6" s="99">
        <v>43325</v>
      </c>
      <c r="S6" s="27"/>
      <c r="T6" s="45">
        <v>49525</v>
      </c>
      <c r="U6" s="8"/>
      <c r="Z6" s="420">
        <v>4</v>
      </c>
      <c r="AA6" s="29" t="s">
        <v>869</v>
      </c>
      <c r="AB6" s="45">
        <v>22800</v>
      </c>
      <c r="AC6" s="30"/>
      <c r="AD6" s="75">
        <v>-2.1881838074398249E-3</v>
      </c>
      <c r="AE6" s="45">
        <v>29250</v>
      </c>
      <c r="AF6" s="30"/>
      <c r="AG6" s="34">
        <v>2.3622047244094488E-2</v>
      </c>
    </row>
    <row r="7" spans="1:33" ht="16.5" thickBot="1" x14ac:dyDescent="0.3">
      <c r="A7" s="3" t="s">
        <v>30</v>
      </c>
      <c r="B7" s="4" t="s">
        <v>4698</v>
      </c>
      <c r="C7" s="4" t="s">
        <v>4699</v>
      </c>
      <c r="D7" s="4" t="s">
        <v>4700</v>
      </c>
      <c r="E7" s="4" t="s">
        <v>4692</v>
      </c>
      <c r="F7" s="4" t="s">
        <v>4701</v>
      </c>
      <c r="G7" s="4" t="s">
        <v>4702</v>
      </c>
      <c r="I7" s="29" t="s">
        <v>870</v>
      </c>
      <c r="J7" s="45">
        <v>26250</v>
      </c>
      <c r="K7" s="30"/>
      <c r="L7" s="45">
        <v>29250</v>
      </c>
      <c r="M7" s="27"/>
      <c r="N7" s="99">
        <v>42600</v>
      </c>
      <c r="O7" s="27"/>
      <c r="P7" s="99">
        <v>42575</v>
      </c>
      <c r="Q7" s="27"/>
      <c r="R7" s="99">
        <v>44500</v>
      </c>
      <c r="S7" s="27"/>
      <c r="T7" s="45">
        <v>46350</v>
      </c>
      <c r="U7" s="8"/>
      <c r="Z7" s="420">
        <v>5</v>
      </c>
      <c r="AA7" s="29" t="s">
        <v>870</v>
      </c>
      <c r="AB7" s="45">
        <v>26250</v>
      </c>
      <c r="AC7" s="30"/>
      <c r="AD7" s="75">
        <v>0.15131578947368421</v>
      </c>
      <c r="AE7" s="45">
        <v>29250</v>
      </c>
      <c r="AF7" s="27"/>
      <c r="AG7" s="34">
        <v>0</v>
      </c>
    </row>
    <row r="8" spans="1:33" ht="16.5" thickBot="1" x14ac:dyDescent="0.3">
      <c r="A8" s="3" t="s">
        <v>36</v>
      </c>
      <c r="B8" s="4" t="s">
        <v>4703</v>
      </c>
      <c r="C8" s="4" t="s">
        <v>2658</v>
      </c>
      <c r="D8" s="4" t="s">
        <v>4704</v>
      </c>
      <c r="E8" s="4" t="s">
        <v>4698</v>
      </c>
      <c r="F8" s="4" t="s">
        <v>4705</v>
      </c>
      <c r="G8" s="4" t="s">
        <v>4706</v>
      </c>
      <c r="I8" s="29" t="s">
        <v>871</v>
      </c>
      <c r="J8" s="45">
        <v>30500</v>
      </c>
      <c r="K8" s="30"/>
      <c r="L8" s="45">
        <v>29125</v>
      </c>
      <c r="M8" s="27"/>
      <c r="N8" s="99">
        <v>43300</v>
      </c>
      <c r="O8" s="27"/>
      <c r="P8" s="99">
        <v>43100</v>
      </c>
      <c r="Q8" s="29"/>
      <c r="R8" s="99">
        <v>46175</v>
      </c>
      <c r="S8" s="29"/>
      <c r="T8" s="45">
        <v>45600</v>
      </c>
      <c r="U8" s="28"/>
      <c r="Z8" s="420">
        <v>6</v>
      </c>
      <c r="AA8" s="29" t="s">
        <v>871</v>
      </c>
      <c r="AB8" s="45">
        <v>30500</v>
      </c>
      <c r="AC8" s="30"/>
      <c r="AD8" s="75">
        <v>0.16190476190476191</v>
      </c>
      <c r="AE8" s="45">
        <v>29125</v>
      </c>
      <c r="AF8" s="27"/>
      <c r="AG8" s="34">
        <v>-4.2735042735042696E-3</v>
      </c>
    </row>
    <row r="9" spans="1:33" ht="16.5" thickBot="1" x14ac:dyDescent="0.3">
      <c r="A9" s="3" t="s">
        <v>42</v>
      </c>
      <c r="B9" s="4" t="s">
        <v>4707</v>
      </c>
      <c r="C9" s="4" t="s">
        <v>2630</v>
      </c>
      <c r="D9" s="4" t="s">
        <v>4708</v>
      </c>
      <c r="E9" s="4" t="s">
        <v>4699</v>
      </c>
      <c r="F9" s="4" t="s">
        <v>4709</v>
      </c>
      <c r="G9" s="4" t="s">
        <v>4710</v>
      </c>
      <c r="I9" s="29" t="s">
        <v>872</v>
      </c>
      <c r="J9" s="45">
        <v>30750</v>
      </c>
      <c r="K9" s="27"/>
      <c r="L9" s="45">
        <v>29275</v>
      </c>
      <c r="M9" s="27">
        <v>371</v>
      </c>
      <c r="N9" s="99">
        <v>40650</v>
      </c>
      <c r="O9" s="27">
        <v>416</v>
      </c>
      <c r="P9" s="99">
        <v>45075</v>
      </c>
      <c r="Q9" s="27">
        <v>424</v>
      </c>
      <c r="R9" s="99">
        <v>48800</v>
      </c>
      <c r="S9" s="27"/>
      <c r="T9" s="45">
        <v>46100</v>
      </c>
      <c r="U9" s="28"/>
      <c r="Z9" s="420">
        <v>7</v>
      </c>
      <c r="AA9" s="29" t="s">
        <v>872</v>
      </c>
      <c r="AB9" s="45">
        <v>30750</v>
      </c>
      <c r="AC9" s="27"/>
      <c r="AD9" s="75">
        <v>8.1967213114754103E-3</v>
      </c>
      <c r="AE9" s="45">
        <v>29275</v>
      </c>
      <c r="AF9" s="27">
        <v>371</v>
      </c>
      <c r="AG9" s="34">
        <v>1.7888412017167399E-2</v>
      </c>
    </row>
    <row r="10" spans="1:33" ht="16.5" thickBot="1" x14ac:dyDescent="0.3">
      <c r="A10" s="3" t="s">
        <v>49</v>
      </c>
      <c r="B10" s="4" t="s">
        <v>2630</v>
      </c>
      <c r="C10" s="4" t="s">
        <v>4711</v>
      </c>
      <c r="D10" s="4" t="s">
        <v>2567</v>
      </c>
      <c r="E10" s="4" t="s">
        <v>4707</v>
      </c>
      <c r="F10" s="4" t="s">
        <v>4712</v>
      </c>
      <c r="G10" s="4" t="s">
        <v>4713</v>
      </c>
      <c r="I10" s="29" t="s">
        <v>873</v>
      </c>
      <c r="J10" s="45">
        <v>31800</v>
      </c>
      <c r="K10" s="27">
        <v>334</v>
      </c>
      <c r="L10" s="45">
        <v>30750</v>
      </c>
      <c r="M10" s="27"/>
      <c r="N10" s="99">
        <v>39700</v>
      </c>
      <c r="O10" s="27"/>
      <c r="P10" s="99">
        <v>45050</v>
      </c>
      <c r="Q10" s="27"/>
      <c r="R10" s="99">
        <v>48950</v>
      </c>
      <c r="S10" s="27">
        <v>460</v>
      </c>
      <c r="T10" s="45">
        <v>43250</v>
      </c>
      <c r="U10" s="28" t="s">
        <v>5005</v>
      </c>
      <c r="Z10" s="420">
        <v>8</v>
      </c>
      <c r="AA10" s="29" t="s">
        <v>873</v>
      </c>
      <c r="AB10" s="45">
        <v>31800</v>
      </c>
      <c r="AC10" s="27">
        <v>334</v>
      </c>
      <c r="AD10" s="75">
        <v>4.5008130081300814E-2</v>
      </c>
      <c r="AE10" s="45">
        <v>30750</v>
      </c>
      <c r="AF10" s="27"/>
      <c r="AG10" s="34">
        <v>5.0384286934244238E-2</v>
      </c>
    </row>
    <row r="11" spans="1:33" ht="16.5" thickBot="1" x14ac:dyDescent="0.3">
      <c r="A11" s="3" t="s">
        <v>55</v>
      </c>
      <c r="B11" s="4" t="s">
        <v>2556</v>
      </c>
      <c r="C11" s="4" t="s">
        <v>4714</v>
      </c>
      <c r="D11" s="4" t="s">
        <v>2658</v>
      </c>
      <c r="E11" s="4" t="s">
        <v>4715</v>
      </c>
      <c r="F11" s="4" t="s">
        <v>4716</v>
      </c>
      <c r="G11" s="4" t="s">
        <v>4717</v>
      </c>
      <c r="I11" s="29" t="s">
        <v>874</v>
      </c>
      <c r="J11" s="45">
        <v>31200</v>
      </c>
      <c r="K11" s="27"/>
      <c r="L11" s="45">
        <v>31025</v>
      </c>
      <c r="M11" s="27"/>
      <c r="N11" s="99">
        <v>39725</v>
      </c>
      <c r="O11" s="27"/>
      <c r="P11" s="99">
        <v>45650</v>
      </c>
      <c r="Q11" s="27"/>
      <c r="R11" s="99">
        <v>50550</v>
      </c>
      <c r="S11" s="27"/>
      <c r="T11" s="79">
        <v>43850</v>
      </c>
      <c r="U11" s="28"/>
      <c r="Z11" s="420">
        <v>9</v>
      </c>
      <c r="AA11" s="29" t="s">
        <v>874</v>
      </c>
      <c r="AB11" s="45">
        <v>31200</v>
      </c>
      <c r="AC11" s="27"/>
      <c r="AD11" s="75">
        <v>-1.8867924528301886E-2</v>
      </c>
      <c r="AE11" s="45">
        <v>31025</v>
      </c>
      <c r="AF11" s="27"/>
      <c r="AG11" s="34">
        <v>8.9430894308943094E-3</v>
      </c>
    </row>
    <row r="12" spans="1:33" ht="16.5" thickBot="1" x14ac:dyDescent="0.3">
      <c r="A12" s="3" t="s">
        <v>61</v>
      </c>
      <c r="B12" s="4" t="s">
        <v>2634</v>
      </c>
      <c r="C12" s="4" t="s">
        <v>4718</v>
      </c>
      <c r="D12" s="4" t="s">
        <v>4719</v>
      </c>
      <c r="E12" s="4" t="s">
        <v>2556</v>
      </c>
      <c r="F12" s="4" t="s">
        <v>4720</v>
      </c>
      <c r="G12" s="4" t="s">
        <v>4721</v>
      </c>
      <c r="I12" s="29" t="s">
        <v>875</v>
      </c>
      <c r="J12" s="45">
        <v>30150</v>
      </c>
      <c r="K12" s="27"/>
      <c r="L12" s="45">
        <v>31800</v>
      </c>
      <c r="M12" s="27"/>
      <c r="N12" s="99">
        <v>38000</v>
      </c>
      <c r="O12" s="27"/>
      <c r="P12" s="99">
        <v>44550</v>
      </c>
      <c r="Q12" s="27"/>
      <c r="R12" s="99">
        <v>48975</v>
      </c>
      <c r="S12" s="27"/>
      <c r="T12" s="79">
        <v>47025</v>
      </c>
      <c r="U12" s="31"/>
      <c r="Z12" s="420">
        <v>10</v>
      </c>
      <c r="AA12" s="29" t="s">
        <v>875</v>
      </c>
      <c r="AB12" s="45">
        <v>30150</v>
      </c>
      <c r="AC12" s="27"/>
      <c r="AD12" s="75">
        <v>-3.3653846153846152E-2</v>
      </c>
      <c r="AE12" s="45">
        <v>31800</v>
      </c>
      <c r="AF12" s="27"/>
      <c r="AG12" s="34">
        <v>2.4979854955680902E-2</v>
      </c>
    </row>
    <row r="13" spans="1:33" ht="16.5" thickBot="1" x14ac:dyDescent="0.3">
      <c r="A13" s="3" t="s">
        <v>4722</v>
      </c>
      <c r="B13" s="661" t="s">
        <v>4659</v>
      </c>
      <c r="C13" s="661"/>
      <c r="D13" s="661"/>
      <c r="E13" s="661"/>
      <c r="F13" s="661"/>
      <c r="G13" s="661"/>
      <c r="I13" s="29" t="s">
        <v>876</v>
      </c>
      <c r="J13" s="45">
        <v>30000</v>
      </c>
      <c r="K13" s="27"/>
      <c r="L13" s="45">
        <v>30400</v>
      </c>
      <c r="M13" s="27"/>
      <c r="N13" s="99">
        <v>37000</v>
      </c>
      <c r="O13" s="27"/>
      <c r="P13" s="99">
        <v>44475</v>
      </c>
      <c r="Q13" s="27"/>
      <c r="R13" s="99">
        <v>49600</v>
      </c>
      <c r="S13" s="27"/>
      <c r="T13" s="79">
        <v>43225</v>
      </c>
      <c r="U13" s="28"/>
      <c r="Z13" s="420">
        <v>11</v>
      </c>
      <c r="AA13" s="29" t="s">
        <v>876</v>
      </c>
      <c r="AB13" s="45">
        <v>30000</v>
      </c>
      <c r="AC13" s="27"/>
      <c r="AD13" s="75">
        <v>-4.9751243781094526E-3</v>
      </c>
      <c r="AE13" s="45">
        <v>30400</v>
      </c>
      <c r="AF13" s="27"/>
      <c r="AG13" s="34">
        <v>-4.40251572327044E-2</v>
      </c>
    </row>
    <row r="14" spans="1:33" ht="16.5" thickBot="1" x14ac:dyDescent="0.3">
      <c r="A14" s="3" t="s">
        <v>68</v>
      </c>
      <c r="B14" s="4" t="s">
        <v>4723</v>
      </c>
      <c r="C14" s="4" t="s">
        <v>2516</v>
      </c>
      <c r="D14" s="4" t="s">
        <v>4724</v>
      </c>
      <c r="E14" s="4" t="s">
        <v>2634</v>
      </c>
      <c r="F14" s="4" t="s">
        <v>4725</v>
      </c>
      <c r="G14" s="4" t="s">
        <v>4726</v>
      </c>
      <c r="I14" s="29" t="s">
        <v>877</v>
      </c>
      <c r="J14" s="45">
        <v>26600</v>
      </c>
      <c r="K14" s="27"/>
      <c r="L14" s="45">
        <v>31800</v>
      </c>
      <c r="M14" s="27"/>
      <c r="N14" s="99">
        <v>36750</v>
      </c>
      <c r="O14" s="27"/>
      <c r="P14" s="99">
        <v>40525</v>
      </c>
      <c r="Q14" s="27"/>
      <c r="R14" s="99">
        <v>49300</v>
      </c>
      <c r="S14" s="27">
        <v>410</v>
      </c>
      <c r="T14" s="79">
        <v>42250</v>
      </c>
      <c r="U14" s="28" t="s">
        <v>5118</v>
      </c>
      <c r="Z14" s="420">
        <v>12</v>
      </c>
      <c r="AA14" s="29" t="s">
        <v>877</v>
      </c>
      <c r="AB14" s="45">
        <v>26600</v>
      </c>
      <c r="AC14" s="27"/>
      <c r="AD14" s="75">
        <v>-0.11333333333333333</v>
      </c>
      <c r="AE14" s="45">
        <v>31800</v>
      </c>
      <c r="AF14" s="27"/>
      <c r="AG14" s="34">
        <v>4.6052631578947366E-2</v>
      </c>
    </row>
    <row r="15" spans="1:33" ht="16.5" thickBot="1" x14ac:dyDescent="0.3">
      <c r="A15" s="3" t="s">
        <v>73</v>
      </c>
      <c r="B15" s="4" t="s">
        <v>4727</v>
      </c>
      <c r="C15" s="4" t="s">
        <v>4728</v>
      </c>
      <c r="D15" s="4" t="s">
        <v>4729</v>
      </c>
      <c r="E15" s="4" t="s">
        <v>4730</v>
      </c>
      <c r="F15" s="4" t="s">
        <v>4731</v>
      </c>
      <c r="G15" s="4" t="s">
        <v>4732</v>
      </c>
      <c r="I15" s="29" t="s">
        <v>866</v>
      </c>
      <c r="J15" s="45">
        <v>26000</v>
      </c>
      <c r="K15" s="27">
        <v>330</v>
      </c>
      <c r="L15" s="99">
        <v>32300</v>
      </c>
      <c r="M15" s="27">
        <v>336</v>
      </c>
      <c r="N15" s="99">
        <v>37000</v>
      </c>
      <c r="O15" s="27">
        <v>342</v>
      </c>
      <c r="P15" s="99">
        <v>38800</v>
      </c>
      <c r="Q15" s="27">
        <v>375</v>
      </c>
      <c r="R15" s="99">
        <v>55900</v>
      </c>
      <c r="S15" s="27"/>
      <c r="T15" s="79">
        <v>45400</v>
      </c>
      <c r="U15" s="28"/>
      <c r="Z15" s="420">
        <v>13</v>
      </c>
      <c r="AA15" s="29" t="s">
        <v>866</v>
      </c>
      <c r="AB15" s="45">
        <v>26000</v>
      </c>
      <c r="AC15" s="27">
        <v>330</v>
      </c>
      <c r="AD15" s="75">
        <v>-1.0150375939849625E-2</v>
      </c>
      <c r="AE15" s="99">
        <v>32300</v>
      </c>
      <c r="AF15" s="27">
        <v>336</v>
      </c>
      <c r="AG15" s="34">
        <v>2.6289308176100628E-2</v>
      </c>
    </row>
    <row r="16" spans="1:33" ht="16.5" thickBot="1" x14ac:dyDescent="0.3">
      <c r="A16" s="3" t="s">
        <v>80</v>
      </c>
      <c r="B16" s="4" t="s">
        <v>4733</v>
      </c>
      <c r="C16" s="4" t="s">
        <v>4734</v>
      </c>
      <c r="D16" s="4" t="s">
        <v>4708</v>
      </c>
      <c r="E16" s="4" t="s">
        <v>4708</v>
      </c>
      <c r="F16" s="4" t="s">
        <v>4735</v>
      </c>
      <c r="G16" s="4" t="s">
        <v>4736</v>
      </c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75">
        <v>0.25963213339130559</v>
      </c>
      <c r="AE16" s="589" t="s">
        <v>5160</v>
      </c>
      <c r="AF16" s="589"/>
      <c r="AG16" s="36">
        <v>0.24881354865040062</v>
      </c>
    </row>
    <row r="17" spans="1:33" ht="16.5" thickBot="1" x14ac:dyDescent="0.3">
      <c r="A17" s="3" t="s">
        <v>87</v>
      </c>
      <c r="B17" s="4" t="s">
        <v>2637</v>
      </c>
      <c r="C17" s="4" t="s">
        <v>2516</v>
      </c>
      <c r="D17" s="4" t="s">
        <v>4737</v>
      </c>
      <c r="E17" s="4" t="s">
        <v>4733</v>
      </c>
      <c r="F17" s="4" t="s">
        <v>4738</v>
      </c>
      <c r="G17" s="4" t="s">
        <v>4739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30" t="s">
        <v>881</v>
      </c>
      <c r="AA17" s="631"/>
      <c r="AB17" s="631"/>
      <c r="AC17" s="632"/>
      <c r="AD17" s="75">
        <v>2.1636011115942131E-2</v>
      </c>
      <c r="AE17" s="630" t="s">
        <v>881</v>
      </c>
      <c r="AF17" s="632"/>
      <c r="AG17" s="75">
        <v>2.0734462387533386E-2</v>
      </c>
    </row>
    <row r="18" spans="1:33" ht="16.5" thickBot="1" x14ac:dyDescent="0.3">
      <c r="A18" s="3" t="s">
        <v>4740</v>
      </c>
      <c r="B18" s="661" t="s">
        <v>4741</v>
      </c>
      <c r="C18" s="661"/>
      <c r="D18" s="661"/>
      <c r="E18" s="661"/>
      <c r="F18" s="661"/>
      <c r="G18" s="661"/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86" t="s">
        <v>716</v>
      </c>
      <c r="AA18" s="688" t="s">
        <v>5142</v>
      </c>
      <c r="AB18" s="688"/>
      <c r="AC18" s="688"/>
      <c r="AD18" s="688"/>
      <c r="AE18" s="688" t="s">
        <v>5143</v>
      </c>
      <c r="AF18" s="688"/>
      <c r="AG18" s="688"/>
    </row>
    <row r="19" spans="1:33" ht="16.5" thickBot="1" x14ac:dyDescent="0.3">
      <c r="A19" s="3" t="s">
        <v>93</v>
      </c>
      <c r="B19" s="4" t="s">
        <v>2495</v>
      </c>
      <c r="C19" s="4" t="s">
        <v>2581</v>
      </c>
      <c r="D19" s="4" t="s">
        <v>4742</v>
      </c>
      <c r="E19" s="4" t="s">
        <v>2644</v>
      </c>
      <c r="F19" s="4" t="s">
        <v>4743</v>
      </c>
      <c r="G19" s="4" t="s">
        <v>4744</v>
      </c>
      <c r="I19" s="33" t="s">
        <v>867</v>
      </c>
      <c r="J19" s="34">
        <f>(J4-J3+K4)/J3</f>
        <v>4.0094339622641507E-2</v>
      </c>
      <c r="K19" s="34">
        <f>(J19-J32)^2</f>
        <v>3.4070989126123085E-4</v>
      </c>
      <c r="L19" s="34">
        <f>(L4-L3+M4)/L3</f>
        <v>9.8076923076923075E-2</v>
      </c>
      <c r="M19" s="34">
        <f>(L19-L32)^2</f>
        <v>5.981856225489789E-3</v>
      </c>
      <c r="N19" s="34">
        <f>(N4-N3+O4)/N3</f>
        <v>0.10913312693498452</v>
      </c>
      <c r="O19" s="35">
        <f>(N19-N32)^2</f>
        <v>8.994609801543171E-3</v>
      </c>
      <c r="P19" s="34">
        <f>(P4-P3+Q4)/P3</f>
        <v>-8.1081081081081086E-3</v>
      </c>
      <c r="Q19" s="35">
        <f>(P19-P32)^2</f>
        <v>2.537796696226904E-4</v>
      </c>
      <c r="R19" s="34">
        <f>(R4-R3+S4)/R3</f>
        <v>6.1855670103092786E-2</v>
      </c>
      <c r="S19" s="35">
        <f>(R19-R32)^2</f>
        <v>8.2650141360147012E-4</v>
      </c>
      <c r="T19" s="34">
        <f t="shared" ref="T19:T30" si="0">(T4-T3+U4)/T3</f>
        <v>-2.6833631484794274E-2</v>
      </c>
      <c r="U19" s="35">
        <f>(T19-T32)^2</f>
        <v>6.1819743100410985E-6</v>
      </c>
      <c r="Z19" s="687"/>
      <c r="AA19" s="508" t="s">
        <v>885</v>
      </c>
      <c r="AB19" s="508" t="s">
        <v>5161</v>
      </c>
      <c r="AC19" s="508" t="s">
        <v>5162</v>
      </c>
      <c r="AD19" s="137" t="s">
        <v>878</v>
      </c>
      <c r="AE19" s="508" t="s">
        <v>5161</v>
      </c>
      <c r="AF19" s="508" t="s">
        <v>5162</v>
      </c>
      <c r="AG19" s="137" t="s">
        <v>878</v>
      </c>
    </row>
    <row r="20" spans="1:33" ht="16.5" thickBot="1" x14ac:dyDescent="0.3">
      <c r="A20" s="3" t="s">
        <v>100</v>
      </c>
      <c r="B20" s="4" t="s">
        <v>4745</v>
      </c>
      <c r="C20" s="4" t="s">
        <v>2495</v>
      </c>
      <c r="D20" s="4" t="s">
        <v>4745</v>
      </c>
      <c r="E20" s="4" t="s">
        <v>4746</v>
      </c>
      <c r="F20" s="4" t="s">
        <v>4747</v>
      </c>
      <c r="G20" s="4" t="s">
        <v>4748</v>
      </c>
      <c r="I20" s="33" t="s">
        <v>868</v>
      </c>
      <c r="J20" s="34">
        <f>(J5-J4+K5)/J4</f>
        <v>3.6281179138321996E-2</v>
      </c>
      <c r="K20" s="34">
        <f>(J20-J32)^2</f>
        <v>2.1448094640373779E-4</v>
      </c>
      <c r="L20" s="34">
        <f t="shared" ref="L20:L30" si="1">(L5-L4+M5)/L4</f>
        <v>8.7565674255691769E-4</v>
      </c>
      <c r="M20" s="34">
        <f>(L20-L32)^2</f>
        <v>3.9437216164494925E-4</v>
      </c>
      <c r="N20" s="34">
        <f t="shared" ref="N20:N30" si="2">(N5-N4+O5)/N4</f>
        <v>4.8848569434752267E-3</v>
      </c>
      <c r="O20" s="35">
        <f>(N20-N32)^2</f>
        <v>8.8517111471329935E-5</v>
      </c>
      <c r="P20" s="34">
        <f t="shared" ref="P20:P30" si="3">(P5-P4+Q5)/P4</f>
        <v>0.21321525885558584</v>
      </c>
      <c r="Q20" s="35">
        <f>(P20-P32)^2</f>
        <v>4.2186244763619818E-2</v>
      </c>
      <c r="R20" s="34">
        <f t="shared" ref="R20:R30" si="4">(R5-R4+S5)/R4</f>
        <v>2.366504854368932E-2</v>
      </c>
      <c r="S20" s="35">
        <f>(R20-R32)^2</f>
        <v>8.914539583398816E-5</v>
      </c>
      <c r="T20" s="34">
        <f t="shared" si="0"/>
        <v>-9.1911764705882356E-3</v>
      </c>
      <c r="U20" s="35">
        <f>(T20-T32)^2</f>
        <v>2.2970728764046437E-4</v>
      </c>
      <c r="Z20" s="259">
        <v>1</v>
      </c>
      <c r="AA20" s="509" t="s">
        <v>866</v>
      </c>
      <c r="AB20" s="509">
        <v>32300</v>
      </c>
      <c r="AC20" s="509"/>
      <c r="AD20" s="259"/>
      <c r="AE20" s="509">
        <v>37000</v>
      </c>
      <c r="AF20" s="509"/>
      <c r="AG20" s="259"/>
    </row>
    <row r="21" spans="1:33" ht="16.5" thickBot="1" x14ac:dyDescent="0.3">
      <c r="A21" s="3" t="s">
        <v>106</v>
      </c>
      <c r="B21" s="4" t="s">
        <v>2480</v>
      </c>
      <c r="C21" s="4" t="s">
        <v>4749</v>
      </c>
      <c r="D21" s="4" t="s">
        <v>2480</v>
      </c>
      <c r="E21" s="4" t="s">
        <v>4745</v>
      </c>
      <c r="F21" s="4" t="s">
        <v>4750</v>
      </c>
      <c r="G21" s="4" t="s">
        <v>4751</v>
      </c>
      <c r="I21" s="33" t="s">
        <v>869</v>
      </c>
      <c r="J21" s="34">
        <f t="shared" ref="J21:J30" si="5">(J6-J5+K6)/J5</f>
        <v>-2.1881838074398249E-3</v>
      </c>
      <c r="K21" s="34">
        <f>(J21-J32)^2</f>
        <v>5.6759226374729843E-4</v>
      </c>
      <c r="L21" s="34">
        <f t="shared" si="1"/>
        <v>2.3622047244094488E-2</v>
      </c>
      <c r="M21" s="34">
        <f>(L21-L32)^2</f>
        <v>8.3381463038409993E-6</v>
      </c>
      <c r="N21" s="34">
        <f t="shared" si="2"/>
        <v>0.10138888888888889</v>
      </c>
      <c r="O21" s="35">
        <f>(N21-N32)^2</f>
        <v>7.585657241910875E-3</v>
      </c>
      <c r="P21" s="34">
        <f t="shared" si="3"/>
        <v>-3.5934868051656375E-2</v>
      </c>
      <c r="Q21" s="35">
        <f>(P21-P32)^2</f>
        <v>1.914694609800284E-3</v>
      </c>
      <c r="R21" s="34">
        <f t="shared" si="4"/>
        <v>2.7267338470657973E-2</v>
      </c>
      <c r="S21" s="35">
        <f>(R21-R32)^2</f>
        <v>3.4098522570006443E-5</v>
      </c>
      <c r="T21" s="34">
        <f t="shared" si="0"/>
        <v>-8.1168831168831168E-2</v>
      </c>
      <c r="U21" s="35">
        <f>(T21-T32)^2</f>
        <v>3.2286893766386481E-3</v>
      </c>
      <c r="Z21" s="259">
        <v>2</v>
      </c>
      <c r="AA21" s="510" t="s">
        <v>867</v>
      </c>
      <c r="AB21" s="509">
        <v>35825</v>
      </c>
      <c r="AC21" s="509"/>
      <c r="AD21" s="108">
        <v>0.10913312693498452</v>
      </c>
      <c r="AE21" s="509">
        <v>36700</v>
      </c>
      <c r="AF21" s="509"/>
      <c r="AG21" s="108">
        <v>-8.1081081081081086E-3</v>
      </c>
    </row>
    <row r="22" spans="1:33" ht="16.5" thickBot="1" x14ac:dyDescent="0.3">
      <c r="A22" s="3" t="s">
        <v>114</v>
      </c>
      <c r="B22" s="4" t="s">
        <v>4752</v>
      </c>
      <c r="C22" s="4" t="s">
        <v>2643</v>
      </c>
      <c r="D22" s="4" t="s">
        <v>4752</v>
      </c>
      <c r="E22" s="4" t="s">
        <v>2480</v>
      </c>
      <c r="F22" s="4" t="s">
        <v>4753</v>
      </c>
      <c r="G22" s="4" t="s">
        <v>4754</v>
      </c>
      <c r="I22" s="33" t="s">
        <v>870</v>
      </c>
      <c r="J22" s="34">
        <f t="shared" si="5"/>
        <v>0.15131578947368421</v>
      </c>
      <c r="K22" s="46">
        <f>(J22-J32)^2</f>
        <v>1.6816844914913111E-2</v>
      </c>
      <c r="L22" s="34">
        <f t="shared" si="1"/>
        <v>0</v>
      </c>
      <c r="M22" s="34">
        <f>(L22-L32)^2</f>
        <v>4.2991793050003671E-4</v>
      </c>
      <c r="N22" s="34">
        <f t="shared" si="2"/>
        <v>7.4401008827238338E-2</v>
      </c>
      <c r="O22" s="47">
        <f>(N22-N32)^2</f>
        <v>3.6129474527986077E-3</v>
      </c>
      <c r="P22" s="34">
        <f t="shared" si="3"/>
        <v>-8.1537565521258015E-3</v>
      </c>
      <c r="Q22" s="47">
        <f>(P22-P32)^2</f>
        <v>2.5523615515222738E-4</v>
      </c>
      <c r="R22" s="34">
        <f t="shared" si="4"/>
        <v>2.7120600115406807E-2</v>
      </c>
      <c r="S22" s="47">
        <f>(R22-R32)^2</f>
        <v>3.5833780864461058E-5</v>
      </c>
      <c r="T22" s="34">
        <f t="shared" si="0"/>
        <v>-6.4109035840484607E-2</v>
      </c>
      <c r="U22" s="47">
        <f>(T22-T32)^2</f>
        <v>1.5809977169388314E-3</v>
      </c>
      <c r="Z22" s="259">
        <v>3</v>
      </c>
      <c r="AA22" s="510" t="s">
        <v>868</v>
      </c>
      <c r="AB22" s="509">
        <v>36000</v>
      </c>
      <c r="AC22" s="509"/>
      <c r="AD22" s="108">
        <v>4.8848569434752267E-3</v>
      </c>
      <c r="AE22" s="509">
        <v>44525</v>
      </c>
      <c r="AF22" s="509"/>
      <c r="AG22" s="108">
        <v>0.21321525885558584</v>
      </c>
    </row>
    <row r="23" spans="1:33" ht="16.5" thickBot="1" x14ac:dyDescent="0.3">
      <c r="A23" s="3" t="s">
        <v>118</v>
      </c>
      <c r="B23" s="4" t="s">
        <v>4755</v>
      </c>
      <c r="C23" s="4" t="s">
        <v>4756</v>
      </c>
      <c r="D23" s="4" t="s">
        <v>4757</v>
      </c>
      <c r="E23" s="4" t="s">
        <v>4758</v>
      </c>
      <c r="F23" s="4" t="s">
        <v>4759</v>
      </c>
      <c r="G23" s="4" t="s">
        <v>4760</v>
      </c>
      <c r="I23" s="33" t="s">
        <v>871</v>
      </c>
      <c r="J23" s="34">
        <f t="shared" si="5"/>
        <v>0.16190476190476191</v>
      </c>
      <c r="K23" s="34">
        <f>(J23-J32)^2</f>
        <v>1.9675322447856032E-2</v>
      </c>
      <c r="L23" s="34">
        <f t="shared" si="1"/>
        <v>-4.2735042735042739E-3</v>
      </c>
      <c r="M23" s="34">
        <f>(L23-L32)^2</f>
        <v>6.2539839651957118E-4</v>
      </c>
      <c r="N23" s="34">
        <f t="shared" si="2"/>
        <v>1.6431924882629109E-2</v>
      </c>
      <c r="O23" s="47">
        <f>(N23-N32)^2</f>
        <v>4.5741003864502695E-6</v>
      </c>
      <c r="P23" s="34">
        <f t="shared" si="3"/>
        <v>1.2331180270111567E-2</v>
      </c>
      <c r="Q23" s="47">
        <f>(P23-P32)^2</f>
        <v>2.0329501132086174E-5</v>
      </c>
      <c r="R23" s="34">
        <f t="shared" si="4"/>
        <v>3.7640449438202245E-2</v>
      </c>
      <c r="S23" s="47">
        <f>(R23-R32)^2</f>
        <v>2.0554589322255302E-5</v>
      </c>
      <c r="T23" s="34">
        <f t="shared" si="0"/>
        <v>-1.6181229773462782E-2</v>
      </c>
      <c r="U23" s="47">
        <f>(T23-T32)^2</f>
        <v>6.6684275787885829E-5</v>
      </c>
      <c r="Z23" s="259">
        <v>4</v>
      </c>
      <c r="AA23" s="510" t="s">
        <v>869</v>
      </c>
      <c r="AB23" s="509">
        <v>39650</v>
      </c>
      <c r="AC23" s="509"/>
      <c r="AD23" s="108">
        <v>0.10138888888888889</v>
      </c>
      <c r="AE23" s="509">
        <v>42925</v>
      </c>
      <c r="AF23" s="509"/>
      <c r="AG23" s="108">
        <v>-3.5934868051656375E-2</v>
      </c>
    </row>
    <row r="24" spans="1:33" ht="16.5" thickBot="1" x14ac:dyDescent="0.3">
      <c r="A24" s="3" t="s">
        <v>124</v>
      </c>
      <c r="B24" s="4" t="s">
        <v>4761</v>
      </c>
      <c r="C24" s="4" t="s">
        <v>4762</v>
      </c>
      <c r="D24" s="4" t="s">
        <v>4763</v>
      </c>
      <c r="E24" s="4" t="s">
        <v>4764</v>
      </c>
      <c r="F24" s="4" t="s">
        <v>4765</v>
      </c>
      <c r="G24" s="4" t="s">
        <v>4766</v>
      </c>
      <c r="I24" s="33" t="s">
        <v>872</v>
      </c>
      <c r="J24" s="34">
        <f t="shared" si="5"/>
        <v>8.1967213114754103E-3</v>
      </c>
      <c r="K24" s="34">
        <f>(J24-J32)^2</f>
        <v>1.8061451044844315E-4</v>
      </c>
      <c r="L24" s="34">
        <f t="shared" si="1"/>
        <v>1.7888412017167381E-2</v>
      </c>
      <c r="M24" s="34">
        <f>(L24-L32)^2</f>
        <v>8.1000027106604708E-6</v>
      </c>
      <c r="N24" s="34">
        <f t="shared" si="2"/>
        <v>-5.1593533487297921E-2</v>
      </c>
      <c r="O24" s="47">
        <f>(N24-N32)^2</f>
        <v>4.3410629970194979E-3</v>
      </c>
      <c r="P24" s="34">
        <f t="shared" si="3"/>
        <v>5.5661252900232015E-2</v>
      </c>
      <c r="Q24" s="47">
        <f>(P24-P32)^2</f>
        <v>2.2885601079130438E-3</v>
      </c>
      <c r="R24" s="34">
        <f t="shared" si="4"/>
        <v>5.6848944233892799E-2</v>
      </c>
      <c r="S24" s="47">
        <f>(R24-R32)^2</f>
        <v>5.6369261826057855E-4</v>
      </c>
      <c r="T24" s="34">
        <f t="shared" si="0"/>
        <v>1.0964912280701754E-2</v>
      </c>
      <c r="U24" s="47">
        <f>(T24-T32)^2</f>
        <v>1.2469504890177065E-3</v>
      </c>
      <c r="Z24" s="259">
        <v>5</v>
      </c>
      <c r="AA24" s="510" t="s">
        <v>870</v>
      </c>
      <c r="AB24" s="509">
        <v>42600</v>
      </c>
      <c r="AC24" s="509"/>
      <c r="AD24" s="108">
        <v>7.4401008827238338E-2</v>
      </c>
      <c r="AE24" s="509">
        <v>42575</v>
      </c>
      <c r="AF24" s="509"/>
      <c r="AG24" s="108">
        <v>-8.1537565521258015E-3</v>
      </c>
    </row>
    <row r="25" spans="1:33" ht="16.5" thickBot="1" x14ac:dyDescent="0.3">
      <c r="A25" s="3" t="s">
        <v>130</v>
      </c>
      <c r="B25" s="4" t="s">
        <v>4767</v>
      </c>
      <c r="C25" s="4" t="s">
        <v>2482</v>
      </c>
      <c r="D25" s="4" t="s">
        <v>4767</v>
      </c>
      <c r="E25" s="4" t="s">
        <v>4768</v>
      </c>
      <c r="F25" s="4" t="s">
        <v>4769</v>
      </c>
      <c r="G25" s="4" t="s">
        <v>4770</v>
      </c>
      <c r="I25" s="33" t="s">
        <v>873</v>
      </c>
      <c r="J25" s="34">
        <f t="shared" si="5"/>
        <v>4.5008130081300814E-2</v>
      </c>
      <c r="K25" s="34">
        <f>(J25-J32)^2</f>
        <v>5.4625594493087903E-4</v>
      </c>
      <c r="L25" s="34">
        <f t="shared" si="1"/>
        <v>5.0384286934244238E-2</v>
      </c>
      <c r="M25" s="34">
        <f>(L25-L32)^2</f>
        <v>8.7911209565073737E-4</v>
      </c>
      <c r="N25" s="34">
        <f t="shared" si="2"/>
        <v>-2.3370233702337023E-2</v>
      </c>
      <c r="O25" s="47">
        <f>(N25-N32)^2</f>
        <v>1.4185350084730721E-3</v>
      </c>
      <c r="P25" s="34">
        <f t="shared" si="3"/>
        <v>-5.5463117027176932E-4</v>
      </c>
      <c r="Q25" s="47">
        <f>(P25-P32)^2</f>
        <v>7.0173905070992362E-5</v>
      </c>
      <c r="R25" s="34">
        <f t="shared" si="4"/>
        <v>1.2500000000000001E-2</v>
      </c>
      <c r="S25" s="47">
        <f>(R25-R32)^2</f>
        <v>4.2463742411514281E-4</v>
      </c>
      <c r="T25" s="34">
        <f t="shared" si="0"/>
        <v>-5.0867678958785252E-2</v>
      </c>
      <c r="U25" s="47">
        <f>(T25-T32)^2</f>
        <v>7.033318873681171E-4</v>
      </c>
      <c r="Z25" s="259">
        <v>6</v>
      </c>
      <c r="AA25" s="510" t="s">
        <v>871</v>
      </c>
      <c r="AB25" s="509">
        <v>43300</v>
      </c>
      <c r="AC25" s="509"/>
      <c r="AD25" s="108">
        <v>1.6431924882629109E-2</v>
      </c>
      <c r="AE25" s="509">
        <v>43100</v>
      </c>
      <c r="AF25" s="510"/>
      <c r="AG25" s="108">
        <v>1.2331180270111567E-2</v>
      </c>
    </row>
    <row r="26" spans="1:33" ht="16.5" thickBot="1" x14ac:dyDescent="0.3">
      <c r="A26" s="3" t="s">
        <v>4771</v>
      </c>
      <c r="B26" s="661" t="s">
        <v>4772</v>
      </c>
      <c r="C26" s="661"/>
      <c r="D26" s="661"/>
      <c r="E26" s="661"/>
      <c r="F26" s="661"/>
      <c r="G26" s="661"/>
      <c r="I26" s="33" t="s">
        <v>874</v>
      </c>
      <c r="J26" s="34">
        <f t="shared" si="5"/>
        <v>-1.8867924528301886E-2</v>
      </c>
      <c r="K26" s="34">
        <f>(J26-J32)^2</f>
        <v>1.6405688026730611E-3</v>
      </c>
      <c r="L26" s="34">
        <f t="shared" si="1"/>
        <v>8.9430894308943094E-3</v>
      </c>
      <c r="M26" s="34">
        <f>(L26-L32)^2</f>
        <v>1.3903647620255936E-4</v>
      </c>
      <c r="N26" s="34">
        <f t="shared" si="2"/>
        <v>6.2972292191435767E-4</v>
      </c>
      <c r="O26" s="47">
        <f>(N26-N32)^2</f>
        <v>1.8669088528354595E-4</v>
      </c>
      <c r="P26" s="34">
        <f t="shared" si="3"/>
        <v>1.3318534961154272E-2</v>
      </c>
      <c r="Q26" s="47">
        <f>(P26-P32)^2</f>
        <v>3.0207989064791691E-5</v>
      </c>
      <c r="R26" s="34">
        <f t="shared" si="4"/>
        <v>3.268641470888662E-2</v>
      </c>
      <c r="S26" s="47">
        <f>(R26-R32)^2</f>
        <v>1.7666704121420875E-7</v>
      </c>
      <c r="T26" s="34">
        <f t="shared" si="0"/>
        <v>1.3872832369942197E-2</v>
      </c>
      <c r="U26" s="47">
        <f>(T26-T32)^2</f>
        <v>1.4607765191263838E-3</v>
      </c>
      <c r="Z26" s="259">
        <v>7</v>
      </c>
      <c r="AA26" s="510" t="s">
        <v>872</v>
      </c>
      <c r="AB26" s="509">
        <v>40650</v>
      </c>
      <c r="AC26" s="509">
        <v>416</v>
      </c>
      <c r="AD26" s="108">
        <v>-5.1593533487297921E-2</v>
      </c>
      <c r="AE26" s="509">
        <v>45075</v>
      </c>
      <c r="AF26" s="509">
        <v>424</v>
      </c>
      <c r="AG26" s="108">
        <v>5.5661252900232015E-2</v>
      </c>
    </row>
    <row r="27" spans="1:33" ht="16.5" thickBot="1" x14ac:dyDescent="0.3">
      <c r="A27" s="3" t="s">
        <v>135</v>
      </c>
      <c r="B27" s="4" t="s">
        <v>4773</v>
      </c>
      <c r="C27" s="4" t="s">
        <v>4774</v>
      </c>
      <c r="D27" s="4" t="s">
        <v>4775</v>
      </c>
      <c r="E27" s="4" t="s">
        <v>4767</v>
      </c>
      <c r="F27" s="4" t="s">
        <v>4776</v>
      </c>
      <c r="G27" s="4" t="s">
        <v>4777</v>
      </c>
      <c r="I27" s="33" t="s">
        <v>875</v>
      </c>
      <c r="J27" s="34">
        <f t="shared" si="5"/>
        <v>-3.3653846153846152E-2</v>
      </c>
      <c r="K27" s="34">
        <f>(J27-J32)^2</f>
        <v>3.0569683169135607E-3</v>
      </c>
      <c r="L27" s="34">
        <f t="shared" si="1"/>
        <v>2.4979854955680902E-2</v>
      </c>
      <c r="M27" s="46">
        <f>(L27-L32)^2</f>
        <v>1.802335805768216E-5</v>
      </c>
      <c r="N27" s="34">
        <f t="shared" si="2"/>
        <v>-4.3423536815607303E-2</v>
      </c>
      <c r="O27" s="47">
        <f>(N27-N32)^2</f>
        <v>3.331222888957746E-3</v>
      </c>
      <c r="P27" s="34">
        <f t="shared" si="3"/>
        <v>-2.4096385542168676E-2</v>
      </c>
      <c r="Q27" s="47">
        <f>(P27-P32)^2</f>
        <v>1.0188060274197292E-3</v>
      </c>
      <c r="R27" s="34">
        <f t="shared" si="4"/>
        <v>-3.1157270029673591E-2</v>
      </c>
      <c r="S27" s="47">
        <f>(R27-R32)^2</f>
        <v>4.1298620204745801E-3</v>
      </c>
      <c r="T27" s="34">
        <f t="shared" si="0"/>
        <v>7.2405929304446975E-2</v>
      </c>
      <c r="U27" s="47">
        <f>(T27-T32)^2</f>
        <v>9.3611823197918709E-3</v>
      </c>
      <c r="Z27" s="259">
        <v>8</v>
      </c>
      <c r="AA27" s="510" t="s">
        <v>873</v>
      </c>
      <c r="AB27" s="509">
        <v>39700</v>
      </c>
      <c r="AC27" s="509"/>
      <c r="AD27" s="108">
        <v>-2.3370233702337023E-2</v>
      </c>
      <c r="AE27" s="509">
        <v>45050</v>
      </c>
      <c r="AF27" s="509"/>
      <c r="AG27" s="108">
        <v>-5.5463117027176932E-4</v>
      </c>
    </row>
    <row r="28" spans="1:33" ht="16.5" thickBot="1" x14ac:dyDescent="0.3">
      <c r="A28" s="3" t="s">
        <v>141</v>
      </c>
      <c r="B28" s="4" t="s">
        <v>4778</v>
      </c>
      <c r="C28" s="4" t="s">
        <v>4778</v>
      </c>
      <c r="D28" s="4" t="s">
        <v>4779</v>
      </c>
      <c r="E28" s="4" t="s">
        <v>4780</v>
      </c>
      <c r="F28" s="4" t="s">
        <v>4781</v>
      </c>
      <c r="G28" s="4" t="s">
        <v>4782</v>
      </c>
      <c r="I28" s="33" t="s">
        <v>876</v>
      </c>
      <c r="J28" s="34">
        <f t="shared" si="5"/>
        <v>-4.9751243781094526E-3</v>
      </c>
      <c r="K28" s="34">
        <f>(J28-J32)^2</f>
        <v>7.0815253228277209E-4</v>
      </c>
      <c r="L28" s="34">
        <f t="shared" si="1"/>
        <v>-4.40251572327044E-2</v>
      </c>
      <c r="M28" s="34">
        <f>(L28-L32)^2</f>
        <v>4.1938083333578867E-3</v>
      </c>
      <c r="N28" s="34">
        <f t="shared" si="2"/>
        <v>-2.6315789473684209E-2</v>
      </c>
      <c r="O28" s="47">
        <f>(N28-N32)^2</f>
        <v>1.6490908565335697E-3</v>
      </c>
      <c r="P28" s="34">
        <f t="shared" si="3"/>
        <v>-1.6835016835016834E-3</v>
      </c>
      <c r="Q28" s="47">
        <f>(P28-P32)^2</f>
        <v>9.0361320108963585E-5</v>
      </c>
      <c r="R28" s="34">
        <f t="shared" si="4"/>
        <v>1.2761613067891782E-2</v>
      </c>
      <c r="S28" s="47">
        <f>(R28-R32)^2</f>
        <v>4.1392388449801808E-4</v>
      </c>
      <c r="T28" s="34">
        <f t="shared" si="0"/>
        <v>-8.0808080808080815E-2</v>
      </c>
      <c r="U28" s="47">
        <f>(T28-T32)^2</f>
        <v>3.1878227228559156E-3</v>
      </c>
      <c r="Z28" s="259">
        <v>9</v>
      </c>
      <c r="AA28" s="510" t="s">
        <v>874</v>
      </c>
      <c r="AB28" s="509">
        <v>39725</v>
      </c>
      <c r="AC28" s="509"/>
      <c r="AD28" s="108">
        <v>6.2972292191435767E-4</v>
      </c>
      <c r="AE28" s="509">
        <v>45650</v>
      </c>
      <c r="AF28" s="509"/>
      <c r="AG28" s="108">
        <v>1.3318534961154272E-2</v>
      </c>
    </row>
    <row r="29" spans="1:33" ht="16.5" thickBot="1" x14ac:dyDescent="0.3">
      <c r="A29" s="3" t="s">
        <v>145</v>
      </c>
      <c r="B29" s="4" t="s">
        <v>4778</v>
      </c>
      <c r="C29" s="4" t="s">
        <v>4783</v>
      </c>
      <c r="D29" s="4" t="s">
        <v>4784</v>
      </c>
      <c r="E29" s="4" t="s">
        <v>4785</v>
      </c>
      <c r="F29" s="4" t="s">
        <v>4786</v>
      </c>
      <c r="G29" s="4" t="s">
        <v>4787</v>
      </c>
      <c r="I29" s="33" t="s">
        <v>877</v>
      </c>
      <c r="J29" s="34">
        <f t="shared" si="5"/>
        <v>-0.11333333333333333</v>
      </c>
      <c r="K29" s="34">
        <f>(J29-J32)^2</f>
        <v>1.8216723941067166E-2</v>
      </c>
      <c r="L29" s="34">
        <f t="shared" si="1"/>
        <v>4.6052631578947366E-2</v>
      </c>
      <c r="M29" s="34">
        <f>(L29-L32)^2</f>
        <v>6.41009691205064E-4</v>
      </c>
      <c r="N29" s="34">
        <f t="shared" si="2"/>
        <v>-6.7567567567567571E-3</v>
      </c>
      <c r="O29" s="47">
        <f>(N29-N32)^2</f>
        <v>4.4310110993607457E-4</v>
      </c>
      <c r="P29" s="34">
        <f t="shared" si="3"/>
        <v>-8.8813940415964021E-2</v>
      </c>
      <c r="Q29" s="47">
        <f>(P29-P32)^2</f>
        <v>9.3385736814025413E-3</v>
      </c>
      <c r="R29" s="34">
        <f t="shared" si="4"/>
        <v>2.217741935483871E-3</v>
      </c>
      <c r="S29" s="47">
        <f>(R29-R32)^2</f>
        <v>9.5412973777786296E-4</v>
      </c>
      <c r="T29" s="34">
        <f t="shared" si="0"/>
        <v>-1.3071139386928861E-2</v>
      </c>
      <c r="U29" s="47">
        <f>(T29-T32)^2</f>
        <v>1.2715120832975231E-4</v>
      </c>
      <c r="Z29" s="259">
        <v>10</v>
      </c>
      <c r="AA29" s="510" t="s">
        <v>875</v>
      </c>
      <c r="AB29" s="509">
        <v>38000</v>
      </c>
      <c r="AC29" s="509"/>
      <c r="AD29" s="108">
        <v>-4.3423536815607303E-2</v>
      </c>
      <c r="AE29" s="509">
        <v>44550</v>
      </c>
      <c r="AF29" s="509"/>
      <c r="AG29" s="108">
        <v>-2.4096385542168676E-2</v>
      </c>
    </row>
    <row r="30" spans="1:33" ht="16.5" thickBot="1" x14ac:dyDescent="0.3">
      <c r="A30" s="3" t="s">
        <v>150</v>
      </c>
      <c r="B30" s="4" t="s">
        <v>2500</v>
      </c>
      <c r="C30" s="4" t="s">
        <v>4788</v>
      </c>
      <c r="D30" s="4" t="s">
        <v>4789</v>
      </c>
      <c r="E30" s="4" t="s">
        <v>4778</v>
      </c>
      <c r="F30" s="4" t="s">
        <v>4790</v>
      </c>
      <c r="G30" s="4" t="s">
        <v>4791</v>
      </c>
      <c r="I30" s="33" t="s">
        <v>866</v>
      </c>
      <c r="J30" s="34">
        <f t="shared" si="5"/>
        <v>-1.0150375939849625E-2</v>
      </c>
      <c r="K30" s="34">
        <f>(J30-J32)^2</f>
        <v>1.0103744020606058E-3</v>
      </c>
      <c r="L30" s="34">
        <f t="shared" si="1"/>
        <v>2.6289308176100628E-2</v>
      </c>
      <c r="M30" s="34">
        <f>(L30-L32)^2</f>
        <v>3.0856311734763224E-5</v>
      </c>
      <c r="N30" s="34">
        <f t="shared" si="2"/>
        <v>1.6108843537414964E-2</v>
      </c>
      <c r="O30" s="35">
        <f>(N30-N32)^2</f>
        <v>3.2965243248900328E-6</v>
      </c>
      <c r="P30" s="34">
        <f t="shared" si="3"/>
        <v>-3.3312769895126465E-2</v>
      </c>
      <c r="Q30" s="35">
        <f>(P30-P32)^2</f>
        <v>1.6920985383121515E-3</v>
      </c>
      <c r="R30" s="34">
        <f t="shared" si="4"/>
        <v>0.13387423935091278</v>
      </c>
      <c r="S30" s="35">
        <f>(R30-R32)^2</f>
        <v>1.0154090437982571E-2</v>
      </c>
      <c r="T30" s="34">
        <f t="shared" si="0"/>
        <v>7.4556213017751477E-2</v>
      </c>
      <c r="U30" s="47">
        <f>(T30-T32)^2</f>
        <v>9.7818997137266977E-3</v>
      </c>
      <c r="Z30" s="259">
        <v>11</v>
      </c>
      <c r="AA30" s="510" t="s">
        <v>876</v>
      </c>
      <c r="AB30" s="509">
        <v>37000</v>
      </c>
      <c r="AC30" s="509"/>
      <c r="AD30" s="108">
        <v>-2.6315789473684209E-2</v>
      </c>
      <c r="AE30" s="509">
        <v>44475</v>
      </c>
      <c r="AF30" s="509"/>
      <c r="AG30" s="108">
        <v>-1.6835016835016834E-3</v>
      </c>
    </row>
    <row r="31" spans="1:33" ht="16.5" thickBot="1" x14ac:dyDescent="0.3">
      <c r="A31" s="3" t="s">
        <v>155</v>
      </c>
      <c r="B31" s="4" t="s">
        <v>4792</v>
      </c>
      <c r="C31" s="4" t="s">
        <v>4793</v>
      </c>
      <c r="D31" s="4" t="s">
        <v>4794</v>
      </c>
      <c r="E31" s="4" t="s">
        <v>4795</v>
      </c>
      <c r="F31" s="4" t="s">
        <v>4796</v>
      </c>
      <c r="G31" s="4" t="s">
        <v>4797</v>
      </c>
      <c r="I31" s="33" t="s">
        <v>880</v>
      </c>
      <c r="J31" s="89">
        <f>SUM(J19:J30)</f>
        <v>0.25963213339130559</v>
      </c>
      <c r="K31" s="89"/>
      <c r="L31" s="89">
        <f>SUM(L19:L30)</f>
        <v>0.24881354865040062</v>
      </c>
      <c r="M31" s="89"/>
      <c r="N31" s="89">
        <f>SUM(N19:N30)</f>
        <v>0.17151852270086218</v>
      </c>
      <c r="O31" s="90"/>
      <c r="P31" s="46">
        <f>SUM(P19:P30)</f>
        <v>9.3868265568160802E-2</v>
      </c>
      <c r="Q31" s="90"/>
      <c r="R31" s="46">
        <f>SUM(R19:R30)</f>
        <v>0.3972807899384434</v>
      </c>
      <c r="S31" s="90"/>
      <c r="T31" s="36">
        <f>SUM(T19:T30)</f>
        <v>-0.17043091691911361</v>
      </c>
      <c r="U31" s="35"/>
      <c r="Z31" s="259">
        <v>12</v>
      </c>
      <c r="AA31" s="510" t="s">
        <v>877</v>
      </c>
      <c r="AB31" s="509">
        <v>36750</v>
      </c>
      <c r="AC31" s="509"/>
      <c r="AD31" s="108">
        <v>-6.7567567567567571E-3</v>
      </c>
      <c r="AE31" s="509">
        <v>40525</v>
      </c>
      <c r="AF31" s="509"/>
      <c r="AG31" s="108">
        <v>-8.8813940415964021E-2</v>
      </c>
    </row>
    <row r="32" spans="1:33" ht="16.5" thickBot="1" x14ac:dyDescent="0.3">
      <c r="A32" s="3" t="s">
        <v>159</v>
      </c>
      <c r="B32" s="4" t="s">
        <v>2500</v>
      </c>
      <c r="C32" s="4" t="s">
        <v>2475</v>
      </c>
      <c r="D32" s="4" t="s">
        <v>4798</v>
      </c>
      <c r="E32" s="4" t="s">
        <v>4799</v>
      </c>
      <c r="F32" s="4" t="s">
        <v>4800</v>
      </c>
      <c r="G32" s="4" t="s">
        <v>4801</v>
      </c>
      <c r="I32" s="33" t="s">
        <v>881</v>
      </c>
      <c r="J32" s="89">
        <f>J31/12</f>
        <v>2.1636011115942131E-2</v>
      </c>
      <c r="K32" s="89"/>
      <c r="L32" s="91">
        <f>L31/12</f>
        <v>2.0734462387533386E-2</v>
      </c>
      <c r="M32" s="89"/>
      <c r="N32" s="91">
        <f>N31/12</f>
        <v>1.4293210225071849E-2</v>
      </c>
      <c r="O32" s="90"/>
      <c r="P32" s="91">
        <f>P31/12</f>
        <v>7.8223554640134002E-3</v>
      </c>
      <c r="Q32" s="90"/>
      <c r="R32" s="91">
        <f>R31/12</f>
        <v>3.3106732494870283E-2</v>
      </c>
      <c r="S32" s="90"/>
      <c r="T32" s="91">
        <f>T31/7</f>
        <v>-2.4347273845587658E-2</v>
      </c>
      <c r="U32" s="35"/>
      <c r="Z32" s="259">
        <v>13</v>
      </c>
      <c r="AA32" s="510" t="s">
        <v>866</v>
      </c>
      <c r="AB32" s="509">
        <v>37000</v>
      </c>
      <c r="AC32" s="509">
        <v>342</v>
      </c>
      <c r="AD32" s="108">
        <v>1.6108843537414964E-2</v>
      </c>
      <c r="AE32" s="509">
        <v>38800</v>
      </c>
      <c r="AF32" s="509">
        <v>375</v>
      </c>
      <c r="AG32" s="108">
        <v>-3.3312769895126465E-2</v>
      </c>
    </row>
    <row r="33" spans="1:33" ht="16.5" thickBot="1" x14ac:dyDescent="0.3">
      <c r="A33" s="3" t="s">
        <v>4802</v>
      </c>
      <c r="B33" s="661" t="s">
        <v>4803</v>
      </c>
      <c r="C33" s="661"/>
      <c r="D33" s="661"/>
      <c r="E33" s="661"/>
      <c r="F33" s="661"/>
      <c r="G33" s="661"/>
      <c r="I33" s="98" t="s">
        <v>882</v>
      </c>
      <c r="J33" s="34"/>
      <c r="K33" s="34">
        <f>SUM(K19:K30)/12</f>
        <v>5.2478840762131577E-3</v>
      </c>
      <c r="L33" s="34"/>
      <c r="M33" s="34">
        <f>SUM(M19:M30)/12</f>
        <v>1.1124857607814616E-3</v>
      </c>
      <c r="N33" s="34"/>
      <c r="O33" s="47">
        <f>SUM(O19:O30)/12</f>
        <v>2.6382754982199022E-3</v>
      </c>
      <c r="P33" s="34"/>
      <c r="Q33" s="47">
        <f>SUM(Q19:Q30)/12</f>
        <v>4.9299221890516101E-3</v>
      </c>
      <c r="R33" s="34"/>
      <c r="S33" s="47">
        <f>SUM(S19:S30)/12</f>
        <v>1.4705538743618456E-3</v>
      </c>
      <c r="T33" s="34"/>
      <c r="U33" s="47">
        <f>SUM(U19:U30)/7</f>
        <v>4.4259107845046166E-3</v>
      </c>
      <c r="Z33" s="689" t="s">
        <v>5160</v>
      </c>
      <c r="AA33" s="690"/>
      <c r="AB33" s="690"/>
      <c r="AC33" s="691"/>
      <c r="AD33" s="108">
        <v>0.17151852270086218</v>
      </c>
      <c r="AE33" s="692" t="s">
        <v>5160</v>
      </c>
      <c r="AF33" s="692"/>
      <c r="AG33" s="108">
        <v>9.3868265568160802E-2</v>
      </c>
    </row>
    <row r="34" spans="1:33" ht="16.5" thickBot="1" x14ac:dyDescent="0.3">
      <c r="A34" s="3" t="s">
        <v>165</v>
      </c>
      <c r="B34" s="4" t="s">
        <v>4804</v>
      </c>
      <c r="C34" s="4" t="s">
        <v>4692</v>
      </c>
      <c r="D34" s="4" t="s">
        <v>4805</v>
      </c>
      <c r="E34" s="4" t="s">
        <v>4806</v>
      </c>
      <c r="F34" s="4" t="s">
        <v>4807</v>
      </c>
      <c r="G34" s="4" t="s">
        <v>4808</v>
      </c>
      <c r="I34" s="38" t="s">
        <v>883</v>
      </c>
      <c r="J34" s="34"/>
      <c r="K34" s="34">
        <f>SQRT(K33)</f>
        <v>7.2442280998137806E-2</v>
      </c>
      <c r="L34" s="34"/>
      <c r="M34" s="34">
        <f>SQRT(M33)</f>
        <v>3.3353946704722387E-2</v>
      </c>
      <c r="N34" s="34"/>
      <c r="O34" s="35">
        <f>SQRT(O33)</f>
        <v>5.1364146038067278E-2</v>
      </c>
      <c r="P34" s="34"/>
      <c r="Q34" s="35">
        <f>SQRT(Q33)</f>
        <v>7.0213404625125611E-2</v>
      </c>
      <c r="R34" s="34"/>
      <c r="S34" s="35">
        <f>SQRT(S33)</f>
        <v>3.8347801428006867E-2</v>
      </c>
      <c r="T34" s="34"/>
      <c r="U34" s="35">
        <f>SQRT(U33)</f>
        <v>6.6527519001572694E-2</v>
      </c>
      <c r="Z34" s="689" t="s">
        <v>881</v>
      </c>
      <c r="AA34" s="690"/>
      <c r="AB34" s="690"/>
      <c r="AC34" s="691"/>
      <c r="AD34" s="108">
        <v>1.4293210225071849E-2</v>
      </c>
      <c r="AE34" s="689" t="s">
        <v>881</v>
      </c>
      <c r="AF34" s="691"/>
      <c r="AG34" s="108">
        <v>7.8223554640134002E-3</v>
      </c>
    </row>
    <row r="35" spans="1:33" ht="16.5" thickBot="1" x14ac:dyDescent="0.3">
      <c r="A35" s="3" t="s">
        <v>171</v>
      </c>
      <c r="B35" s="4" t="s">
        <v>4809</v>
      </c>
      <c r="C35" s="4" t="s">
        <v>4810</v>
      </c>
      <c r="D35" s="4" t="s">
        <v>2627</v>
      </c>
      <c r="E35" s="4" t="s">
        <v>4804</v>
      </c>
      <c r="F35" s="4" t="s">
        <v>4811</v>
      </c>
      <c r="G35" s="4" t="s">
        <v>4812</v>
      </c>
      <c r="I35" s="32"/>
      <c r="J35" s="32"/>
      <c r="K35" s="32"/>
      <c r="L35" s="32"/>
      <c r="M35" s="32"/>
      <c r="N35" s="32"/>
      <c r="O35" s="32"/>
      <c r="P35" s="32"/>
      <c r="Q35" s="32"/>
      <c r="Z35" s="686" t="s">
        <v>716</v>
      </c>
      <c r="AA35" s="688" t="s">
        <v>5144</v>
      </c>
      <c r="AB35" s="688"/>
      <c r="AC35" s="688"/>
      <c r="AD35" s="688"/>
      <c r="AE35" s="688" t="s">
        <v>5145</v>
      </c>
      <c r="AF35" s="688"/>
      <c r="AG35" s="688"/>
    </row>
    <row r="36" spans="1:33" ht="16.5" thickBot="1" x14ac:dyDescent="0.3">
      <c r="A36" s="3" t="s">
        <v>178</v>
      </c>
      <c r="B36" s="4" t="s">
        <v>4813</v>
      </c>
      <c r="C36" s="4" t="s">
        <v>4814</v>
      </c>
      <c r="D36" s="4" t="s">
        <v>4815</v>
      </c>
      <c r="E36" s="4" t="s">
        <v>4816</v>
      </c>
      <c r="F36" s="4" t="s">
        <v>4817</v>
      </c>
      <c r="G36" s="4" t="s">
        <v>4818</v>
      </c>
      <c r="I36" s="663" t="s">
        <v>768</v>
      </c>
      <c r="J36" s="664"/>
      <c r="K36" s="664"/>
      <c r="L36" s="664"/>
      <c r="M36" s="664"/>
      <c r="N36" s="664"/>
      <c r="O36" s="665"/>
      <c r="Q36" s="610" t="s">
        <v>768</v>
      </c>
      <c r="R36" s="610"/>
      <c r="S36" s="610"/>
      <c r="T36" s="610"/>
      <c r="U36" s="610"/>
      <c r="V36" s="610"/>
      <c r="W36" s="610"/>
      <c r="X36" s="610"/>
      <c r="Z36" s="687"/>
      <c r="AA36" s="508" t="s">
        <v>885</v>
      </c>
      <c r="AB36" s="508" t="s">
        <v>5161</v>
      </c>
      <c r="AC36" s="508" t="s">
        <v>5162</v>
      </c>
      <c r="AD36" s="137" t="s">
        <v>878</v>
      </c>
      <c r="AE36" s="508" t="s">
        <v>5161</v>
      </c>
      <c r="AF36" s="508" t="s">
        <v>5162</v>
      </c>
      <c r="AG36" s="137" t="s">
        <v>878</v>
      </c>
    </row>
    <row r="37" spans="1:33" ht="18" thickBot="1" x14ac:dyDescent="0.3">
      <c r="A37" s="3" t="s">
        <v>182</v>
      </c>
      <c r="B37" s="4" t="s">
        <v>4819</v>
      </c>
      <c r="C37" s="4" t="s">
        <v>2475</v>
      </c>
      <c r="D37" s="4" t="s">
        <v>4820</v>
      </c>
      <c r="E37" s="4" t="s">
        <v>2469</v>
      </c>
      <c r="F37" s="4" t="s">
        <v>4821</v>
      </c>
      <c r="G37" s="4" t="s">
        <v>4822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259">
        <v>1</v>
      </c>
      <c r="AA37" s="509" t="s">
        <v>866</v>
      </c>
      <c r="AB37" s="509">
        <v>38800</v>
      </c>
      <c r="AC37" s="509"/>
      <c r="AD37" s="259"/>
      <c r="AE37" s="509">
        <v>55900</v>
      </c>
      <c r="AF37" s="511"/>
      <c r="AG37" s="259"/>
    </row>
    <row r="38" spans="1:33" ht="16.5" thickBot="1" x14ac:dyDescent="0.3">
      <c r="A38" s="3" t="s">
        <v>186</v>
      </c>
      <c r="B38" s="4" t="s">
        <v>4823</v>
      </c>
      <c r="C38" s="4" t="s">
        <v>4745</v>
      </c>
      <c r="D38" s="4" t="s">
        <v>4824</v>
      </c>
      <c r="E38" s="4" t="s">
        <v>4819</v>
      </c>
      <c r="F38" s="4" t="s">
        <v>4825</v>
      </c>
      <c r="G38" s="4" t="s">
        <v>4826</v>
      </c>
      <c r="I38" s="652">
        <v>2013</v>
      </c>
      <c r="J38" s="446" t="s">
        <v>867</v>
      </c>
      <c r="K38" s="74">
        <v>4.0094339622641507E-2</v>
      </c>
      <c r="L38" s="75">
        <v>2.1636011115942131E-2</v>
      </c>
      <c r="M38" s="74">
        <v>3.5671528080104521E-2</v>
      </c>
      <c r="N38" s="74">
        <v>-1.5438184632049362E-3</v>
      </c>
      <c r="O38" s="126">
        <f>((K38-L38)*(M38-N38))</f>
        <v>6.8693309198706502E-4</v>
      </c>
      <c r="Q38" s="599">
        <v>2013</v>
      </c>
      <c r="R38" s="140" t="s">
        <v>867</v>
      </c>
      <c r="S38" s="74">
        <v>4.0094339622641507E-2</v>
      </c>
      <c r="T38" s="141">
        <v>3.5671528080104521E-2</v>
      </c>
      <c r="U38" s="141">
        <v>2.2245698282695316E-2</v>
      </c>
      <c r="V38" s="141">
        <v>0.394921541155484</v>
      </c>
      <c r="W38" s="529">
        <f>S38-U38-(V38*T38)</f>
        <v>3.76118649518019E-3</v>
      </c>
      <c r="X38" s="206">
        <f>W38^2</f>
        <v>1.4146523851525841E-5</v>
      </c>
      <c r="Z38" s="259">
        <v>2</v>
      </c>
      <c r="AA38" s="510" t="s">
        <v>867</v>
      </c>
      <c r="AB38" s="509">
        <v>41200</v>
      </c>
      <c r="AC38" s="509"/>
      <c r="AD38" s="108">
        <v>6.1855670103092786E-2</v>
      </c>
      <c r="AE38" s="514">
        <v>54400</v>
      </c>
      <c r="AF38" s="259"/>
      <c r="AG38" s="108">
        <v>-2.6833631484794274E-2</v>
      </c>
    </row>
    <row r="39" spans="1:33" ht="16.5" thickBot="1" x14ac:dyDescent="0.3">
      <c r="A39" s="3" t="s">
        <v>189</v>
      </c>
      <c r="B39" s="4" t="s">
        <v>2604</v>
      </c>
      <c r="C39" s="4" t="s">
        <v>2613</v>
      </c>
      <c r="D39" s="4" t="s">
        <v>4827</v>
      </c>
      <c r="E39" s="4" t="s">
        <v>4823</v>
      </c>
      <c r="F39" s="4" t="s">
        <v>4828</v>
      </c>
      <c r="G39" s="4" t="s">
        <v>4829</v>
      </c>
      <c r="I39" s="653"/>
      <c r="J39" s="446" t="s">
        <v>868</v>
      </c>
      <c r="K39" s="74">
        <v>3.6281179138321996E-2</v>
      </c>
      <c r="L39" s="75">
        <v>2.1636011115942131E-2</v>
      </c>
      <c r="M39" s="74">
        <v>8.3388067151827255E-2</v>
      </c>
      <c r="N39" s="74">
        <v>-1.5438184632049362E-3</v>
      </c>
      <c r="O39" s="126">
        <f t="shared" ref="O39:O49" si="6">((K39-L39)*(M39-N39))</f>
        <v>1.243841735289694E-3</v>
      </c>
      <c r="Q39" s="599"/>
      <c r="R39" s="140" t="s">
        <v>868</v>
      </c>
      <c r="S39" s="74">
        <v>3.6281179138321996E-2</v>
      </c>
      <c r="T39" s="141">
        <v>8.3388067151827255E-2</v>
      </c>
      <c r="U39" s="141">
        <v>2.2245698282695316E-2</v>
      </c>
      <c r="V39" s="141">
        <v>0.394921541155484</v>
      </c>
      <c r="W39" s="529">
        <f t="shared" ref="W39:W49" si="7">S39-U39-(V39*T39)</f>
        <v>-1.8896263137949929E-2</v>
      </c>
      <c r="X39" s="206">
        <f t="shared" ref="X39:X49" si="8">W39^2</f>
        <v>3.570687605786453E-4</v>
      </c>
      <c r="Z39" s="259">
        <v>3</v>
      </c>
      <c r="AA39" s="510" t="s">
        <v>868</v>
      </c>
      <c r="AB39" s="509">
        <v>42175</v>
      </c>
      <c r="AC39" s="509"/>
      <c r="AD39" s="108">
        <v>2.366504854368932E-2</v>
      </c>
      <c r="AE39" s="514">
        <v>53900</v>
      </c>
      <c r="AF39" s="259"/>
      <c r="AG39" s="108">
        <v>-9.1911764705882356E-3</v>
      </c>
    </row>
    <row r="40" spans="1:33" ht="16.5" thickBot="1" x14ac:dyDescent="0.3">
      <c r="A40" s="3" t="s">
        <v>4830</v>
      </c>
      <c r="B40" s="661" t="s">
        <v>4831</v>
      </c>
      <c r="C40" s="661"/>
      <c r="D40" s="661"/>
      <c r="E40" s="661"/>
      <c r="F40" s="661"/>
      <c r="G40" s="661"/>
      <c r="I40" s="653"/>
      <c r="J40" s="446" t="s">
        <v>869</v>
      </c>
      <c r="K40" s="74">
        <v>-2.1881838074398249E-3</v>
      </c>
      <c r="L40" s="75">
        <v>2.1636011115942131E-2</v>
      </c>
      <c r="M40" s="74">
        <v>1.4707665446079972E-2</v>
      </c>
      <c r="N40" s="74">
        <v>-1.5438184632049362E-3</v>
      </c>
      <c r="O40" s="126">
        <f t="shared" si="6"/>
        <v>-3.8717852044900904E-4</v>
      </c>
      <c r="Q40" s="599"/>
      <c r="R40" s="140" t="s">
        <v>869</v>
      </c>
      <c r="S40" s="74">
        <v>-2.1881838074398249E-3</v>
      </c>
      <c r="T40" s="141">
        <v>1.4707665446079972E-2</v>
      </c>
      <c r="U40" s="141">
        <v>2.2245698282695316E-2</v>
      </c>
      <c r="V40" s="141">
        <v>0.394921541155484</v>
      </c>
      <c r="W40" s="529">
        <f t="shared" si="7"/>
        <v>-3.02422559949003E-2</v>
      </c>
      <c r="X40" s="206">
        <f t="shared" si="8"/>
        <v>9.1459404766108311E-4</v>
      </c>
      <c r="Z40" s="259">
        <v>4</v>
      </c>
      <c r="AA40" s="510" t="s">
        <v>869</v>
      </c>
      <c r="AB40" s="509">
        <v>43325</v>
      </c>
      <c r="AC40" s="509"/>
      <c r="AD40" s="108">
        <v>2.7267338470657973E-2</v>
      </c>
      <c r="AE40" s="514">
        <v>49525</v>
      </c>
      <c r="AF40" s="259"/>
      <c r="AG40" s="108">
        <v>-8.1168831168831168E-2</v>
      </c>
    </row>
    <row r="41" spans="1:33" ht="16.5" thickBot="1" x14ac:dyDescent="0.3">
      <c r="A41" s="3" t="s">
        <v>193</v>
      </c>
      <c r="B41" s="4" t="s">
        <v>4832</v>
      </c>
      <c r="C41" s="4" t="s">
        <v>4775</v>
      </c>
      <c r="D41" s="4" t="s">
        <v>4833</v>
      </c>
      <c r="E41" s="4" t="s">
        <v>2604</v>
      </c>
      <c r="F41" s="4" t="s">
        <v>4834</v>
      </c>
      <c r="G41" s="4" t="s">
        <v>4835</v>
      </c>
      <c r="I41" s="653"/>
      <c r="J41" s="446" t="s">
        <v>870</v>
      </c>
      <c r="K41" s="74">
        <v>0.15131578947368421</v>
      </c>
      <c r="L41" s="75">
        <v>2.1636011115942131E-2</v>
      </c>
      <c r="M41" s="74">
        <v>1.3813376032119618E-2</v>
      </c>
      <c r="N41" s="74">
        <v>-1.5438184632049362E-3</v>
      </c>
      <c r="O41" s="126">
        <f t="shared" si="6"/>
        <v>1.9915175783504252E-3</v>
      </c>
      <c r="Q41" s="599"/>
      <c r="R41" s="140" t="s">
        <v>870</v>
      </c>
      <c r="S41" s="74">
        <v>0.15131578947368421</v>
      </c>
      <c r="T41" s="141">
        <v>1.3813376032119618E-2</v>
      </c>
      <c r="U41" s="141">
        <v>2.2245698282695316E-2</v>
      </c>
      <c r="V41" s="141">
        <v>0.394921541155484</v>
      </c>
      <c r="W41" s="529">
        <f t="shared" si="7"/>
        <v>0.12361489143982399</v>
      </c>
      <c r="X41" s="206">
        <f t="shared" si="8"/>
        <v>1.528064138567947E-2</v>
      </c>
      <c r="Z41" s="259">
        <v>5</v>
      </c>
      <c r="AA41" s="510" t="s">
        <v>870</v>
      </c>
      <c r="AB41" s="509">
        <v>44500</v>
      </c>
      <c r="AC41" s="509"/>
      <c r="AD41" s="108">
        <v>2.7120600115406807E-2</v>
      </c>
      <c r="AE41" s="514">
        <v>46350</v>
      </c>
      <c r="AF41" s="259"/>
      <c r="AG41" s="108">
        <v>-6.4109035840484607E-2</v>
      </c>
    </row>
    <row r="42" spans="1:33" ht="16.5" thickBot="1" x14ac:dyDescent="0.3">
      <c r="A42" s="3" t="s">
        <v>199</v>
      </c>
      <c r="B42" s="4" t="s">
        <v>2604</v>
      </c>
      <c r="C42" s="4" t="s">
        <v>4836</v>
      </c>
      <c r="D42" s="4" t="s">
        <v>4433</v>
      </c>
      <c r="E42" s="4" t="s">
        <v>4837</v>
      </c>
      <c r="F42" s="4" t="s">
        <v>4838</v>
      </c>
      <c r="G42" s="4" t="s">
        <v>4839</v>
      </c>
      <c r="I42" s="653"/>
      <c r="J42" s="446" t="s">
        <v>871</v>
      </c>
      <c r="K42" s="74">
        <v>0.16190476190476191</v>
      </c>
      <c r="L42" s="75">
        <v>2.1636011115942131E-2</v>
      </c>
      <c r="M42" s="74">
        <v>-1.0560682672701252E-2</v>
      </c>
      <c r="N42" s="74">
        <v>-1.5438184632049362E-3</v>
      </c>
      <c r="O42" s="126">
        <f t="shared" si="6"/>
        <v>-1.2647842786984672E-3</v>
      </c>
      <c r="Q42" s="599"/>
      <c r="R42" s="140" t="s">
        <v>871</v>
      </c>
      <c r="S42" s="74">
        <v>0.16190476190476191</v>
      </c>
      <c r="T42" s="141">
        <v>-1.0560682672701252E-2</v>
      </c>
      <c r="U42" s="141">
        <v>2.2245698282695316E-2</v>
      </c>
      <c r="V42" s="141">
        <v>0.394921541155484</v>
      </c>
      <c r="W42" s="529">
        <f t="shared" si="7"/>
        <v>0.14382970469882378</v>
      </c>
      <c r="X42" s="206">
        <f t="shared" si="8"/>
        <v>2.0686983953750852E-2</v>
      </c>
      <c r="Z42" s="259">
        <v>6</v>
      </c>
      <c r="AA42" s="510" t="s">
        <v>871</v>
      </c>
      <c r="AB42" s="509">
        <v>46175</v>
      </c>
      <c r="AC42" s="510"/>
      <c r="AD42" s="108">
        <v>3.7640449438202245E-2</v>
      </c>
      <c r="AE42" s="514">
        <v>45600</v>
      </c>
      <c r="AF42" s="511"/>
      <c r="AG42" s="108">
        <v>-1.6181229773462782E-2</v>
      </c>
    </row>
    <row r="43" spans="1:33" ht="16.5" thickBot="1" x14ac:dyDescent="0.3">
      <c r="A43" s="3" t="s">
        <v>204</v>
      </c>
      <c r="B43" s="4" t="s">
        <v>4457</v>
      </c>
      <c r="C43" s="4" t="s">
        <v>4840</v>
      </c>
      <c r="D43" s="4" t="s">
        <v>2604</v>
      </c>
      <c r="E43" s="4" t="s">
        <v>2604</v>
      </c>
      <c r="F43" s="4" t="s">
        <v>4834</v>
      </c>
      <c r="G43" s="4" t="s">
        <v>4841</v>
      </c>
      <c r="I43" s="653"/>
      <c r="J43" s="446" t="s">
        <v>872</v>
      </c>
      <c r="K43" s="74">
        <v>8.1967213114754103E-3</v>
      </c>
      <c r="L43" s="75">
        <v>2.1636011115942131E-2</v>
      </c>
      <c r="M43" s="74">
        <v>-4.225285001250792E-2</v>
      </c>
      <c r="N43" s="74">
        <v>-1.5438184632049362E-3</v>
      </c>
      <c r="O43" s="126">
        <f t="shared" si="6"/>
        <v>5.4710047265026172E-4</v>
      </c>
      <c r="Q43" s="599"/>
      <c r="R43" s="140" t="s">
        <v>872</v>
      </c>
      <c r="S43" s="74">
        <v>8.1967213114754103E-3</v>
      </c>
      <c r="T43" s="141">
        <v>-4.225285001250792E-2</v>
      </c>
      <c r="U43" s="141">
        <v>2.2245698282695316E-2</v>
      </c>
      <c r="V43" s="141">
        <v>0.394921541155484</v>
      </c>
      <c r="W43" s="529">
        <f t="shared" si="7"/>
        <v>2.6375836739312344E-3</v>
      </c>
      <c r="X43" s="206">
        <f t="shared" si="8"/>
        <v>6.9568476369885879E-6</v>
      </c>
      <c r="Z43" s="259">
        <v>7</v>
      </c>
      <c r="AA43" s="510" t="s">
        <v>872</v>
      </c>
      <c r="AB43" s="509">
        <v>48800</v>
      </c>
      <c r="AC43" s="509"/>
      <c r="AD43" s="108">
        <v>5.6848944233892799E-2</v>
      </c>
      <c r="AE43" s="514">
        <v>46100</v>
      </c>
      <c r="AF43" s="511"/>
      <c r="AG43" s="108">
        <v>1.0964912280701754E-2</v>
      </c>
    </row>
    <row r="44" spans="1:33" ht="16.5" thickBot="1" x14ac:dyDescent="0.3">
      <c r="A44" s="3" t="s">
        <v>210</v>
      </c>
      <c r="B44" s="4" t="s">
        <v>4842</v>
      </c>
      <c r="C44" s="4" t="s">
        <v>4843</v>
      </c>
      <c r="D44" s="4" t="s">
        <v>4844</v>
      </c>
      <c r="E44" s="4" t="s">
        <v>4457</v>
      </c>
      <c r="F44" s="4" t="s">
        <v>4845</v>
      </c>
      <c r="G44" s="4" t="s">
        <v>4846</v>
      </c>
      <c r="I44" s="653"/>
      <c r="J44" s="446" t="s">
        <v>873</v>
      </c>
      <c r="K44" s="74">
        <v>4.5008130081300814E-2</v>
      </c>
      <c r="L44" s="75">
        <v>2.1636011115942131E-2</v>
      </c>
      <c r="M44" s="74">
        <v>-3.9925373134328389E-2</v>
      </c>
      <c r="N44" s="74">
        <v>-1.5438184632049362E-3</v>
      </c>
      <c r="O44" s="126">
        <f t="shared" si="6"/>
        <v>-8.9705826184891565E-4</v>
      </c>
      <c r="Q44" s="599"/>
      <c r="R44" s="140" t="s">
        <v>873</v>
      </c>
      <c r="S44" s="74">
        <v>4.5008130081300814E-2</v>
      </c>
      <c r="T44" s="141">
        <v>-3.9925373134328389E-2</v>
      </c>
      <c r="U44" s="141">
        <v>2.2245698282695316E-2</v>
      </c>
      <c r="V44" s="141">
        <v>0.394921541155484</v>
      </c>
      <c r="W44" s="529">
        <f t="shared" si="7"/>
        <v>3.8529821688022221E-2</v>
      </c>
      <c r="X44" s="206">
        <f t="shared" si="8"/>
        <v>1.4845471593107876E-3</v>
      </c>
      <c r="Z44" s="259">
        <v>8</v>
      </c>
      <c r="AA44" s="510" t="s">
        <v>873</v>
      </c>
      <c r="AB44" s="509">
        <v>48950</v>
      </c>
      <c r="AC44" s="509">
        <v>460</v>
      </c>
      <c r="AD44" s="108">
        <v>1.2500000000000001E-2</v>
      </c>
      <c r="AE44" s="514">
        <v>43250</v>
      </c>
      <c r="AF44" s="511" t="s">
        <v>5005</v>
      </c>
      <c r="AG44" s="108">
        <v>-5.0867678958785252E-2</v>
      </c>
    </row>
    <row r="45" spans="1:33" ht="16.5" thickBot="1" x14ac:dyDescent="0.3">
      <c r="A45" s="3" t="s">
        <v>215</v>
      </c>
      <c r="B45" s="4" t="s">
        <v>4847</v>
      </c>
      <c r="C45" s="4" t="s">
        <v>4682</v>
      </c>
      <c r="D45" s="4" t="s">
        <v>4848</v>
      </c>
      <c r="E45" s="4" t="s">
        <v>4849</v>
      </c>
      <c r="F45" s="4" t="s">
        <v>4850</v>
      </c>
      <c r="G45" s="4" t="s">
        <v>4851</v>
      </c>
      <c r="I45" s="653"/>
      <c r="J45" s="446" t="s">
        <v>874</v>
      </c>
      <c r="K45" s="74">
        <v>-1.8867924528301886E-2</v>
      </c>
      <c r="L45" s="75">
        <v>2.1636011115942131E-2</v>
      </c>
      <c r="M45" s="74">
        <v>-9.1760590750097071E-2</v>
      </c>
      <c r="N45" s="74">
        <v>-1.5438184632049362E-3</v>
      </c>
      <c r="O45" s="126">
        <f t="shared" si="6"/>
        <v>3.6541343387396963E-3</v>
      </c>
      <c r="Q45" s="599"/>
      <c r="R45" s="140" t="s">
        <v>874</v>
      </c>
      <c r="S45" s="74">
        <v>-1.8867924528301886E-2</v>
      </c>
      <c r="T45" s="141">
        <v>-9.1760590750097071E-2</v>
      </c>
      <c r="U45" s="141">
        <v>2.2245698282695316E-2</v>
      </c>
      <c r="V45" s="141">
        <v>0.394921541155484</v>
      </c>
      <c r="W45" s="529">
        <f t="shared" si="7"/>
        <v>-4.8753888946312177E-3</v>
      </c>
      <c r="X45" s="206">
        <f t="shared" si="8"/>
        <v>2.3769416873893406E-5</v>
      </c>
      <c r="Z45" s="259">
        <v>9</v>
      </c>
      <c r="AA45" s="510" t="s">
        <v>874</v>
      </c>
      <c r="AB45" s="509">
        <v>50550</v>
      </c>
      <c r="AC45" s="509"/>
      <c r="AD45" s="108">
        <v>3.268641470888662E-2</v>
      </c>
      <c r="AE45" s="512">
        <v>43850</v>
      </c>
      <c r="AF45" s="511"/>
      <c r="AG45" s="108">
        <v>1.3872832369942197E-2</v>
      </c>
    </row>
    <row r="46" spans="1:33" ht="16.5" thickBot="1" x14ac:dyDescent="0.3">
      <c r="A46" s="3" t="s">
        <v>220</v>
      </c>
      <c r="B46" s="4" t="s">
        <v>4852</v>
      </c>
      <c r="C46" s="4" t="s">
        <v>4853</v>
      </c>
      <c r="D46" s="4" t="s">
        <v>4854</v>
      </c>
      <c r="E46" s="4" t="s">
        <v>4840</v>
      </c>
      <c r="F46" s="4" t="s">
        <v>4855</v>
      </c>
      <c r="G46" s="4" t="s">
        <v>4856</v>
      </c>
      <c r="I46" s="653"/>
      <c r="J46" s="446" t="s">
        <v>875</v>
      </c>
      <c r="K46" s="74">
        <v>-3.3653846153846152E-2</v>
      </c>
      <c r="L46" s="75">
        <v>2.1636011115942131E-2</v>
      </c>
      <c r="M46" s="74">
        <v>1.6874206569957247E-2</v>
      </c>
      <c r="N46" s="74">
        <v>-1.5438184632049362E-3</v>
      </c>
      <c r="O46" s="126">
        <f t="shared" si="6"/>
        <v>-1.0183299752749247E-3</v>
      </c>
      <c r="Q46" s="599"/>
      <c r="R46" s="140" t="s">
        <v>875</v>
      </c>
      <c r="S46" s="74">
        <v>-3.3653846153846152E-2</v>
      </c>
      <c r="T46" s="141">
        <v>1.6874206569957247E-2</v>
      </c>
      <c r="U46" s="141">
        <v>2.2245698282695316E-2</v>
      </c>
      <c r="V46" s="141">
        <v>0.394921541155484</v>
      </c>
      <c r="W46" s="529">
        <f t="shared" si="7"/>
        <v>-6.2563532100924968E-2</v>
      </c>
      <c r="X46" s="206">
        <f t="shared" si="8"/>
        <v>3.9141955489434693E-3</v>
      </c>
      <c r="Z46" s="259">
        <v>10</v>
      </c>
      <c r="AA46" s="510" t="s">
        <v>875</v>
      </c>
      <c r="AB46" s="509">
        <v>48975</v>
      </c>
      <c r="AC46" s="509"/>
      <c r="AD46" s="108">
        <v>-3.1157270029673591E-2</v>
      </c>
      <c r="AE46" s="512">
        <v>47025</v>
      </c>
      <c r="AF46" s="513"/>
      <c r="AG46" s="108">
        <v>7.2405929304446975E-2</v>
      </c>
    </row>
    <row r="47" spans="1:33" ht="16.5" thickBot="1" x14ac:dyDescent="0.3">
      <c r="A47" s="3" t="s">
        <v>4857</v>
      </c>
      <c r="B47" s="661" t="s">
        <v>4858</v>
      </c>
      <c r="C47" s="661"/>
      <c r="D47" s="661"/>
      <c r="E47" s="661"/>
      <c r="F47" s="661"/>
      <c r="G47" s="661"/>
      <c r="I47" s="653"/>
      <c r="J47" s="446" t="s">
        <v>876</v>
      </c>
      <c r="K47" s="74">
        <v>-4.9751243781094526E-3</v>
      </c>
      <c r="L47" s="75">
        <v>2.1636011115942131E-2</v>
      </c>
      <c r="M47" s="74">
        <v>5.8788048814700476E-2</v>
      </c>
      <c r="N47" s="74">
        <v>-1.5438184632049362E-3</v>
      </c>
      <c r="O47" s="126">
        <f t="shared" si="6"/>
        <v>-1.6054994947414781E-3</v>
      </c>
      <c r="Q47" s="599"/>
      <c r="R47" s="140" t="s">
        <v>876</v>
      </c>
      <c r="S47" s="74">
        <v>-4.9751243781094526E-3</v>
      </c>
      <c r="T47" s="141">
        <v>5.8788048814700476E-2</v>
      </c>
      <c r="U47" s="141">
        <v>2.2245698282695316E-2</v>
      </c>
      <c r="V47" s="141">
        <v>0.394921541155484</v>
      </c>
      <c r="W47" s="529">
        <f t="shared" si="7"/>
        <v>-5.0437489500230109E-2</v>
      </c>
      <c r="X47" s="206">
        <f t="shared" si="8"/>
        <v>2.5439403470858225E-3</v>
      </c>
      <c r="Z47" s="259">
        <v>11</v>
      </c>
      <c r="AA47" s="510" t="s">
        <v>876</v>
      </c>
      <c r="AB47" s="509">
        <v>49600</v>
      </c>
      <c r="AC47" s="509"/>
      <c r="AD47" s="108">
        <v>1.2761613067891782E-2</v>
      </c>
      <c r="AE47" s="512">
        <v>43225</v>
      </c>
      <c r="AF47" s="511"/>
      <c r="AG47" s="108">
        <v>-8.0808080808080815E-2</v>
      </c>
    </row>
    <row r="48" spans="1:33" ht="16.5" thickBot="1" x14ac:dyDescent="0.3">
      <c r="A48" s="3" t="s">
        <v>224</v>
      </c>
      <c r="B48" s="4" t="s">
        <v>4859</v>
      </c>
      <c r="C48" s="4" t="s">
        <v>4680</v>
      </c>
      <c r="D48" s="4" t="s">
        <v>4860</v>
      </c>
      <c r="E48" s="4" t="s">
        <v>2481</v>
      </c>
      <c r="F48" s="4" t="s">
        <v>4861</v>
      </c>
      <c r="G48" s="4" t="s">
        <v>4862</v>
      </c>
      <c r="I48" s="653"/>
      <c r="J48" s="446" t="s">
        <v>877</v>
      </c>
      <c r="K48" s="74">
        <v>-0.11333333333333333</v>
      </c>
      <c r="L48" s="75">
        <v>2.1636011115942131E-2</v>
      </c>
      <c r="M48" s="74">
        <v>-6.6135848756640692E-2</v>
      </c>
      <c r="N48" s="74">
        <v>-1.5438184632049362E-3</v>
      </c>
      <c r="O48" s="126">
        <f t="shared" si="6"/>
        <v>8.717943985352767E-3</v>
      </c>
      <c r="Q48" s="599"/>
      <c r="R48" s="140" t="s">
        <v>877</v>
      </c>
      <c r="S48" s="74">
        <v>-0.11333333333333333</v>
      </c>
      <c r="T48" s="141">
        <v>-6.6135848756640692E-2</v>
      </c>
      <c r="U48" s="141">
        <v>2.2245698282695316E-2</v>
      </c>
      <c r="V48" s="141">
        <v>0.394921541155484</v>
      </c>
      <c r="W48" s="529">
        <f t="shared" si="7"/>
        <v>-0.10946056029943009</v>
      </c>
      <c r="X48" s="206">
        <f t="shared" si="8"/>
        <v>1.1981614261065171E-2</v>
      </c>
      <c r="Z48" s="259">
        <v>12</v>
      </c>
      <c r="AA48" s="510" t="s">
        <v>877</v>
      </c>
      <c r="AB48" s="509">
        <v>49300</v>
      </c>
      <c r="AC48" s="509">
        <v>410</v>
      </c>
      <c r="AD48" s="108">
        <v>2.217741935483871E-3</v>
      </c>
      <c r="AE48" s="512">
        <v>42250</v>
      </c>
      <c r="AF48" s="511" t="s">
        <v>5118</v>
      </c>
      <c r="AG48" s="108">
        <v>-1.3071139386928861E-2</v>
      </c>
    </row>
    <row r="49" spans="1:33" ht="16.5" thickBot="1" x14ac:dyDescent="0.3">
      <c r="A49" s="3" t="s">
        <v>228</v>
      </c>
      <c r="B49" s="4" t="s">
        <v>4809</v>
      </c>
      <c r="C49" s="4" t="s">
        <v>4788</v>
      </c>
      <c r="D49" s="4" t="s">
        <v>4863</v>
      </c>
      <c r="E49" s="4" t="s">
        <v>4864</v>
      </c>
      <c r="F49" s="4" t="s">
        <v>4865</v>
      </c>
      <c r="G49" s="4" t="s">
        <v>4866</v>
      </c>
      <c r="I49" s="654"/>
      <c r="J49" s="446" t="s">
        <v>866</v>
      </c>
      <c r="K49" s="74">
        <v>-1.0150375939849625E-2</v>
      </c>
      <c r="L49" s="75">
        <v>2.1636011115942131E-2</v>
      </c>
      <c r="M49" s="74">
        <v>8.8666316730269968E-3</v>
      </c>
      <c r="N49" s="74">
        <v>-1.5438184632049362E-3</v>
      </c>
      <c r="O49" s="126">
        <f t="shared" si="6"/>
        <v>-3.3091059745528827E-4</v>
      </c>
      <c r="Q49" s="599"/>
      <c r="R49" s="140" t="s">
        <v>866</v>
      </c>
      <c r="S49" s="74">
        <v>-1.0150375939849625E-2</v>
      </c>
      <c r="T49" s="141">
        <v>8.8666316730269968E-3</v>
      </c>
      <c r="U49" s="141">
        <v>2.2245698282695316E-2</v>
      </c>
      <c r="V49" s="141">
        <v>0.394921541155484</v>
      </c>
      <c r="W49" s="529">
        <f t="shared" si="7"/>
        <v>-3.5897698067714784E-2</v>
      </c>
      <c r="X49" s="206">
        <f t="shared" si="8"/>
        <v>1.2886447265608137E-3</v>
      </c>
      <c r="Z49" s="259">
        <v>13</v>
      </c>
      <c r="AA49" s="510" t="s">
        <v>866</v>
      </c>
      <c r="AB49" s="509">
        <v>55900</v>
      </c>
      <c r="AC49" s="509"/>
      <c r="AD49" s="108">
        <v>0.13387423935091278</v>
      </c>
      <c r="AE49" s="512">
        <v>45400</v>
      </c>
      <c r="AF49" s="511"/>
      <c r="AG49" s="108">
        <v>7.4556213017751477E-2</v>
      </c>
    </row>
    <row r="50" spans="1:33" ht="16.5" thickBot="1" x14ac:dyDescent="0.3">
      <c r="A50" s="3" t="s">
        <v>234</v>
      </c>
      <c r="B50" s="4" t="s">
        <v>4867</v>
      </c>
      <c r="C50" s="4" t="s">
        <v>2480</v>
      </c>
      <c r="D50" s="4" t="s">
        <v>4868</v>
      </c>
      <c r="E50" s="4" t="s">
        <v>4809</v>
      </c>
      <c r="F50" s="4" t="s">
        <v>4869</v>
      </c>
      <c r="G50" s="4" t="s">
        <v>4870</v>
      </c>
      <c r="I50" s="646" t="s">
        <v>891</v>
      </c>
      <c r="J50" s="647"/>
      <c r="K50" s="647"/>
      <c r="L50" s="647"/>
      <c r="M50" s="647"/>
      <c r="N50" s="655"/>
      <c r="O50" s="126">
        <f>SUM(O38:O49)</f>
        <v>1.1337710073901825E-2</v>
      </c>
      <c r="Q50" s="599" t="s">
        <v>891</v>
      </c>
      <c r="R50" s="599"/>
      <c r="S50" s="599"/>
      <c r="T50" s="599"/>
      <c r="U50" s="599"/>
      <c r="V50" s="599"/>
      <c r="W50" s="599"/>
      <c r="X50" s="206">
        <f>SUM(X38:X49)</f>
        <v>5.849710297899853E-2</v>
      </c>
      <c r="Z50" s="689" t="s">
        <v>5160</v>
      </c>
      <c r="AA50" s="690"/>
      <c r="AB50" s="690"/>
      <c r="AC50" s="691"/>
      <c r="AD50" s="108">
        <v>0.3972807899384434</v>
      </c>
      <c r="AE50" s="692" t="s">
        <v>5160</v>
      </c>
      <c r="AF50" s="692"/>
      <c r="AG50" s="108">
        <v>-0.17043091691911361</v>
      </c>
    </row>
    <row r="51" spans="1:33" ht="19.5" thickBot="1" x14ac:dyDescent="0.3">
      <c r="A51" s="3" t="s">
        <v>238</v>
      </c>
      <c r="B51" s="4" t="s">
        <v>4871</v>
      </c>
      <c r="C51" s="4" t="s">
        <v>4471</v>
      </c>
      <c r="D51" s="4" t="s">
        <v>4872</v>
      </c>
      <c r="E51" s="4" t="s">
        <v>4873</v>
      </c>
      <c r="F51" s="4" t="s">
        <v>4874</v>
      </c>
      <c r="G51" s="4" t="s">
        <v>4875</v>
      </c>
      <c r="I51" s="649" t="s">
        <v>5173</v>
      </c>
      <c r="J51" s="650"/>
      <c r="K51" s="650"/>
      <c r="L51" s="650"/>
      <c r="M51" s="650"/>
      <c r="N51" s="656"/>
      <c r="O51" s="126">
        <f>O50/12</f>
        <v>9.448091728251521E-4</v>
      </c>
      <c r="Q51" s="600" t="s">
        <v>5070</v>
      </c>
      <c r="R51" s="600"/>
      <c r="S51" s="600"/>
      <c r="T51" s="600"/>
      <c r="U51" s="600"/>
      <c r="V51" s="600"/>
      <c r="W51" s="600"/>
      <c r="X51" s="206">
        <f>X50/12</f>
        <v>4.8747585815832111E-3</v>
      </c>
      <c r="Z51" s="689" t="s">
        <v>881</v>
      </c>
      <c r="AA51" s="690"/>
      <c r="AB51" s="690"/>
      <c r="AC51" s="691"/>
      <c r="AD51" s="108">
        <v>3.3106732494870283E-2</v>
      </c>
      <c r="AE51" s="689" t="s">
        <v>881</v>
      </c>
      <c r="AF51" s="691"/>
      <c r="AG51" s="108">
        <v>-2.4347273845587658E-2</v>
      </c>
    </row>
    <row r="52" spans="1:33" ht="18" thickBot="1" x14ac:dyDescent="0.3">
      <c r="A52" s="3" t="s">
        <v>243</v>
      </c>
      <c r="B52" s="4" t="s">
        <v>4871</v>
      </c>
      <c r="C52" s="4" t="s">
        <v>2604</v>
      </c>
      <c r="D52" s="4" t="s">
        <v>4466</v>
      </c>
      <c r="E52" s="4" t="s">
        <v>4871</v>
      </c>
      <c r="F52" s="4" t="s">
        <v>4876</v>
      </c>
      <c r="G52" s="4" t="s">
        <v>4877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62" t="s">
        <v>884</v>
      </c>
      <c r="R52" s="162" t="s">
        <v>885</v>
      </c>
      <c r="S52" s="162" t="s">
        <v>886</v>
      </c>
      <c r="T52" s="162" t="s">
        <v>888</v>
      </c>
      <c r="U52" s="162" t="s">
        <v>5071</v>
      </c>
      <c r="V52" s="162" t="s">
        <v>5072</v>
      </c>
      <c r="W52" s="162" t="s">
        <v>5073</v>
      </c>
      <c r="X52" s="162" t="s">
        <v>5074</v>
      </c>
    </row>
    <row r="53" spans="1:33" ht="16.5" thickBot="1" x14ac:dyDescent="0.3">
      <c r="A53" s="3" t="s">
        <v>249</v>
      </c>
      <c r="B53" s="4" t="s">
        <v>4878</v>
      </c>
      <c r="C53" s="4" t="s">
        <v>4879</v>
      </c>
      <c r="D53" s="4" t="s">
        <v>4484</v>
      </c>
      <c r="E53" s="4" t="s">
        <v>4880</v>
      </c>
      <c r="F53" s="4" t="s">
        <v>4881</v>
      </c>
      <c r="G53" s="4" t="s">
        <v>4882</v>
      </c>
      <c r="I53" s="652">
        <v>2014</v>
      </c>
      <c r="J53" s="446" t="s">
        <v>867</v>
      </c>
      <c r="K53" s="74">
        <v>9.8076923076923075E-2</v>
      </c>
      <c r="L53" s="74">
        <v>2.0734462387533386E-2</v>
      </c>
      <c r="M53" s="74">
        <v>4.3057625783952537E-2</v>
      </c>
      <c r="N53" s="74">
        <v>1.9868817943784263E-2</v>
      </c>
      <c r="O53" s="126">
        <f>((K53-L53)*(M53-N53))</f>
        <v>1.7934794588120261E-3</v>
      </c>
      <c r="Q53" s="599">
        <v>2014</v>
      </c>
      <c r="R53" s="140" t="s">
        <v>867</v>
      </c>
      <c r="S53" s="42">
        <v>9.8076923076923075E-2</v>
      </c>
      <c r="T53" s="42">
        <v>4.3057625783952537E-2</v>
      </c>
      <c r="U53" s="141">
        <v>1.1052957790518465E-3</v>
      </c>
      <c r="V53" s="141">
        <v>0.9879383194319471</v>
      </c>
      <c r="W53" s="529">
        <f>S53-U53-(V53*T53)</f>
        <v>5.4433348842143486E-2</v>
      </c>
      <c r="X53" s="206">
        <f>W53^2</f>
        <v>2.9629894661704838E-3</v>
      </c>
    </row>
    <row r="54" spans="1:33" ht="16.5" thickBot="1" x14ac:dyDescent="0.3">
      <c r="A54" s="3" t="s">
        <v>3529</v>
      </c>
      <c r="B54" s="661" t="s">
        <v>4883</v>
      </c>
      <c r="C54" s="661"/>
      <c r="D54" s="661"/>
      <c r="E54" s="661"/>
      <c r="F54" s="661"/>
      <c r="G54" s="661"/>
      <c r="I54" s="653"/>
      <c r="J54" s="446" t="s">
        <v>868</v>
      </c>
      <c r="K54" s="74">
        <v>8.7565674255691769E-4</v>
      </c>
      <c r="L54" s="74">
        <v>2.0734462387533386E-2</v>
      </c>
      <c r="M54" s="74">
        <v>4.7090703192407331E-2</v>
      </c>
      <c r="N54" s="74">
        <v>1.9868817943784263E-2</v>
      </c>
      <c r="O54" s="126">
        <f t="shared" ref="O54:O64" si="9">((K54-L54)*(M54-N54))</f>
        <v>-5.4059412844225741E-4</v>
      </c>
      <c r="Q54" s="599"/>
      <c r="R54" s="140" t="s">
        <v>868</v>
      </c>
      <c r="S54" s="42">
        <v>8.7565674255691769E-4</v>
      </c>
      <c r="T54" s="42">
        <v>4.7090703192407331E-2</v>
      </c>
      <c r="U54" s="141">
        <v>1.1052957790518465E-3</v>
      </c>
      <c r="V54" s="141">
        <v>0.9879383194319471</v>
      </c>
      <c r="W54" s="529">
        <f t="shared" ref="W54:W64" si="10">S54-U54-(V54*T54)</f>
        <v>-4.6752349209270454E-2</v>
      </c>
      <c r="X54" s="206">
        <f t="shared" ref="X54:X64" si="11">W54^2</f>
        <v>2.1857821565855716E-3</v>
      </c>
    </row>
    <row r="55" spans="1:33" ht="16.5" thickBot="1" x14ac:dyDescent="0.3">
      <c r="A55" s="3" t="s">
        <v>255</v>
      </c>
      <c r="B55" s="4" t="s">
        <v>4486</v>
      </c>
      <c r="C55" s="4" t="s">
        <v>4878</v>
      </c>
      <c r="D55" s="4" t="s">
        <v>4884</v>
      </c>
      <c r="E55" s="4" t="s">
        <v>4878</v>
      </c>
      <c r="F55" s="4" t="s">
        <v>4885</v>
      </c>
      <c r="G55" s="4" t="s">
        <v>4886</v>
      </c>
      <c r="I55" s="653"/>
      <c r="J55" s="446" t="s">
        <v>869</v>
      </c>
      <c r="K55" s="74">
        <v>2.3622047244094488E-2</v>
      </c>
      <c r="L55" s="74">
        <v>2.0734462387533386E-2</v>
      </c>
      <c r="M55" s="74">
        <v>2.9381091555189243E-2</v>
      </c>
      <c r="N55" s="74">
        <v>1.9868817943784263E-2</v>
      </c>
      <c r="O55" s="126">
        <f t="shared" si="9"/>
        <v>2.7467497231758805E-5</v>
      </c>
      <c r="Q55" s="599"/>
      <c r="R55" s="140" t="s">
        <v>869</v>
      </c>
      <c r="S55" s="42">
        <v>2.3622047244094488E-2</v>
      </c>
      <c r="T55" s="42">
        <v>2.9381091555189243E-2</v>
      </c>
      <c r="U55" s="141">
        <v>1.1052957790518465E-3</v>
      </c>
      <c r="V55" s="141">
        <v>0.9879383194319471</v>
      </c>
      <c r="W55" s="529">
        <f t="shared" si="10"/>
        <v>-6.509954749067192E-3</v>
      </c>
      <c r="X55" s="206">
        <f t="shared" si="11"/>
        <v>4.2379510834902491E-5</v>
      </c>
    </row>
    <row r="56" spans="1:33" ht="16.5" thickBot="1" x14ac:dyDescent="0.3">
      <c r="A56" s="3" t="s">
        <v>258</v>
      </c>
      <c r="B56" s="4" t="s">
        <v>4887</v>
      </c>
      <c r="C56" s="4" t="s">
        <v>2620</v>
      </c>
      <c r="D56" s="4" t="s">
        <v>4888</v>
      </c>
      <c r="E56" s="4" t="s">
        <v>4486</v>
      </c>
      <c r="F56" s="4" t="s">
        <v>4889</v>
      </c>
      <c r="G56" s="4" t="s">
        <v>4890</v>
      </c>
      <c r="I56" s="653"/>
      <c r="J56" s="446" t="s">
        <v>870</v>
      </c>
      <c r="K56" s="74">
        <v>0</v>
      </c>
      <c r="L56" s="74">
        <v>2.0734462387533386E-2</v>
      </c>
      <c r="M56" s="74">
        <v>1.9324336155895544E-2</v>
      </c>
      <c r="N56" s="74">
        <v>1.9868817943784263E-2</v>
      </c>
      <c r="O56" s="126">
        <f t="shared" si="9"/>
        <v>1.1289537151675575E-5</v>
      </c>
      <c r="Q56" s="599"/>
      <c r="R56" s="140" t="s">
        <v>870</v>
      </c>
      <c r="S56" s="42">
        <v>0</v>
      </c>
      <c r="T56" s="42">
        <v>1.9324336155895544E-2</v>
      </c>
      <c r="U56" s="141">
        <v>1.1052957790518465E-3</v>
      </c>
      <c r="V56" s="141">
        <v>0.9879383194319471</v>
      </c>
      <c r="W56" s="529">
        <f t="shared" si="10"/>
        <v>-2.0196547965045303E-2</v>
      </c>
      <c r="X56" s="206">
        <f t="shared" si="11"/>
        <v>4.0790054970437555E-4</v>
      </c>
    </row>
    <row r="57" spans="1:33" ht="16.5" thickBot="1" x14ac:dyDescent="0.3">
      <c r="A57" s="3" t="s">
        <v>263</v>
      </c>
      <c r="B57" s="4" t="s">
        <v>4486</v>
      </c>
      <c r="C57" s="4" t="s">
        <v>4891</v>
      </c>
      <c r="D57" s="4" t="s">
        <v>4892</v>
      </c>
      <c r="E57" s="4" t="s">
        <v>4893</v>
      </c>
      <c r="F57" s="4" t="s">
        <v>4894</v>
      </c>
      <c r="G57" s="4" t="s">
        <v>4895</v>
      </c>
      <c r="I57" s="653"/>
      <c r="J57" s="446" t="s">
        <v>871</v>
      </c>
      <c r="K57" s="74">
        <v>-4.2735042735042739E-3</v>
      </c>
      <c r="L57" s="74">
        <v>2.0734462387533386E-2</v>
      </c>
      <c r="M57" s="74">
        <v>1.1767448709138997E-2</v>
      </c>
      <c r="N57" s="74">
        <v>1.9868817943784263E-2</v>
      </c>
      <c r="O57" s="126">
        <f t="shared" si="9"/>
        <v>2.02598771728765E-4</v>
      </c>
      <c r="Q57" s="599"/>
      <c r="R57" s="140" t="s">
        <v>871</v>
      </c>
      <c r="S57" s="42">
        <v>-4.2735042735042739E-3</v>
      </c>
      <c r="T57" s="42">
        <v>1.1767448709138997E-2</v>
      </c>
      <c r="U57" s="141">
        <v>1.1052957790518465E-3</v>
      </c>
      <c r="V57" s="141">
        <v>0.9879383194319471</v>
      </c>
      <c r="W57" s="529">
        <f t="shared" si="10"/>
        <v>-1.7004313554264537E-2</v>
      </c>
      <c r="X57" s="206">
        <f t="shared" si="11"/>
        <v>2.8914667945174465E-4</v>
      </c>
    </row>
    <row r="58" spans="1:33" ht="16.5" thickBot="1" x14ac:dyDescent="0.3">
      <c r="A58" s="3" t="s">
        <v>267</v>
      </c>
      <c r="B58" s="4" t="s">
        <v>2620</v>
      </c>
      <c r="C58" s="4" t="s">
        <v>4484</v>
      </c>
      <c r="D58" s="4" t="s">
        <v>4896</v>
      </c>
      <c r="E58" s="4" t="s">
        <v>4486</v>
      </c>
      <c r="F58" s="4" t="s">
        <v>4889</v>
      </c>
      <c r="G58" s="4" t="s">
        <v>4897</v>
      </c>
      <c r="I58" s="653"/>
      <c r="J58" s="446" t="s">
        <v>872</v>
      </c>
      <c r="K58" s="74">
        <v>1.7888412017167381E-2</v>
      </c>
      <c r="L58" s="74">
        <v>2.0734462387533386E-2</v>
      </c>
      <c r="M58" s="74">
        <v>-2.2800315323509741E-3</v>
      </c>
      <c r="N58" s="74">
        <v>1.9868817943784263E-2</v>
      </c>
      <c r="O58" s="126">
        <f t="shared" si="9"/>
        <v>6.3036741254735582E-5</v>
      </c>
      <c r="Q58" s="599"/>
      <c r="R58" s="140" t="s">
        <v>872</v>
      </c>
      <c r="S58" s="42">
        <v>1.7888412017167381E-2</v>
      </c>
      <c r="T58" s="42">
        <v>-2.2800315323509741E-3</v>
      </c>
      <c r="U58" s="141">
        <v>1.1052957790518465E-3</v>
      </c>
      <c r="V58" s="141">
        <v>0.9879383194319471</v>
      </c>
      <c r="W58" s="529">
        <f t="shared" si="10"/>
        <v>1.9035646758438204E-2</v>
      </c>
      <c r="X58" s="206">
        <f t="shared" si="11"/>
        <v>3.6235584751203892E-4</v>
      </c>
    </row>
    <row r="59" spans="1:33" ht="16.5" thickBot="1" x14ac:dyDescent="0.3">
      <c r="A59" s="3" t="s">
        <v>271</v>
      </c>
      <c r="B59" s="4" t="s">
        <v>4898</v>
      </c>
      <c r="C59" s="4" t="s">
        <v>4484</v>
      </c>
      <c r="D59" s="4" t="s">
        <v>4492</v>
      </c>
      <c r="E59" s="4" t="s">
        <v>4896</v>
      </c>
      <c r="F59" s="4" t="s">
        <v>4899</v>
      </c>
      <c r="G59" s="4" t="s">
        <v>4900</v>
      </c>
      <c r="I59" s="653"/>
      <c r="J59" s="446" t="s">
        <v>873</v>
      </c>
      <c r="K59" s="74">
        <v>5.0384286934244238E-2</v>
      </c>
      <c r="L59" s="74">
        <v>2.0734462387533386E-2</v>
      </c>
      <c r="M59" s="74">
        <v>5.5465739603972428E-2</v>
      </c>
      <c r="N59" s="74">
        <v>1.9868817943784263E-2</v>
      </c>
      <c r="O59" s="126">
        <f t="shared" si="9"/>
        <v>1.0554424816275902E-3</v>
      </c>
      <c r="Q59" s="599"/>
      <c r="R59" s="140" t="s">
        <v>873</v>
      </c>
      <c r="S59" s="42">
        <v>5.0384286934244238E-2</v>
      </c>
      <c r="T59" s="42">
        <v>5.5465739603972428E-2</v>
      </c>
      <c r="U59" s="141">
        <v>1.1052957790518465E-3</v>
      </c>
      <c r="V59" s="141">
        <v>0.9879383194319471</v>
      </c>
      <c r="W59" s="529">
        <f t="shared" si="10"/>
        <v>-5.5177384152061137E-3</v>
      </c>
      <c r="X59" s="206">
        <f t="shared" si="11"/>
        <v>3.0445437218641277E-5</v>
      </c>
    </row>
    <row r="60" spans="1:33" ht="16.5" thickBot="1" x14ac:dyDescent="0.3">
      <c r="A60" s="3" t="s">
        <v>277</v>
      </c>
      <c r="B60" s="4" t="s">
        <v>4901</v>
      </c>
      <c r="C60" s="4" t="s">
        <v>4848</v>
      </c>
      <c r="D60" s="4" t="s">
        <v>4902</v>
      </c>
      <c r="E60" s="4" t="s">
        <v>4898</v>
      </c>
      <c r="F60" s="4" t="s">
        <v>4903</v>
      </c>
      <c r="G60" s="4" t="s">
        <v>4904</v>
      </c>
      <c r="I60" s="653"/>
      <c r="J60" s="446" t="s">
        <v>874</v>
      </c>
      <c r="K60" s="74">
        <v>8.9430894308943094E-3</v>
      </c>
      <c r="L60" s="74">
        <v>2.0734462387533386E-2</v>
      </c>
      <c r="M60" s="74">
        <v>1.0365081193137061E-3</v>
      </c>
      <c r="N60" s="74">
        <v>1.9868817943784263E-2</v>
      </c>
      <c r="O60" s="126">
        <f t="shared" si="9"/>
        <v>2.2205878877531052E-4</v>
      </c>
      <c r="Q60" s="599"/>
      <c r="R60" s="140" t="s">
        <v>874</v>
      </c>
      <c r="S60" s="42">
        <v>8.9430894308943094E-3</v>
      </c>
      <c r="T60" s="42">
        <v>1.0365081193137061E-3</v>
      </c>
      <c r="U60" s="141">
        <v>1.1052957790518465E-3</v>
      </c>
      <c r="V60" s="141">
        <v>0.9879383194319471</v>
      </c>
      <c r="W60" s="529">
        <f t="shared" si="10"/>
        <v>6.8137875623701123E-3</v>
      </c>
      <c r="X60" s="206">
        <f t="shared" si="11"/>
        <v>4.6427700945109635E-5</v>
      </c>
    </row>
    <row r="61" spans="1:33" ht="16.5" thickBot="1" x14ac:dyDescent="0.3">
      <c r="A61" s="3" t="s">
        <v>4905</v>
      </c>
      <c r="B61" s="661" t="s">
        <v>4906</v>
      </c>
      <c r="C61" s="661"/>
      <c r="D61" s="661"/>
      <c r="E61" s="661"/>
      <c r="F61" s="661"/>
      <c r="G61" s="661"/>
      <c r="I61" s="653"/>
      <c r="J61" s="446" t="s">
        <v>875</v>
      </c>
      <c r="K61" s="74">
        <v>2.4979854955680902E-2</v>
      </c>
      <c r="L61" s="74">
        <v>2.0734462387533386E-2</v>
      </c>
      <c r="M61" s="74">
        <v>4.4638748274275141E-3</v>
      </c>
      <c r="N61" s="74">
        <v>1.9868817943784263E-2</v>
      </c>
      <c r="O61" s="126">
        <f t="shared" si="9"/>
        <v>-6.5400031018916172E-5</v>
      </c>
      <c r="Q61" s="599"/>
      <c r="R61" s="140" t="s">
        <v>875</v>
      </c>
      <c r="S61" s="42">
        <v>2.4979854955680902E-2</v>
      </c>
      <c r="T61" s="42">
        <v>4.4638748274275141E-3</v>
      </c>
      <c r="U61" s="141">
        <v>1.1052957790518465E-3</v>
      </c>
      <c r="V61" s="141">
        <v>0.9879383194319471</v>
      </c>
      <c r="W61" s="529">
        <f t="shared" si="10"/>
        <v>1.9464526181465745E-2</v>
      </c>
      <c r="X61" s="206">
        <f t="shared" si="11"/>
        <v>3.7886777946896546E-4</v>
      </c>
    </row>
    <row r="62" spans="1:33" ht="16.5" thickBot="1" x14ac:dyDescent="0.3">
      <c r="A62" s="3" t="s">
        <v>281</v>
      </c>
      <c r="B62" s="4" t="s">
        <v>4901</v>
      </c>
      <c r="C62" s="4" t="s">
        <v>4907</v>
      </c>
      <c r="D62" s="4" t="s">
        <v>4908</v>
      </c>
      <c r="E62" s="4" t="s">
        <v>4909</v>
      </c>
      <c r="F62" s="4" t="s">
        <v>4910</v>
      </c>
      <c r="G62" s="4" t="s">
        <v>4911</v>
      </c>
      <c r="I62" s="653"/>
      <c r="J62" s="446" t="s">
        <v>876</v>
      </c>
      <c r="K62" s="74">
        <v>-4.40251572327044E-2</v>
      </c>
      <c r="L62" s="74">
        <v>2.0734462387533386E-2</v>
      </c>
      <c r="M62" s="74">
        <v>-5.7612131763413272E-3</v>
      </c>
      <c r="N62" s="74">
        <v>1.9868817943784263E-2</v>
      </c>
      <c r="O62" s="126">
        <f t="shared" si="9"/>
        <v>1.6597910661941902E-3</v>
      </c>
      <c r="Q62" s="599"/>
      <c r="R62" s="140" t="s">
        <v>876</v>
      </c>
      <c r="S62" s="42">
        <v>-4.40251572327044E-2</v>
      </c>
      <c r="T62" s="42">
        <v>-5.7612131763413272E-3</v>
      </c>
      <c r="U62" s="141">
        <v>1.1052957790518465E-3</v>
      </c>
      <c r="V62" s="141">
        <v>0.9879383194319471</v>
      </c>
      <c r="W62" s="529">
        <f t="shared" si="10"/>
        <v>-3.9438729748432405E-2</v>
      </c>
      <c r="X62" s="206">
        <f t="shared" si="11"/>
        <v>1.5554134041698871E-3</v>
      </c>
    </row>
    <row r="63" spans="1:33" ht="16.5" thickBot="1" x14ac:dyDescent="0.3">
      <c r="A63" s="3" t="s">
        <v>286</v>
      </c>
      <c r="B63" s="4" t="s">
        <v>4902</v>
      </c>
      <c r="C63" s="4" t="s">
        <v>4912</v>
      </c>
      <c r="D63" s="4" t="s">
        <v>4913</v>
      </c>
      <c r="E63" s="4" t="s">
        <v>4914</v>
      </c>
      <c r="F63" s="4" t="s">
        <v>4915</v>
      </c>
      <c r="G63" s="4" t="s">
        <v>4916</v>
      </c>
      <c r="I63" s="653"/>
      <c r="J63" s="446" t="s">
        <v>877</v>
      </c>
      <c r="K63" s="74">
        <v>4.6052631578947366E-2</v>
      </c>
      <c r="L63" s="74">
        <v>2.0734462387533386E-2</v>
      </c>
      <c r="M63" s="74">
        <v>2.1058694775646664E-2</v>
      </c>
      <c r="N63" s="74">
        <v>1.9868817943784263E-2</v>
      </c>
      <c r="O63" s="126">
        <f t="shared" si="9"/>
        <v>3.012550294603592E-5</v>
      </c>
      <c r="Q63" s="599"/>
      <c r="R63" s="140" t="s">
        <v>877</v>
      </c>
      <c r="S63" s="42">
        <v>4.6052631578947366E-2</v>
      </c>
      <c r="T63" s="42">
        <v>2.1058694775646664E-2</v>
      </c>
      <c r="U63" s="141">
        <v>1.1052957790518465E-3</v>
      </c>
      <c r="V63" s="141">
        <v>0.9879383194319471</v>
      </c>
      <c r="W63" s="529">
        <f t="shared" si="10"/>
        <v>2.4142644273812824E-2</v>
      </c>
      <c r="X63" s="206">
        <f t="shared" si="11"/>
        <v>5.8286727253186712E-4</v>
      </c>
    </row>
    <row r="64" spans="1:33" ht="16.5" thickBot="1" x14ac:dyDescent="0.3">
      <c r="A64" s="3" t="s">
        <v>292</v>
      </c>
      <c r="B64" s="4" t="s">
        <v>4492</v>
      </c>
      <c r="C64" s="4" t="s">
        <v>4917</v>
      </c>
      <c r="D64" s="4" t="s">
        <v>4495</v>
      </c>
      <c r="E64" s="4" t="s">
        <v>4902</v>
      </c>
      <c r="F64" s="4" t="s">
        <v>4918</v>
      </c>
      <c r="G64" s="4" t="s">
        <v>4919</v>
      </c>
      <c r="I64" s="654"/>
      <c r="J64" s="446" t="s">
        <v>866</v>
      </c>
      <c r="K64" s="74">
        <v>2.6289308176100628E-2</v>
      </c>
      <c r="L64" s="74">
        <v>2.0734462387533386E-2</v>
      </c>
      <c r="M64" s="74">
        <v>1.3821037311159501E-2</v>
      </c>
      <c r="N64" s="74">
        <v>1.9868817943784263E-2</v>
      </c>
      <c r="O64" s="126">
        <f t="shared" si="9"/>
        <v>-3.3594488777314193E-5</v>
      </c>
      <c r="Q64" s="599"/>
      <c r="R64" s="140" t="s">
        <v>866</v>
      </c>
      <c r="S64" s="42">
        <v>2.6289308176100628E-2</v>
      </c>
      <c r="T64" s="42">
        <v>1.3821037311159501E-2</v>
      </c>
      <c r="U64" s="141">
        <v>1.1052957790518465E-3</v>
      </c>
      <c r="V64" s="141">
        <v>0.9879383194319471</v>
      </c>
      <c r="W64" s="529">
        <f t="shared" si="10"/>
        <v>1.1529680023055627E-2</v>
      </c>
      <c r="X64" s="206">
        <f t="shared" si="11"/>
        <v>1.3293352143404802E-4</v>
      </c>
    </row>
    <row r="65" spans="1:24" ht="16.5" thickBot="1" x14ac:dyDescent="0.3">
      <c r="A65" s="3" t="s">
        <v>296</v>
      </c>
      <c r="B65" s="4" t="s">
        <v>4920</v>
      </c>
      <c r="C65" s="4" t="s">
        <v>4921</v>
      </c>
      <c r="D65" s="4" t="s">
        <v>4922</v>
      </c>
      <c r="E65" s="4" t="s">
        <v>4902</v>
      </c>
      <c r="F65" s="4" t="s">
        <v>4918</v>
      </c>
      <c r="G65" s="4" t="s">
        <v>4923</v>
      </c>
      <c r="I65" s="646" t="s">
        <v>891</v>
      </c>
      <c r="J65" s="647"/>
      <c r="K65" s="647"/>
      <c r="L65" s="647"/>
      <c r="M65" s="647"/>
      <c r="N65" s="648"/>
      <c r="O65" s="126">
        <f>SUM(O53:O64)</f>
        <v>4.4257011974836004E-3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8.977509326027637E-3</v>
      </c>
    </row>
    <row r="66" spans="1:24" ht="19.5" thickBot="1" x14ac:dyDescent="0.3">
      <c r="A66" s="3" t="s">
        <v>302</v>
      </c>
      <c r="B66" s="4" t="s">
        <v>4924</v>
      </c>
      <c r="C66" s="4" t="s">
        <v>4925</v>
      </c>
      <c r="D66" s="4" t="s">
        <v>4922</v>
      </c>
      <c r="E66" s="4" t="s">
        <v>4926</v>
      </c>
      <c r="F66" s="4" t="s">
        <v>4927</v>
      </c>
      <c r="G66" s="4" t="s">
        <v>4928</v>
      </c>
      <c r="I66" s="649" t="s">
        <v>5173</v>
      </c>
      <c r="J66" s="650"/>
      <c r="K66" s="650"/>
      <c r="L66" s="650"/>
      <c r="M66" s="650"/>
      <c r="N66" s="651"/>
      <c r="O66" s="126">
        <f>O65/12</f>
        <v>3.6880843312363335E-4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7.4812577716896979E-4</v>
      </c>
    </row>
    <row r="67" spans="1:24" ht="18" thickBot="1" x14ac:dyDescent="0.3">
      <c r="A67" s="3" t="s">
        <v>308</v>
      </c>
      <c r="B67" s="4" t="s">
        <v>4929</v>
      </c>
      <c r="C67" s="4" t="s">
        <v>4930</v>
      </c>
      <c r="D67" s="4" t="s">
        <v>4931</v>
      </c>
      <c r="E67" s="4" t="s">
        <v>4932</v>
      </c>
      <c r="F67" s="4" t="s">
        <v>4933</v>
      </c>
      <c r="G67" s="4" t="s">
        <v>4934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2" t="s">
        <v>5189</v>
      </c>
      <c r="R67" s="162" t="s">
        <v>885</v>
      </c>
      <c r="S67" s="162" t="s">
        <v>886</v>
      </c>
      <c r="T67" s="162" t="s">
        <v>888</v>
      </c>
      <c r="U67" s="162" t="s">
        <v>5071</v>
      </c>
      <c r="V67" s="162" t="s">
        <v>5072</v>
      </c>
      <c r="W67" s="162" t="s">
        <v>5073</v>
      </c>
      <c r="X67" s="162" t="s">
        <v>5074</v>
      </c>
    </row>
    <row r="68" spans="1:24" ht="16.5" thickBot="1" x14ac:dyDescent="0.3">
      <c r="A68" s="3" t="s">
        <v>4935</v>
      </c>
      <c r="B68" s="661" t="s">
        <v>4936</v>
      </c>
      <c r="C68" s="661"/>
      <c r="D68" s="661"/>
      <c r="E68" s="661"/>
      <c r="F68" s="661"/>
      <c r="G68" s="661"/>
      <c r="I68" s="652">
        <v>2015</v>
      </c>
      <c r="J68" s="446" t="s">
        <v>867</v>
      </c>
      <c r="K68" s="74">
        <v>0.10913312693498452</v>
      </c>
      <c r="L68" s="74">
        <v>1.4293210225071849E-2</v>
      </c>
      <c r="M68" s="74">
        <v>1.4990318057379324E-2</v>
      </c>
      <c r="N68" s="74">
        <v>-8.9212734082430127E-3</v>
      </c>
      <c r="O68" s="126">
        <f>((K68-L68)*(M68-N68))</f>
        <v>2.2677733430010809E-3</v>
      </c>
      <c r="Q68" s="599">
        <v>2015</v>
      </c>
      <c r="R68" s="140" t="s">
        <v>867</v>
      </c>
      <c r="S68" s="42">
        <v>0.10913312693498452</v>
      </c>
      <c r="T68" s="42">
        <v>1.4990318057379324E-2</v>
      </c>
      <c r="U68" s="141">
        <v>1.5606100146815292E-2</v>
      </c>
      <c r="V68" s="141">
        <v>0.14716395985917979</v>
      </c>
      <c r="W68" s="529">
        <f>S68-U68-(V68*T68)</f>
        <v>9.1320992223296718E-2</v>
      </c>
      <c r="X68" s="206">
        <f>W68^2</f>
        <v>8.3395236206474203E-3</v>
      </c>
    </row>
    <row r="69" spans="1:24" ht="16.5" thickBot="1" x14ac:dyDescent="0.3">
      <c r="A69" s="3" t="s">
        <v>314</v>
      </c>
      <c r="B69" s="4" t="s">
        <v>4937</v>
      </c>
      <c r="C69" s="4" t="s">
        <v>3318</v>
      </c>
      <c r="D69" s="4" t="s">
        <v>4938</v>
      </c>
      <c r="E69" s="4" t="s">
        <v>4929</v>
      </c>
      <c r="F69" s="4" t="s">
        <v>4939</v>
      </c>
      <c r="G69" s="4" t="s">
        <v>4940</v>
      </c>
      <c r="I69" s="653"/>
      <c r="J69" s="446" t="s">
        <v>868</v>
      </c>
      <c r="K69" s="74">
        <v>4.8848569434752267E-3</v>
      </c>
      <c r="L69" s="74">
        <v>1.4293210225071849E-2</v>
      </c>
      <c r="M69" s="74">
        <v>3.8188695795186717E-2</v>
      </c>
      <c r="N69" s="74">
        <v>-8.9212734082430127E-3</v>
      </c>
      <c r="O69" s="126">
        <f t="shared" ref="O69:O79" si="12">((K69-L69)*(M69-N69))</f>
        <v>-4.4322723335100392E-4</v>
      </c>
      <c r="Q69" s="599"/>
      <c r="R69" s="140" t="s">
        <v>868</v>
      </c>
      <c r="S69" s="42">
        <v>4.8848569434752267E-3</v>
      </c>
      <c r="T69" s="42">
        <v>3.8188695795186717E-2</v>
      </c>
      <c r="U69" s="141">
        <v>1.5606100146815292E-2</v>
      </c>
      <c r="V69" s="141">
        <v>0.14716395985917979</v>
      </c>
      <c r="W69" s="529">
        <f t="shared" ref="W69:W79" si="13">S69-U69-(V69*T69)</f>
        <v>-1.6341242898417353E-2</v>
      </c>
      <c r="X69" s="206">
        <f t="shared" ref="X69:X79" si="14">W69^2</f>
        <v>2.6703621946507557E-4</v>
      </c>
    </row>
    <row r="70" spans="1:24" ht="16.5" thickBot="1" x14ac:dyDescent="0.3">
      <c r="A70" s="3" t="s">
        <v>320</v>
      </c>
      <c r="B70" s="4" t="s">
        <v>4941</v>
      </c>
      <c r="C70" s="4" t="s">
        <v>4942</v>
      </c>
      <c r="D70" s="4" t="s">
        <v>4943</v>
      </c>
      <c r="E70" s="4" t="s">
        <v>4937</v>
      </c>
      <c r="F70" s="4" t="s">
        <v>4944</v>
      </c>
      <c r="G70" s="4" t="s">
        <v>4945</v>
      </c>
      <c r="I70" s="653"/>
      <c r="J70" s="446" t="s">
        <v>869</v>
      </c>
      <c r="K70" s="74">
        <v>0.10138888888888889</v>
      </c>
      <c r="L70" s="74">
        <v>1.4293210225071849E-2</v>
      </c>
      <c r="M70" s="74">
        <v>1.5904866508955791E-2</v>
      </c>
      <c r="N70" s="74">
        <v>-8.9212734082430127E-3</v>
      </c>
      <c r="O70" s="126">
        <f t="shared" si="12"/>
        <v>2.1622495046913085E-3</v>
      </c>
      <c r="Q70" s="599"/>
      <c r="R70" s="140" t="s">
        <v>869</v>
      </c>
      <c r="S70" s="42">
        <v>0.10138888888888889</v>
      </c>
      <c r="T70" s="42">
        <v>1.5904866508955791E-2</v>
      </c>
      <c r="U70" s="141">
        <v>1.5606100146815292E-2</v>
      </c>
      <c r="V70" s="141">
        <v>0.14716395985917979</v>
      </c>
      <c r="W70" s="529">
        <f t="shared" si="13"/>
        <v>8.3442165605584012E-2</v>
      </c>
      <c r="X70" s="206">
        <f t="shared" si="14"/>
        <v>6.9625950009497076E-3</v>
      </c>
    </row>
    <row r="71" spans="1:24" ht="16.5" thickBot="1" x14ac:dyDescent="0.3">
      <c r="A71" s="3" t="s">
        <v>325</v>
      </c>
      <c r="B71" s="4" t="s">
        <v>4946</v>
      </c>
      <c r="C71" s="4" t="s">
        <v>4947</v>
      </c>
      <c r="D71" s="4" t="s">
        <v>4948</v>
      </c>
      <c r="E71" s="4" t="s">
        <v>4949</v>
      </c>
      <c r="F71" s="4" t="s">
        <v>4950</v>
      </c>
      <c r="G71" s="4" t="s">
        <v>4951</v>
      </c>
      <c r="I71" s="653"/>
      <c r="J71" s="446" t="s">
        <v>870</v>
      </c>
      <c r="K71" s="74">
        <v>7.4401008827238338E-2</v>
      </c>
      <c r="L71" s="74">
        <v>1.4293210225071849E-2</v>
      </c>
      <c r="M71" s="74">
        <v>-9.6159843649292046E-2</v>
      </c>
      <c r="N71" s="74">
        <v>-8.9212734082430127E-3</v>
      </c>
      <c r="O71" s="126">
        <f t="shared" si="12"/>
        <v>-5.24371841038993E-3</v>
      </c>
      <c r="Q71" s="599"/>
      <c r="R71" s="140" t="s">
        <v>870</v>
      </c>
      <c r="S71" s="42">
        <v>7.4401008827238338E-2</v>
      </c>
      <c r="T71" s="42">
        <v>-9.6159843649292046E-2</v>
      </c>
      <c r="U71" s="141">
        <v>1.5606100146815292E-2</v>
      </c>
      <c r="V71" s="141">
        <v>0.14716395985917979</v>
      </c>
      <c r="W71" s="529">
        <f t="shared" si="13"/>
        <v>7.294617205129246E-2</v>
      </c>
      <c r="X71" s="206">
        <f t="shared" si="14"/>
        <v>5.3211440169367609E-3</v>
      </c>
    </row>
    <row r="72" spans="1:24" ht="16.5" thickBot="1" x14ac:dyDescent="0.3">
      <c r="A72" s="3" t="s">
        <v>330</v>
      </c>
      <c r="B72" s="4" t="s">
        <v>4952</v>
      </c>
      <c r="C72" s="4" t="s">
        <v>4435</v>
      </c>
      <c r="D72" s="4" t="s">
        <v>4501</v>
      </c>
      <c r="E72" s="4" t="s">
        <v>4946</v>
      </c>
      <c r="F72" s="4" t="s">
        <v>4953</v>
      </c>
      <c r="G72" s="4" t="s">
        <v>4954</v>
      </c>
      <c r="I72" s="653"/>
      <c r="J72" s="446" t="s">
        <v>871</v>
      </c>
      <c r="K72" s="74">
        <v>1.6431924882629109E-2</v>
      </c>
      <c r="L72" s="74">
        <v>1.4293210225071849E-2</v>
      </c>
      <c r="M72" s="74">
        <v>3.9899245491350682E-2</v>
      </c>
      <c r="N72" s="74">
        <v>-8.9212734082430127E-3</v>
      </c>
      <c r="O72" s="126">
        <f t="shared" si="12"/>
        <v>1.044131593601123E-4</v>
      </c>
      <c r="Q72" s="599"/>
      <c r="R72" s="140" t="s">
        <v>871</v>
      </c>
      <c r="S72" s="42">
        <v>1.6431924882629109E-2</v>
      </c>
      <c r="T72" s="42">
        <v>3.9899245491350682E-2</v>
      </c>
      <c r="U72" s="141">
        <v>1.5606100146815292E-2</v>
      </c>
      <c r="V72" s="141">
        <v>0.14716395985917979</v>
      </c>
      <c r="W72" s="529">
        <f t="shared" si="13"/>
        <v>-5.0459062260868751E-3</v>
      </c>
      <c r="X72" s="206">
        <f t="shared" si="14"/>
        <v>2.5461169642462291E-5</v>
      </c>
    </row>
    <row r="73" spans="1:24" ht="16.5" thickBot="1" x14ac:dyDescent="0.3">
      <c r="A73" s="3" t="s">
        <v>335</v>
      </c>
      <c r="B73" s="4" t="s">
        <v>2620</v>
      </c>
      <c r="C73" s="4" t="s">
        <v>4955</v>
      </c>
      <c r="D73" s="4" t="s">
        <v>4937</v>
      </c>
      <c r="E73" s="4" t="s">
        <v>4952</v>
      </c>
      <c r="F73" s="4" t="s">
        <v>4956</v>
      </c>
      <c r="G73" s="4" t="s">
        <v>4957</v>
      </c>
      <c r="I73" s="653"/>
      <c r="J73" s="446" t="s">
        <v>872</v>
      </c>
      <c r="K73" s="74">
        <v>-5.1593533487297921E-2</v>
      </c>
      <c r="L73" s="74">
        <v>1.4293210225071849E-2</v>
      </c>
      <c r="M73" s="74">
        <v>-7.1881256014068778E-2</v>
      </c>
      <c r="N73" s="74">
        <v>-8.9212734082430127E-3</v>
      </c>
      <c r="O73" s="126">
        <f t="shared" si="12"/>
        <v>4.1482282380853009E-3</v>
      </c>
      <c r="Q73" s="599"/>
      <c r="R73" s="140" t="s">
        <v>872</v>
      </c>
      <c r="S73" s="42">
        <v>-5.1593533487297921E-2</v>
      </c>
      <c r="T73" s="42">
        <v>-7.1881256014068778E-2</v>
      </c>
      <c r="U73" s="141">
        <v>1.5606100146815292E-2</v>
      </c>
      <c r="V73" s="141">
        <v>0.14716395985917979</v>
      </c>
      <c r="W73" s="529">
        <f t="shared" si="13"/>
        <v>-5.6621303359431371E-2</v>
      </c>
      <c r="X73" s="206">
        <f t="shared" si="14"/>
        <v>3.2059719941207542E-3</v>
      </c>
    </row>
    <row r="74" spans="1:24" ht="16.5" thickBot="1" x14ac:dyDescent="0.3">
      <c r="A74" s="3" t="s">
        <v>340</v>
      </c>
      <c r="B74" s="661" t="s">
        <v>4958</v>
      </c>
      <c r="C74" s="661"/>
      <c r="D74" s="661"/>
      <c r="E74" s="661"/>
      <c r="F74" s="661"/>
      <c r="G74" s="661"/>
      <c r="I74" s="653"/>
      <c r="J74" s="446" t="s">
        <v>873</v>
      </c>
      <c r="K74" s="74">
        <v>-2.3370233702337023E-2</v>
      </c>
      <c r="L74" s="74">
        <v>1.4293210225071849E-2</v>
      </c>
      <c r="M74" s="74">
        <v>-3.1031770622303743E-2</v>
      </c>
      <c r="N74" s="74">
        <v>-8.9212734082430127E-3</v>
      </c>
      <c r="O74" s="126">
        <f t="shared" si="12"/>
        <v>8.3275747202890636E-4</v>
      </c>
      <c r="Q74" s="599"/>
      <c r="R74" s="140" t="s">
        <v>873</v>
      </c>
      <c r="S74" s="42">
        <v>-2.3370233702337023E-2</v>
      </c>
      <c r="T74" s="42">
        <v>-3.1031770622303743E-2</v>
      </c>
      <c r="U74" s="141">
        <v>1.5606100146815292E-2</v>
      </c>
      <c r="V74" s="141">
        <v>0.14716395985917979</v>
      </c>
      <c r="W74" s="529">
        <f t="shared" si="13"/>
        <v>-3.4409575602932327E-2</v>
      </c>
      <c r="X74" s="206">
        <f t="shared" si="14"/>
        <v>1.1840188931739157E-3</v>
      </c>
    </row>
    <row r="75" spans="1:24" ht="16.5" thickBot="1" x14ac:dyDescent="0.3">
      <c r="A75" s="3" t="s">
        <v>340</v>
      </c>
      <c r="B75" s="4" t="s">
        <v>4929</v>
      </c>
      <c r="C75" s="4" t="s">
        <v>2603</v>
      </c>
      <c r="D75" s="4" t="s">
        <v>4929</v>
      </c>
      <c r="E75" s="4" t="s">
        <v>4486</v>
      </c>
      <c r="F75" s="4" t="s">
        <v>4959</v>
      </c>
      <c r="G75" s="4" t="s">
        <v>4960</v>
      </c>
      <c r="I75" s="653"/>
      <c r="J75" s="446" t="s">
        <v>874</v>
      </c>
      <c r="K75" s="74">
        <v>6.2972292191435767E-4</v>
      </c>
      <c r="L75" s="74">
        <v>1.4293210225071849E-2</v>
      </c>
      <c r="M75" s="74">
        <v>-5.2010822777026289E-2</v>
      </c>
      <c r="N75" s="74">
        <v>-8.9212734082430127E-3</v>
      </c>
      <c r="O75" s="126">
        <f t="shared" si="12"/>
        <v>5.8875351069914814E-4</v>
      </c>
      <c r="Q75" s="599"/>
      <c r="R75" s="140" t="s">
        <v>874</v>
      </c>
      <c r="S75" s="42">
        <v>6.2972292191435767E-4</v>
      </c>
      <c r="T75" s="42">
        <v>-5.2010822777026289E-2</v>
      </c>
      <c r="U75" s="141">
        <v>1.5606100146815292E-2</v>
      </c>
      <c r="V75" s="141">
        <v>0.14716395985917979</v>
      </c>
      <c r="W75" s="529">
        <f t="shared" si="13"/>
        <v>-7.3222585894997232E-3</v>
      </c>
      <c r="X75" s="206">
        <f t="shared" si="14"/>
        <v>5.3615470851502476E-5</v>
      </c>
    </row>
    <row r="76" spans="1:24" ht="16.5" thickBot="1" x14ac:dyDescent="0.3">
      <c r="A76" s="3" t="s">
        <v>343</v>
      </c>
      <c r="B76" s="4" t="s">
        <v>4949</v>
      </c>
      <c r="C76" s="4" t="s">
        <v>4961</v>
      </c>
      <c r="D76" s="4" t="s">
        <v>4962</v>
      </c>
      <c r="E76" s="4" t="s">
        <v>4898</v>
      </c>
      <c r="F76" s="4" t="s">
        <v>4963</v>
      </c>
      <c r="G76" s="4">
        <v>73</v>
      </c>
      <c r="I76" s="653"/>
      <c r="J76" s="446" t="s">
        <v>875</v>
      </c>
      <c r="K76" s="74">
        <v>-4.3423536815607303E-2</v>
      </c>
      <c r="L76" s="74">
        <v>1.4293210225071849E-2</v>
      </c>
      <c r="M76" s="74">
        <v>-8.5403666273141152E-2</v>
      </c>
      <c r="N76" s="74">
        <v>-8.9212734082430127E-3</v>
      </c>
      <c r="O76" s="126">
        <f t="shared" si="12"/>
        <v>4.4143149220491696E-3</v>
      </c>
      <c r="Q76" s="599"/>
      <c r="R76" s="140" t="s">
        <v>875</v>
      </c>
      <c r="S76" s="42">
        <v>-4.3423536815607303E-2</v>
      </c>
      <c r="T76" s="42">
        <v>-8.5403666273141152E-2</v>
      </c>
      <c r="U76" s="141">
        <v>1.5606100146815292E-2</v>
      </c>
      <c r="V76" s="141">
        <v>0.14716395985917979</v>
      </c>
      <c r="W76" s="529">
        <f t="shared" si="13"/>
        <v>-4.6461295247175266E-2</v>
      </c>
      <c r="X76" s="206">
        <f t="shared" si="14"/>
        <v>2.1586519560451911E-3</v>
      </c>
    </row>
    <row r="77" spans="1:24" ht="16.5" thickBot="1" x14ac:dyDescent="0.3">
      <c r="A77" s="3" t="s">
        <v>348</v>
      </c>
      <c r="B77" s="4" t="s">
        <v>3273</v>
      </c>
      <c r="C77" s="4" t="s">
        <v>4433</v>
      </c>
      <c r="D77" s="4" t="s">
        <v>16</v>
      </c>
      <c r="E77" s="4" t="s">
        <v>4964</v>
      </c>
      <c r="F77" s="4" t="s">
        <v>4965</v>
      </c>
      <c r="G77" s="4" t="s">
        <v>4966</v>
      </c>
      <c r="I77" s="653"/>
      <c r="J77" s="446" t="s">
        <v>876</v>
      </c>
      <c r="K77" s="74">
        <v>-2.6315789473684209E-2</v>
      </c>
      <c r="L77" s="74">
        <v>1.4293210225071849E-2</v>
      </c>
      <c r="M77" s="74">
        <v>7.7661777639081955E-2</v>
      </c>
      <c r="N77" s="74">
        <v>-8.9212734082430127E-3</v>
      </c>
      <c r="O77" s="126">
        <f t="shared" si="12"/>
        <v>-3.5160510938982005E-3</v>
      </c>
      <c r="Q77" s="599"/>
      <c r="R77" s="140" t="s">
        <v>876</v>
      </c>
      <c r="S77" s="42">
        <v>-2.6315789473684209E-2</v>
      </c>
      <c r="T77" s="42">
        <v>7.7661777639081955E-2</v>
      </c>
      <c r="U77" s="141">
        <v>1.5606100146815292E-2</v>
      </c>
      <c r="V77" s="141">
        <v>0.14716395985917979</v>
      </c>
      <c r="W77" s="529">
        <f t="shared" si="13"/>
        <v>-5.3350904347569908E-2</v>
      </c>
      <c r="X77" s="206">
        <f t="shared" si="14"/>
        <v>2.8463189947035535E-3</v>
      </c>
    </row>
    <row r="78" spans="1:24" ht="16.5" thickBot="1" x14ac:dyDescent="0.3">
      <c r="A78" s="3" t="s">
        <v>350</v>
      </c>
      <c r="B78" s="4" t="s">
        <v>3258</v>
      </c>
      <c r="C78" s="4" t="s">
        <v>4967</v>
      </c>
      <c r="D78" s="4" t="s">
        <v>3368</v>
      </c>
      <c r="E78" s="4" t="s">
        <v>4967</v>
      </c>
      <c r="F78" s="4" t="s">
        <v>4968</v>
      </c>
      <c r="G78" s="4" t="s">
        <v>4969</v>
      </c>
      <c r="I78" s="653"/>
      <c r="J78" s="446" t="s">
        <v>877</v>
      </c>
      <c r="K78" s="74">
        <v>-6.7567567567567571E-3</v>
      </c>
      <c r="L78" s="74">
        <v>1.4293210225071849E-2</v>
      </c>
      <c r="M78" s="74">
        <v>-5.6204177800007653E-3</v>
      </c>
      <c r="N78" s="74">
        <v>-8.9212734082430127E-3</v>
      </c>
      <c r="O78" s="126">
        <f t="shared" si="12"/>
        <v>-6.9482901986282427E-5</v>
      </c>
      <c r="Q78" s="599"/>
      <c r="R78" s="140" t="s">
        <v>877</v>
      </c>
      <c r="S78" s="42">
        <v>-6.7567567567567571E-3</v>
      </c>
      <c r="T78" s="42">
        <v>-5.6204177800007653E-3</v>
      </c>
      <c r="U78" s="141">
        <v>1.5606100146815292E-2</v>
      </c>
      <c r="V78" s="141">
        <v>0.14716395985917979</v>
      </c>
      <c r="W78" s="529">
        <f t="shared" si="13"/>
        <v>-2.1535733967004197E-2</v>
      </c>
      <c r="X78" s="206">
        <f t="shared" si="14"/>
        <v>4.637878374975783E-4</v>
      </c>
    </row>
    <row r="79" spans="1:24" ht="16.5" thickBot="1" x14ac:dyDescent="0.3">
      <c r="A79" s="3" t="s">
        <v>353</v>
      </c>
      <c r="B79" s="4" t="s">
        <v>63</v>
      </c>
      <c r="C79" s="4" t="s">
        <v>43</v>
      </c>
      <c r="D79" s="4" t="s">
        <v>4533</v>
      </c>
      <c r="E79" s="4" t="s">
        <v>3228</v>
      </c>
      <c r="F79" s="4" t="s">
        <v>4970</v>
      </c>
      <c r="G79" s="4" t="s">
        <v>4971</v>
      </c>
      <c r="I79" s="654"/>
      <c r="J79" s="446" t="s">
        <v>866</v>
      </c>
      <c r="K79" s="74">
        <v>1.6108843537414964E-2</v>
      </c>
      <c r="L79" s="74">
        <v>1.4293210225071849E-2</v>
      </c>
      <c r="M79" s="74">
        <v>4.8407592724962187E-2</v>
      </c>
      <c r="N79" s="74">
        <v>-8.9212734082430127E-3</v>
      </c>
      <c r="O79" s="126">
        <f t="shared" si="12"/>
        <v>1.0408819911030642E-4</v>
      </c>
      <c r="Q79" s="599"/>
      <c r="R79" s="140" t="s">
        <v>866</v>
      </c>
      <c r="S79" s="42">
        <v>1.6108843537414964E-2</v>
      </c>
      <c r="T79" s="42">
        <v>4.8407592724962187E-2</v>
      </c>
      <c r="U79" s="141">
        <v>1.5606100146815292E-2</v>
      </c>
      <c r="V79" s="141">
        <v>0.14716395985917979</v>
      </c>
      <c r="W79" s="529">
        <f t="shared" si="13"/>
        <v>-6.6211096420561869E-3</v>
      </c>
      <c r="X79" s="206">
        <f t="shared" si="14"/>
        <v>4.3839092892129405E-5</v>
      </c>
    </row>
    <row r="80" spans="1:24" ht="16.5" thickBot="1" x14ac:dyDescent="0.3">
      <c r="A80" s="3" t="s">
        <v>356</v>
      </c>
      <c r="B80" s="4" t="s">
        <v>3116</v>
      </c>
      <c r="C80" s="4" t="s">
        <v>46</v>
      </c>
      <c r="D80" s="4" t="s">
        <v>19</v>
      </c>
      <c r="E80" s="4" t="s">
        <v>50</v>
      </c>
      <c r="F80" s="4" t="s">
        <v>4972</v>
      </c>
      <c r="G80" s="4" t="s">
        <v>4973</v>
      </c>
      <c r="I80" s="646" t="s">
        <v>891</v>
      </c>
      <c r="J80" s="647"/>
      <c r="K80" s="647"/>
      <c r="L80" s="647"/>
      <c r="M80" s="647"/>
      <c r="N80" s="648"/>
      <c r="O80" s="126">
        <f>SUM(O68:O79)</f>
        <v>5.3500987093999157E-3</v>
      </c>
      <c r="Q80" s="599" t="s">
        <v>891</v>
      </c>
      <c r="R80" s="599"/>
      <c r="S80" s="599"/>
      <c r="T80" s="599"/>
      <c r="U80" s="599"/>
      <c r="V80" s="599"/>
      <c r="W80" s="599"/>
      <c r="X80" s="206">
        <f>SUM(X68:X79)</f>
        <v>3.0871964266926049E-2</v>
      </c>
    </row>
    <row r="81" spans="1:24" ht="19.5" thickBot="1" x14ac:dyDescent="0.3">
      <c r="A81" s="3" t="s">
        <v>358</v>
      </c>
      <c r="B81" s="4" t="s">
        <v>3332</v>
      </c>
      <c r="C81" s="4" t="s">
        <v>32</v>
      </c>
      <c r="D81" s="4" t="s">
        <v>77</v>
      </c>
      <c r="E81" s="4" t="s">
        <v>4620</v>
      </c>
      <c r="F81" s="4" t="s">
        <v>4974</v>
      </c>
      <c r="G81" s="4" t="s">
        <v>4975</v>
      </c>
      <c r="I81" s="649" t="s">
        <v>5173</v>
      </c>
      <c r="J81" s="650"/>
      <c r="K81" s="650"/>
      <c r="L81" s="650"/>
      <c r="M81" s="650"/>
      <c r="N81" s="651"/>
      <c r="O81" s="126">
        <f>O80/12</f>
        <v>4.4584155911665964E-4</v>
      </c>
      <c r="Q81" s="600" t="s">
        <v>5070</v>
      </c>
      <c r="R81" s="600"/>
      <c r="S81" s="600"/>
      <c r="T81" s="600"/>
      <c r="U81" s="600"/>
      <c r="V81" s="600"/>
      <c r="W81" s="600"/>
      <c r="X81" s="206">
        <f>X80/12</f>
        <v>2.5726636889105039E-3</v>
      </c>
    </row>
    <row r="82" spans="1:24" ht="18" thickBot="1" x14ac:dyDescent="0.3">
      <c r="A82" s="3" t="s">
        <v>4976</v>
      </c>
      <c r="B82" s="661" t="s">
        <v>4977</v>
      </c>
      <c r="C82" s="661"/>
      <c r="D82" s="661"/>
      <c r="E82" s="661"/>
      <c r="F82" s="661"/>
      <c r="G82" s="661"/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62" t="s">
        <v>884</v>
      </c>
      <c r="R82" s="162" t="s">
        <v>885</v>
      </c>
      <c r="S82" s="162" t="s">
        <v>886</v>
      </c>
      <c r="T82" s="162" t="s">
        <v>888</v>
      </c>
      <c r="U82" s="162" t="s">
        <v>5071</v>
      </c>
      <c r="V82" s="162" t="s">
        <v>5072</v>
      </c>
      <c r="W82" s="162" t="s">
        <v>5073</v>
      </c>
      <c r="X82" s="162" t="s">
        <v>5074</v>
      </c>
    </row>
    <row r="83" spans="1:24" ht="16.5" thickBot="1" x14ac:dyDescent="0.3">
      <c r="A83" s="3" t="s">
        <v>364</v>
      </c>
      <c r="B83" s="4" t="s">
        <v>4978</v>
      </c>
      <c r="C83" s="4" t="s">
        <v>3360</v>
      </c>
      <c r="D83" s="4" t="s">
        <v>4979</v>
      </c>
      <c r="E83" s="4" t="s">
        <v>3332</v>
      </c>
      <c r="F83" s="4" t="s">
        <v>4980</v>
      </c>
      <c r="G83" s="4" t="s">
        <v>4981</v>
      </c>
      <c r="I83" s="652">
        <v>2016</v>
      </c>
      <c r="J83" s="446" t="s">
        <v>867</v>
      </c>
      <c r="K83" s="74">
        <v>-8.1081081081081086E-3</v>
      </c>
      <c r="L83" s="75">
        <v>7.8223554640134002E-3</v>
      </c>
      <c r="M83" s="74">
        <v>1.0050124363976159E-2</v>
      </c>
      <c r="N83" s="74">
        <v>9.8098034712319256E-3</v>
      </c>
      <c r="O83" s="126">
        <f>((K83-L83)*(M83-N83))</f>
        <v>-3.8284232274817264E-6</v>
      </c>
      <c r="Q83" s="599">
        <v>2016</v>
      </c>
      <c r="R83" s="140" t="s">
        <v>867</v>
      </c>
      <c r="S83" s="42">
        <v>-8.1081081081081086E-3</v>
      </c>
      <c r="T83" s="42">
        <v>1.0050124363976159E-2</v>
      </c>
      <c r="U83" s="141">
        <v>-4.7979963485080719E-3</v>
      </c>
      <c r="V83" s="141">
        <v>1.2865040415469806</v>
      </c>
      <c r="W83" s="529">
        <f>S83-U83-(V83*T83)</f>
        <v>-1.6239637371905143E-2</v>
      </c>
      <c r="X83" s="206">
        <f>W83^2</f>
        <v>2.6372582197097818E-4</v>
      </c>
    </row>
    <row r="84" spans="1:24" ht="16.5" thickBot="1" x14ac:dyDescent="0.3">
      <c r="A84" s="3" t="s">
        <v>368</v>
      </c>
      <c r="B84" s="4" t="s">
        <v>3355</v>
      </c>
      <c r="C84" s="4" t="s">
        <v>4982</v>
      </c>
      <c r="D84" s="4" t="s">
        <v>4983</v>
      </c>
      <c r="E84" s="4" t="s">
        <v>4984</v>
      </c>
      <c r="F84" s="4" t="s">
        <v>4985</v>
      </c>
      <c r="G84" s="4" t="s">
        <v>4986</v>
      </c>
      <c r="I84" s="653"/>
      <c r="J84" s="446" t="s">
        <v>868</v>
      </c>
      <c r="K84" s="74">
        <v>0.21321525885558584</v>
      </c>
      <c r="L84" s="75">
        <v>7.8223554640134002E-3</v>
      </c>
      <c r="M84" s="74">
        <v>4.3438042975537196E-2</v>
      </c>
      <c r="N84" s="74">
        <v>9.8098034712319256E-3</v>
      </c>
      <c r="O84" s="126">
        <f t="shared" ref="O84:O94" si="15">((K84-L84)*(M84-N84))</f>
        <v>6.9070017477364321E-3</v>
      </c>
      <c r="Q84" s="599"/>
      <c r="R84" s="140" t="s">
        <v>868</v>
      </c>
      <c r="S84" s="42">
        <v>0.21321525885558584</v>
      </c>
      <c r="T84" s="42">
        <v>4.3438042975537196E-2</v>
      </c>
      <c r="U84" s="141">
        <v>-4.7979963485080719E-3</v>
      </c>
      <c r="V84" s="141">
        <v>1.2865040415469806</v>
      </c>
      <c r="W84" s="529">
        <f t="shared" ref="W84:W94" si="16">S84-U84-(V84*T84)</f>
        <v>0.16213003735917389</v>
      </c>
      <c r="X84" s="206">
        <f t="shared" ref="X84:X94" si="17">W84^2</f>
        <v>2.6286149014087122E-2</v>
      </c>
    </row>
    <row r="85" spans="1:24" ht="16.5" thickBot="1" x14ac:dyDescent="0.3">
      <c r="A85" s="3" t="s">
        <v>3730</v>
      </c>
      <c r="B85" s="4" t="s">
        <v>4987</v>
      </c>
      <c r="C85" s="4" t="s">
        <v>3355</v>
      </c>
      <c r="D85" s="4" t="s">
        <v>4988</v>
      </c>
      <c r="E85" s="4" t="s">
        <v>4989</v>
      </c>
      <c r="F85" s="4" t="s">
        <v>4990</v>
      </c>
      <c r="G85" s="4" t="s">
        <v>4991</v>
      </c>
      <c r="I85" s="653"/>
      <c r="J85" s="446" t="s">
        <v>869</v>
      </c>
      <c r="K85" s="74">
        <v>-3.5934868051656375E-2</v>
      </c>
      <c r="L85" s="75">
        <v>7.8223554640134002E-3</v>
      </c>
      <c r="M85" s="74">
        <v>6.7206555334595368E-3</v>
      </c>
      <c r="N85" s="74">
        <v>9.8098034712319256E-3</v>
      </c>
      <c r="O85" s="126">
        <f t="shared" si="15"/>
        <v>1.3517253678607677E-4</v>
      </c>
      <c r="Q85" s="599"/>
      <c r="R85" s="140" t="s">
        <v>869</v>
      </c>
      <c r="S85" s="42">
        <v>-3.5934868051656375E-2</v>
      </c>
      <c r="T85" s="42">
        <v>6.7206555334595368E-3</v>
      </c>
      <c r="U85" s="141">
        <v>-4.7979963485080719E-3</v>
      </c>
      <c r="V85" s="141">
        <v>1.2865040415469806</v>
      </c>
      <c r="W85" s="529">
        <f t="shared" si="16"/>
        <v>-3.9783022208789078E-2</v>
      </c>
      <c r="X85" s="206">
        <f t="shared" si="17"/>
        <v>1.582688856065005E-3</v>
      </c>
    </row>
    <row r="86" spans="1:24" ht="16.5" thickBot="1" x14ac:dyDescent="0.3">
      <c r="A86" s="3" t="s">
        <v>3733</v>
      </c>
      <c r="B86" s="4" t="s">
        <v>990</v>
      </c>
      <c r="C86" s="4" t="s">
        <v>990</v>
      </c>
      <c r="D86" s="4" t="s">
        <v>990</v>
      </c>
      <c r="E86" s="4" t="s">
        <v>990</v>
      </c>
      <c r="F86" s="4" t="s">
        <v>990</v>
      </c>
      <c r="G86" s="4" t="s">
        <v>990</v>
      </c>
      <c r="I86" s="653"/>
      <c r="J86" s="446" t="s">
        <v>870</v>
      </c>
      <c r="K86" s="74">
        <v>-8.1537565521258015E-3</v>
      </c>
      <c r="L86" s="75">
        <v>7.8223554640134002E-3</v>
      </c>
      <c r="M86" s="74">
        <v>-9.3294460641399797E-3</v>
      </c>
      <c r="N86" s="74">
        <v>9.8098034712319256E-3</v>
      </c>
      <c r="O86" s="126">
        <f t="shared" si="15"/>
        <v>3.0577079448194168E-4</v>
      </c>
      <c r="Q86" s="599"/>
      <c r="R86" s="140" t="s">
        <v>870</v>
      </c>
      <c r="S86" s="42">
        <v>-8.1537565521258015E-3</v>
      </c>
      <c r="T86" s="42">
        <v>-9.3294460641399797E-3</v>
      </c>
      <c r="U86" s="141">
        <v>-4.7979963485080719E-3</v>
      </c>
      <c r="V86" s="141">
        <v>1.2865040415469806</v>
      </c>
      <c r="W86" s="529">
        <f t="shared" si="16"/>
        <v>8.6466098632929263E-3</v>
      </c>
      <c r="X86" s="206">
        <f t="shared" si="17"/>
        <v>7.4763862127994512E-5</v>
      </c>
    </row>
    <row r="87" spans="1:24" ht="16.5" thickBot="1" x14ac:dyDescent="0.3">
      <c r="A87" s="660" t="s">
        <v>373</v>
      </c>
      <c r="B87" s="660"/>
      <c r="C87" s="660"/>
      <c r="D87" s="660"/>
      <c r="E87" s="660"/>
      <c r="F87" s="660"/>
      <c r="G87" s="660"/>
      <c r="I87" s="653"/>
      <c r="J87" s="446" t="s">
        <v>871</v>
      </c>
      <c r="K87" s="74">
        <v>1.2331180270111567E-2</v>
      </c>
      <c r="L87" s="75">
        <v>7.8223554640134002E-3</v>
      </c>
      <c r="M87" s="74">
        <v>-1.5014834656640762E-2</v>
      </c>
      <c r="N87" s="74">
        <v>9.8098034712319256E-3</v>
      </c>
      <c r="O87" s="126">
        <f t="shared" si="15"/>
        <v>-1.1192994419336274E-4</v>
      </c>
      <c r="Q87" s="599"/>
      <c r="R87" s="140" t="s">
        <v>871</v>
      </c>
      <c r="S87" s="42">
        <v>1.2331180270111567E-2</v>
      </c>
      <c r="T87" s="42">
        <v>-1.5014834656640762E-2</v>
      </c>
      <c r="U87" s="141">
        <v>-4.7979963485080719E-3</v>
      </c>
      <c r="V87" s="141">
        <v>1.2865040415469806</v>
      </c>
      <c r="W87" s="529">
        <f t="shared" si="16"/>
        <v>3.6445822087547652E-2</v>
      </c>
      <c r="X87" s="206">
        <f t="shared" si="17"/>
        <v>1.3282979476371764E-3</v>
      </c>
    </row>
    <row r="88" spans="1:24" ht="16.5" thickBot="1" x14ac:dyDescent="0.3">
      <c r="I88" s="653"/>
      <c r="J88" s="446" t="s">
        <v>872</v>
      </c>
      <c r="K88" s="74">
        <v>5.5661252900232015E-2</v>
      </c>
      <c r="L88" s="75">
        <v>7.8223554640134002E-3</v>
      </c>
      <c r="M88" s="74">
        <v>4.9645736027609466E-2</v>
      </c>
      <c r="N88" s="74">
        <v>9.8098034712319256E-3</v>
      </c>
      <c r="O88" s="126">
        <f t="shared" si="15"/>
        <v>1.9057070918406672E-3</v>
      </c>
      <c r="Q88" s="599"/>
      <c r="R88" s="140" t="s">
        <v>872</v>
      </c>
      <c r="S88" s="42">
        <v>5.5661252900232015E-2</v>
      </c>
      <c r="T88" s="42">
        <v>4.9645736027609466E-2</v>
      </c>
      <c r="U88" s="141">
        <v>-4.7979963485080719E-3</v>
      </c>
      <c r="V88" s="141">
        <v>1.2865040415469806</v>
      </c>
      <c r="W88" s="529">
        <f t="shared" si="16"/>
        <v>-3.4101907963540318E-3</v>
      </c>
      <c r="X88" s="206">
        <f t="shared" si="17"/>
        <v>1.1629401267537745E-5</v>
      </c>
    </row>
    <row r="89" spans="1:24" ht="16.5" thickBot="1" x14ac:dyDescent="0.3">
      <c r="I89" s="653"/>
      <c r="J89" s="446" t="s">
        <v>873</v>
      </c>
      <c r="K89" s="74">
        <v>-5.5463117027176932E-4</v>
      </c>
      <c r="L89" s="75">
        <v>7.8223554640134002E-3</v>
      </c>
      <c r="M89" s="74">
        <v>3.7317594571986246E-2</v>
      </c>
      <c r="N89" s="74">
        <v>9.8098034712319256E-3</v>
      </c>
      <c r="O89" s="126">
        <f t="shared" si="15"/>
        <v>-2.3043239838972744E-4</v>
      </c>
      <c r="Q89" s="599"/>
      <c r="R89" s="140" t="s">
        <v>873</v>
      </c>
      <c r="S89" s="42">
        <v>-5.5463117027176932E-4</v>
      </c>
      <c r="T89" s="42">
        <v>3.7317594571986246E-2</v>
      </c>
      <c r="U89" s="141">
        <v>-4.7979963485080719E-3</v>
      </c>
      <c r="V89" s="141">
        <v>1.2865040415469806</v>
      </c>
      <c r="W89" s="529">
        <f t="shared" si="16"/>
        <v>-4.376587105943567E-2</v>
      </c>
      <c r="X89" s="206">
        <f t="shared" si="17"/>
        <v>1.9154514695911486E-3</v>
      </c>
    </row>
    <row r="90" spans="1:24" ht="16.5" thickBot="1" x14ac:dyDescent="0.3">
      <c r="I90" s="653"/>
      <c r="J90" s="446" t="s">
        <v>874</v>
      </c>
      <c r="K90" s="74">
        <v>1.3318534961154272E-2</v>
      </c>
      <c r="L90" s="75">
        <v>7.8223554640134002E-3</v>
      </c>
      <c r="M90" s="74">
        <v>3.5975090721741862E-2</v>
      </c>
      <c r="N90" s="74">
        <v>9.8098034712319256E-3</v>
      </c>
      <c r="O90" s="126">
        <f t="shared" si="15"/>
        <v>1.4380911532305417E-4</v>
      </c>
      <c r="Q90" s="599"/>
      <c r="R90" s="140" t="s">
        <v>874</v>
      </c>
      <c r="S90" s="42">
        <v>1.3318534961154272E-2</v>
      </c>
      <c r="T90" s="42">
        <v>3.5975090721741862E-2</v>
      </c>
      <c r="U90" s="141">
        <v>-4.7979963485080719E-3</v>
      </c>
      <c r="V90" s="141">
        <v>1.2865040415469806</v>
      </c>
      <c r="W90" s="529">
        <f t="shared" si="16"/>
        <v>-2.8165568298877848E-2</v>
      </c>
      <c r="X90" s="206">
        <f t="shared" si="17"/>
        <v>7.9329923759875276E-4</v>
      </c>
    </row>
    <row r="91" spans="1:24" ht="16.5" thickBot="1" x14ac:dyDescent="0.3">
      <c r="I91" s="653"/>
      <c r="J91" s="446" t="s">
        <v>875</v>
      </c>
      <c r="K91" s="74">
        <v>-2.4096385542168676E-2</v>
      </c>
      <c r="L91" s="75">
        <v>7.8223554640134002E-3</v>
      </c>
      <c r="M91" s="74">
        <v>-2.9839128178515729E-3</v>
      </c>
      <c r="N91" s="74">
        <v>9.8098034712319256E-3</v>
      </c>
      <c r="O91" s="126">
        <f t="shared" si="15"/>
        <v>4.0835931673782906E-4</v>
      </c>
      <c r="Q91" s="599"/>
      <c r="R91" s="140" t="s">
        <v>875</v>
      </c>
      <c r="S91" s="42">
        <v>-2.4096385542168676E-2</v>
      </c>
      <c r="T91" s="42">
        <v>-2.9839128178515729E-3</v>
      </c>
      <c r="U91" s="141">
        <v>-4.7979963485080719E-3</v>
      </c>
      <c r="V91" s="141">
        <v>1.2865040415469806</v>
      </c>
      <c r="W91" s="529">
        <f t="shared" si="16"/>
        <v>-1.5459573293870717E-2</v>
      </c>
      <c r="X91" s="206">
        <f t="shared" si="17"/>
        <v>2.3899840642856068E-4</v>
      </c>
    </row>
    <row r="92" spans="1:24" ht="16.5" thickBot="1" x14ac:dyDescent="0.3">
      <c r="I92" s="653"/>
      <c r="J92" s="446" t="s">
        <v>876</v>
      </c>
      <c r="K92" s="74">
        <v>-1.6835016835016834E-3</v>
      </c>
      <c r="L92" s="75">
        <v>7.8223554640134002E-3</v>
      </c>
      <c r="M92" s="74">
        <v>5.3133810453263684E-3</v>
      </c>
      <c r="N92" s="74">
        <v>9.8098034712319256E-3</v>
      </c>
      <c r="O92" s="126">
        <f t="shared" si="15"/>
        <v>4.2742349255541451E-5</v>
      </c>
      <c r="Q92" s="599"/>
      <c r="R92" s="140" t="s">
        <v>876</v>
      </c>
      <c r="S92" s="42">
        <v>-1.6835016835016834E-3</v>
      </c>
      <c r="T92" s="42">
        <v>5.3133810453263684E-3</v>
      </c>
      <c r="U92" s="141">
        <v>-4.7979963485080719E-3</v>
      </c>
      <c r="V92" s="141">
        <v>1.2865040415469806</v>
      </c>
      <c r="W92" s="529">
        <f t="shared" si="16"/>
        <v>-3.7211915240851056E-3</v>
      </c>
      <c r="X92" s="206">
        <f t="shared" si="17"/>
        <v>1.3847266358922831E-5</v>
      </c>
    </row>
    <row r="93" spans="1:24" ht="16.5" thickBot="1" x14ac:dyDescent="0.3">
      <c r="I93" s="653"/>
      <c r="J93" s="446" t="s">
        <v>877</v>
      </c>
      <c r="K93" s="74">
        <v>-8.8813940415964021E-2</v>
      </c>
      <c r="L93" s="75">
        <v>7.8223554640134002E-3</v>
      </c>
      <c r="M93" s="74">
        <v>-7.5342465753424681E-2</v>
      </c>
      <c r="N93" s="74">
        <v>9.8098034712319256E-3</v>
      </c>
      <c r="O93" s="126">
        <f t="shared" si="15"/>
        <v>8.2287998836454105E-3</v>
      </c>
      <c r="Q93" s="599"/>
      <c r="R93" s="140" t="s">
        <v>877</v>
      </c>
      <c r="S93" s="42">
        <v>-8.8813940415964021E-2</v>
      </c>
      <c r="T93" s="42">
        <v>-7.5342465753424681E-2</v>
      </c>
      <c r="U93" s="141">
        <v>-4.7979963485080719E-3</v>
      </c>
      <c r="V93" s="141">
        <v>1.2865040415469806</v>
      </c>
      <c r="W93" s="529">
        <f t="shared" si="16"/>
        <v>1.2912442624439871E-2</v>
      </c>
      <c r="X93" s="206">
        <f t="shared" si="17"/>
        <v>1.6673117452945161E-4</v>
      </c>
    </row>
    <row r="94" spans="1:24" ht="16.5" thickBot="1" x14ac:dyDescent="0.3">
      <c r="I94" s="654"/>
      <c r="J94" s="446" t="s">
        <v>866</v>
      </c>
      <c r="K94" s="74">
        <v>-3.3312769895126465E-2</v>
      </c>
      <c r="L94" s="75">
        <v>7.8223554640134002E-3</v>
      </c>
      <c r="M94" s="74">
        <v>3.1927675707203271E-2</v>
      </c>
      <c r="N94" s="74">
        <v>9.8098034712319256E-3</v>
      </c>
      <c r="O94" s="126">
        <f t="shared" si="15"/>
        <v>-9.0982144710412033E-4</v>
      </c>
      <c r="Q94" s="599"/>
      <c r="R94" s="140" t="s">
        <v>866</v>
      </c>
      <c r="S94" s="42">
        <v>-3.3312769895126465E-2</v>
      </c>
      <c r="T94" s="42">
        <v>3.1927675707203271E-2</v>
      </c>
      <c r="U94" s="141">
        <v>-4.7979963485080719E-3</v>
      </c>
      <c r="V94" s="141">
        <v>1.2865040415469806</v>
      </c>
      <c r="W94" s="529">
        <f t="shared" si="16"/>
        <v>-6.9589857381136752E-2</v>
      </c>
      <c r="X94" s="206">
        <f t="shared" si="17"/>
        <v>4.8427482503269536E-3</v>
      </c>
    </row>
    <row r="95" spans="1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1.6821350622892261E-2</v>
      </c>
      <c r="Q95" s="599" t="s">
        <v>891</v>
      </c>
      <c r="R95" s="599"/>
      <c r="S95" s="599"/>
      <c r="T95" s="599"/>
      <c r="U95" s="599"/>
      <c r="V95" s="599"/>
      <c r="W95" s="599"/>
      <c r="X95" s="206">
        <f>SUM(X83:X94)</f>
        <v>3.7518330707989607E-2</v>
      </c>
    </row>
    <row r="96" spans="1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1.4017792185743551E-3</v>
      </c>
      <c r="Q96" s="600" t="s">
        <v>5070</v>
      </c>
      <c r="R96" s="600"/>
      <c r="S96" s="600"/>
      <c r="T96" s="600"/>
      <c r="U96" s="600"/>
      <c r="V96" s="600"/>
      <c r="W96" s="600"/>
      <c r="X96" s="206">
        <f>X95/12</f>
        <v>3.1265275589991339E-3</v>
      </c>
    </row>
    <row r="97" spans="9:24" ht="18" thickBot="1" x14ac:dyDescent="0.3"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162" t="s">
        <v>884</v>
      </c>
      <c r="R97" s="162" t="s">
        <v>885</v>
      </c>
      <c r="S97" s="162" t="s">
        <v>886</v>
      </c>
      <c r="T97" s="162" t="s">
        <v>888</v>
      </c>
      <c r="U97" s="162" t="s">
        <v>5071</v>
      </c>
      <c r="V97" s="162" t="s">
        <v>5072</v>
      </c>
      <c r="W97" s="162" t="s">
        <v>5073</v>
      </c>
      <c r="X97" s="162" t="s">
        <v>5074</v>
      </c>
    </row>
    <row r="98" spans="9:24" ht="16.5" thickBot="1" x14ac:dyDescent="0.3">
      <c r="I98" s="652">
        <v>2017</v>
      </c>
      <c r="J98" s="446" t="s">
        <v>867</v>
      </c>
      <c r="K98" s="74">
        <v>6.1855670103092786E-2</v>
      </c>
      <c r="L98" s="74">
        <v>3.3106732494870283E-2</v>
      </c>
      <c r="M98" s="74">
        <v>-8.2182179919061092E-3</v>
      </c>
      <c r="N98" s="74">
        <v>1.7002369229728018E-2</v>
      </c>
      <c r="O98" s="126">
        <f>((K98-L98)*(M98-N98))</f>
        <v>-7.2506508847749323E-4</v>
      </c>
      <c r="Q98" s="599">
        <v>2017</v>
      </c>
      <c r="R98" s="140" t="s">
        <v>867</v>
      </c>
      <c r="S98" s="42">
        <v>6.1855670103092786E-2</v>
      </c>
      <c r="T98" s="42">
        <v>-8.2182179919061092E-3</v>
      </c>
      <c r="U98" s="141">
        <v>1.2925055625444423E-2</v>
      </c>
      <c r="V98" s="141">
        <v>1.1869920360357156</v>
      </c>
      <c r="W98" s="529">
        <f>S98-U98-(V98*T98)</f>
        <v>5.8685573784446346E-2</v>
      </c>
      <c r="X98" s="206">
        <f>W98^2</f>
        <v>3.4439965704096964E-3</v>
      </c>
    </row>
    <row r="99" spans="9:24" ht="16.5" thickBot="1" x14ac:dyDescent="0.3">
      <c r="I99" s="653"/>
      <c r="J99" s="446" t="s">
        <v>868</v>
      </c>
      <c r="K99" s="74">
        <v>2.366504854368932E-2</v>
      </c>
      <c r="L99" s="74">
        <v>3.3106732494870283E-2</v>
      </c>
      <c r="M99" s="74">
        <v>1.7495868239585141E-2</v>
      </c>
      <c r="N99" s="74">
        <v>1.7002369229728018E-2</v>
      </c>
      <c r="O99" s="126">
        <f t="shared" ref="O99:O109" si="18">((K99-L99)*(M99-N99))</f>
        <v>-4.6594616812916989E-6</v>
      </c>
      <c r="Q99" s="599"/>
      <c r="R99" s="140" t="s">
        <v>868</v>
      </c>
      <c r="S99" s="42">
        <v>2.366504854368932E-2</v>
      </c>
      <c r="T99" s="42">
        <v>1.7495868239585141E-2</v>
      </c>
      <c r="U99" s="141">
        <v>1.2925055625444423E-2</v>
      </c>
      <c r="V99" s="141">
        <v>1.1869920360357156</v>
      </c>
      <c r="W99" s="529">
        <f t="shared" ref="W99:W109" si="19">S99-U99-(V99*T99)</f>
        <v>-1.002746334567288E-2</v>
      </c>
      <c r="X99" s="206">
        <f t="shared" ref="X99:X109" si="20">W99^2</f>
        <v>1.0055002114881313E-4</v>
      </c>
    </row>
    <row r="100" spans="9:24" ht="16.5" thickBot="1" x14ac:dyDescent="0.3">
      <c r="I100" s="653"/>
      <c r="J100" s="446" t="s">
        <v>869</v>
      </c>
      <c r="K100" s="74">
        <v>2.7267338470657973E-2</v>
      </c>
      <c r="L100" s="74">
        <v>3.3106732494870283E-2</v>
      </c>
      <c r="M100" s="74">
        <v>3.2295283969978633E-2</v>
      </c>
      <c r="N100" s="74">
        <v>1.7002369229728018E-2</v>
      </c>
      <c r="O100" s="126">
        <f t="shared" si="18"/>
        <v>-8.9301354947007798E-5</v>
      </c>
      <c r="Q100" s="599"/>
      <c r="R100" s="140" t="s">
        <v>869</v>
      </c>
      <c r="S100" s="42">
        <v>2.7267338470657973E-2</v>
      </c>
      <c r="T100" s="42">
        <v>3.2295283969978633E-2</v>
      </c>
      <c r="U100" s="141">
        <v>1.2925055625444423E-2</v>
      </c>
      <c r="V100" s="141">
        <v>1.1869920360357156</v>
      </c>
      <c r="W100" s="529">
        <f t="shared" si="19"/>
        <v>-2.3991962028662994E-2</v>
      </c>
      <c r="X100" s="206">
        <f t="shared" si="20"/>
        <v>5.7561424198480698E-4</v>
      </c>
    </row>
    <row r="101" spans="9:24" ht="16.5" thickBot="1" x14ac:dyDescent="0.3">
      <c r="I101" s="653"/>
      <c r="J101" s="446" t="s">
        <v>870</v>
      </c>
      <c r="K101" s="74">
        <v>2.7120600115406807E-2</v>
      </c>
      <c r="L101" s="74">
        <v>3.3106732494870283E-2</v>
      </c>
      <c r="M101" s="74">
        <v>2.0867470402482848E-2</v>
      </c>
      <c r="N101" s="74">
        <v>1.7002369229728018E-2</v>
      </c>
      <c r="O101" s="126">
        <f t="shared" si="18"/>
        <v>-2.3137007280129945E-5</v>
      </c>
      <c r="Q101" s="599"/>
      <c r="R101" s="140" t="s">
        <v>870</v>
      </c>
      <c r="S101" s="42">
        <v>2.7120600115406807E-2</v>
      </c>
      <c r="T101" s="42">
        <v>2.0867470402482848E-2</v>
      </c>
      <c r="U101" s="141">
        <v>1.2925055625444423E-2</v>
      </c>
      <c r="V101" s="141">
        <v>1.1869920360357156</v>
      </c>
      <c r="W101" s="529">
        <f t="shared" si="19"/>
        <v>-1.0573976689995764E-2</v>
      </c>
      <c r="X101" s="206">
        <f t="shared" si="20"/>
        <v>1.1180898304057377E-4</v>
      </c>
    </row>
    <row r="102" spans="9:24" ht="16.5" thickBot="1" x14ac:dyDescent="0.3">
      <c r="I102" s="653"/>
      <c r="J102" s="446" t="s">
        <v>871</v>
      </c>
      <c r="K102" s="74">
        <v>3.7640449438202245E-2</v>
      </c>
      <c r="L102" s="74">
        <v>3.3106732494870283E-2</v>
      </c>
      <c r="M102" s="74">
        <v>1.8006717972702979E-2</v>
      </c>
      <c r="N102" s="74">
        <v>1.7002369229728018E-2</v>
      </c>
      <c r="O102" s="126">
        <f t="shared" si="18"/>
        <v>4.55343291303974E-6</v>
      </c>
      <c r="Q102" s="599"/>
      <c r="R102" s="140" t="s">
        <v>871</v>
      </c>
      <c r="S102" s="42">
        <v>3.7640449438202245E-2</v>
      </c>
      <c r="T102" s="42">
        <v>1.8006717972702979E-2</v>
      </c>
      <c r="U102" s="141">
        <v>1.2925055625444423E-2</v>
      </c>
      <c r="V102" s="141">
        <v>1.1869920360357156</v>
      </c>
      <c r="W102" s="529">
        <f t="shared" si="19"/>
        <v>3.3415629840181996E-3</v>
      </c>
      <c r="X102" s="206">
        <f t="shared" si="20"/>
        <v>1.1166043176160614E-5</v>
      </c>
    </row>
    <row r="103" spans="9:24" ht="16.5" thickBot="1" x14ac:dyDescent="0.3">
      <c r="I103" s="653"/>
      <c r="J103" s="446" t="s">
        <v>872</v>
      </c>
      <c r="K103" s="74">
        <v>5.6848944233892799E-2</v>
      </c>
      <c r="L103" s="74">
        <v>3.3106732494870283E-2</v>
      </c>
      <c r="M103" s="74">
        <v>2.0799832933068765E-2</v>
      </c>
      <c r="N103" s="74">
        <v>1.7002369229728018E-2</v>
      </c>
      <c r="O103" s="126">
        <f t="shared" si="18"/>
        <v>9.0160187315968621E-5</v>
      </c>
      <c r="Q103" s="599"/>
      <c r="R103" s="140" t="s">
        <v>872</v>
      </c>
      <c r="S103" s="42">
        <v>5.6848944233892799E-2</v>
      </c>
      <c r="T103" s="42">
        <v>2.0799832933068765E-2</v>
      </c>
      <c r="U103" s="141">
        <v>1.2925055625444423E-2</v>
      </c>
      <c r="V103" s="141">
        <v>1.1869920360357156</v>
      </c>
      <c r="W103" s="529">
        <f t="shared" si="19"/>
        <v>1.9234652566022352E-2</v>
      </c>
      <c r="X103" s="206">
        <f t="shared" si="20"/>
        <v>3.6997185933559023E-4</v>
      </c>
    </row>
    <row r="104" spans="9:24" ht="16.5" thickBot="1" x14ac:dyDescent="0.3">
      <c r="I104" s="653"/>
      <c r="J104" s="446" t="s">
        <v>873</v>
      </c>
      <c r="K104" s="74">
        <v>1.2500000000000001E-2</v>
      </c>
      <c r="L104" s="74">
        <v>3.3106732494870283E-2</v>
      </c>
      <c r="M104" s="74">
        <v>-3.6210388494506696E-3</v>
      </c>
      <c r="N104" s="74">
        <v>1.7002369229728018E-2</v>
      </c>
      <c r="O104" s="126">
        <f t="shared" si="18"/>
        <v>4.249810534201818E-4</v>
      </c>
      <c r="Q104" s="599"/>
      <c r="R104" s="140" t="s">
        <v>873</v>
      </c>
      <c r="S104" s="42">
        <v>1.2500000000000001E-2</v>
      </c>
      <c r="T104" s="42">
        <v>-3.6210388494506696E-3</v>
      </c>
      <c r="U104" s="141">
        <v>1.2925055625444423E-2</v>
      </c>
      <c r="V104" s="141">
        <v>1.1869920360357156</v>
      </c>
      <c r="W104" s="529">
        <f t="shared" si="19"/>
        <v>3.8730886510294528E-3</v>
      </c>
      <c r="X104" s="206">
        <f t="shared" si="20"/>
        <v>1.5000815698733146E-5</v>
      </c>
    </row>
    <row r="105" spans="9:24" ht="16.5" thickBot="1" x14ac:dyDescent="0.3">
      <c r="I105" s="653"/>
      <c r="J105" s="446" t="s">
        <v>874</v>
      </c>
      <c r="K105" s="74">
        <v>3.268641470888662E-2</v>
      </c>
      <c r="L105" s="74">
        <v>3.3106732494870283E-2</v>
      </c>
      <c r="M105" s="74">
        <v>3.3364816031537449E-3</v>
      </c>
      <c r="N105" s="74">
        <v>1.7002369229728018E-2</v>
      </c>
      <c r="O105" s="126">
        <f t="shared" si="18"/>
        <v>5.7440156307032403E-6</v>
      </c>
      <c r="Q105" s="599"/>
      <c r="R105" s="140" t="s">
        <v>874</v>
      </c>
      <c r="S105" s="42">
        <v>3.268641470888662E-2</v>
      </c>
      <c r="T105" s="42">
        <v>3.3364816031537449E-3</v>
      </c>
      <c r="U105" s="141">
        <v>1.2925055625444423E-2</v>
      </c>
      <c r="V105" s="141">
        <v>1.1869920360357156</v>
      </c>
      <c r="W105" s="529">
        <f t="shared" si="19"/>
        <v>1.5800981992119024E-2</v>
      </c>
      <c r="X105" s="206">
        <f t="shared" si="20"/>
        <v>2.4967103191526972E-4</v>
      </c>
    </row>
    <row r="106" spans="9:24" ht="16.5" thickBot="1" x14ac:dyDescent="0.3">
      <c r="I106" s="653"/>
      <c r="J106" s="446" t="s">
        <v>875</v>
      </c>
      <c r="K106" s="74">
        <v>-3.1157270029673591E-2</v>
      </c>
      <c r="L106" s="74">
        <v>3.3106732494870283E-2</v>
      </c>
      <c r="M106" s="74">
        <v>2.158943243326219E-3</v>
      </c>
      <c r="N106" s="74">
        <v>1.7002369229728018E-2</v>
      </c>
      <c r="O106" s="126">
        <f t="shared" si="18"/>
        <v>9.538979650630053E-4</v>
      </c>
      <c r="Q106" s="599"/>
      <c r="R106" s="140" t="s">
        <v>875</v>
      </c>
      <c r="S106" s="42">
        <v>-3.1157270029673591E-2</v>
      </c>
      <c r="T106" s="42">
        <v>2.158943243326219E-3</v>
      </c>
      <c r="U106" s="141">
        <v>1.2925055625444423E-2</v>
      </c>
      <c r="V106" s="141">
        <v>1.1869920360357156</v>
      </c>
      <c r="W106" s="529">
        <f t="shared" si="19"/>
        <v>-4.6644974091199352E-2</v>
      </c>
      <c r="X106" s="206">
        <f t="shared" si="20"/>
        <v>2.1757536079686588E-3</v>
      </c>
    </row>
    <row r="107" spans="9:24" ht="16.5" thickBot="1" x14ac:dyDescent="0.3">
      <c r="I107" s="653"/>
      <c r="J107" s="446" t="s">
        <v>876</v>
      </c>
      <c r="K107" s="74">
        <v>1.2761613067891782E-2</v>
      </c>
      <c r="L107" s="74">
        <v>3.3106732494870283E-2</v>
      </c>
      <c r="M107" s="74">
        <v>1.3048272482234717E-2</v>
      </c>
      <c r="N107" s="74">
        <v>1.7002369229728018E-2</v>
      </c>
      <c r="O107" s="126">
        <f t="shared" si="18"/>
        <v>8.0446570553578458E-5</v>
      </c>
      <c r="Q107" s="599"/>
      <c r="R107" s="140" t="s">
        <v>876</v>
      </c>
      <c r="S107" s="42">
        <v>1.2761613067891782E-2</v>
      </c>
      <c r="T107" s="42">
        <v>1.3048272482234717E-2</v>
      </c>
      <c r="U107" s="141">
        <v>1.2925055625444423E-2</v>
      </c>
      <c r="V107" s="141">
        <v>1.1869920360357156</v>
      </c>
      <c r="W107" s="529">
        <f t="shared" si="19"/>
        <v>-1.5651638077989229E-2</v>
      </c>
      <c r="X107" s="206">
        <f t="shared" si="20"/>
        <v>2.4497377452436234E-4</v>
      </c>
    </row>
    <row r="108" spans="9:24" ht="16.5" thickBot="1" x14ac:dyDescent="0.3">
      <c r="I108" s="653"/>
      <c r="J108" s="446" t="s">
        <v>877</v>
      </c>
      <c r="K108" s="74">
        <v>2.217741935483871E-3</v>
      </c>
      <c r="L108" s="74">
        <v>3.3106732494870283E-2</v>
      </c>
      <c r="M108" s="74">
        <v>-6.0470460180261547E-5</v>
      </c>
      <c r="N108" s="74">
        <v>1.7002369229728018E-2</v>
      </c>
      <c r="O108" s="126">
        <f t="shared" si="18"/>
        <v>5.2705389409790063E-4</v>
      </c>
      <c r="Q108" s="599"/>
      <c r="R108" s="140" t="s">
        <v>877</v>
      </c>
      <c r="S108" s="42">
        <v>2.217741935483871E-3</v>
      </c>
      <c r="T108" s="42">
        <v>-6.0470460180261547E-5</v>
      </c>
      <c r="U108" s="141">
        <v>1.2925055625444423E-2</v>
      </c>
      <c r="V108" s="141">
        <v>1.1869920360357156</v>
      </c>
      <c r="W108" s="529">
        <f t="shared" si="19"/>
        <v>-1.0635535735311166E-2</v>
      </c>
      <c r="X108" s="206">
        <f t="shared" si="20"/>
        <v>1.1311462037708082E-4</v>
      </c>
    </row>
    <row r="109" spans="9:24" ht="16.5" thickBot="1" x14ac:dyDescent="0.3">
      <c r="I109" s="654"/>
      <c r="J109" s="446" t="s">
        <v>866</v>
      </c>
      <c r="K109" s="74">
        <v>0.13387423935091278</v>
      </c>
      <c r="L109" s="74">
        <v>3.3106732494870283E-2</v>
      </c>
      <c r="M109" s="74">
        <v>8.791928721174018E-2</v>
      </c>
      <c r="N109" s="74">
        <v>1.7002369229728018E-2</v>
      </c>
      <c r="O109" s="126">
        <f t="shared" si="18"/>
        <v>7.146121018961814E-3</v>
      </c>
      <c r="Q109" s="599"/>
      <c r="R109" s="140" t="s">
        <v>866</v>
      </c>
      <c r="S109" s="42">
        <v>0.13387423935091278</v>
      </c>
      <c r="T109" s="42">
        <v>8.791928721174018E-2</v>
      </c>
      <c r="U109" s="141">
        <v>1.2925055625444423E-2</v>
      </c>
      <c r="V109" s="141">
        <v>1.1869920360357156</v>
      </c>
      <c r="W109" s="529">
        <f t="shared" si="19"/>
        <v>1.6589689991196033E-2</v>
      </c>
      <c r="X109" s="206">
        <f t="shared" si="20"/>
        <v>2.7521781400398983E-4</v>
      </c>
    </row>
    <row r="110" spans="9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8.3907952255702686E-3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7.6868393835837342E-3</v>
      </c>
    </row>
    <row r="111" spans="9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6.9923293546418901E-4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6.4056994863197789E-4</v>
      </c>
    </row>
    <row r="112" spans="9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</row>
    <row r="113" spans="9:15" ht="16.5" thickBot="1" x14ac:dyDescent="0.3">
      <c r="I113" s="671">
        <v>2018</v>
      </c>
      <c r="J113" s="448" t="s">
        <v>867</v>
      </c>
      <c r="K113" s="449">
        <v>-2.6833631484794274E-2</v>
      </c>
      <c r="L113" s="141">
        <v>-2.4347273845587658E-2</v>
      </c>
      <c r="M113" s="141">
        <v>2.443046535543213E-2</v>
      </c>
      <c r="N113" s="141">
        <v>-7.0994468597337171E-3</v>
      </c>
      <c r="O113" s="126">
        <f>((K113-L113)*(M113-N113))</f>
        <v>-7.8394638099691611E-5</v>
      </c>
    </row>
    <row r="114" spans="9:15" ht="16.5" thickBot="1" x14ac:dyDescent="0.3">
      <c r="I114" s="672"/>
      <c r="J114" s="448" t="s">
        <v>868</v>
      </c>
      <c r="K114" s="141">
        <v>-9.1911764705882356E-3</v>
      </c>
      <c r="L114" s="141">
        <v>-2.4347273845587658E-2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3.2488298148626987E-5</v>
      </c>
    </row>
    <row r="115" spans="9:15" ht="16.5" thickBot="1" x14ac:dyDescent="0.3">
      <c r="I115" s="672"/>
      <c r="J115" s="448" t="s">
        <v>869</v>
      </c>
      <c r="K115" s="141">
        <v>-8.1168831168831168E-2</v>
      </c>
      <c r="L115" s="141">
        <v>-2.4347273845587658E-2</v>
      </c>
      <c r="M115" s="141">
        <v>-8.5978114661722491E-2</v>
      </c>
      <c r="N115" s="141">
        <v>-7.0994468597337171E-3</v>
      </c>
      <c r="O115" s="126">
        <f t="shared" si="21"/>
        <v>4.4820087440917864E-3</v>
      </c>
    </row>
    <row r="116" spans="9:15" ht="16.5" thickBot="1" x14ac:dyDescent="0.3">
      <c r="I116" s="672"/>
      <c r="J116" s="448" t="s">
        <v>870</v>
      </c>
      <c r="K116" s="141">
        <v>-6.4109035840484607E-2</v>
      </c>
      <c r="L116" s="141">
        <v>-2.4347273845587658E-2</v>
      </c>
      <c r="M116" s="141">
        <v>-4.7003022830323746E-2</v>
      </c>
      <c r="N116" s="141">
        <v>-7.0994468597337171E-3</v>
      </c>
      <c r="O116" s="126">
        <f t="shared" si="21"/>
        <v>1.5866364904878897E-3</v>
      </c>
    </row>
    <row r="117" spans="9:15" ht="16.5" thickBot="1" x14ac:dyDescent="0.3">
      <c r="I117" s="672"/>
      <c r="J117" s="448" t="s">
        <v>871</v>
      </c>
      <c r="K117" s="141">
        <v>-1.6181229773462782E-2</v>
      </c>
      <c r="L117" s="141">
        <v>-2.4347273845587658E-2</v>
      </c>
      <c r="M117" s="141">
        <v>-5.0291628843604896E-3</v>
      </c>
      <c r="N117" s="141">
        <v>-7.0994468597337171E-3</v>
      </c>
      <c r="O117" s="126">
        <f t="shared" si="21"/>
        <v>1.6906030184711668E-5</v>
      </c>
    </row>
    <row r="118" spans="9:15" ht="16.5" thickBot="1" x14ac:dyDescent="0.3">
      <c r="I118" s="672"/>
      <c r="J118" s="448" t="s">
        <v>872</v>
      </c>
      <c r="K118" s="141">
        <v>1.0964912280701754E-2</v>
      </c>
      <c r="L118" s="141">
        <v>-2.4347273845587658E-2</v>
      </c>
      <c r="M118" s="141">
        <v>-4.6791598066254894E-2</v>
      </c>
      <c r="N118" s="141">
        <v>-7.0994468597337171E-3</v>
      </c>
      <c r="O118" s="126">
        <f t="shared" si="21"/>
        <v>-1.4016166311574987E-3</v>
      </c>
    </row>
    <row r="119" spans="9:15" ht="16.5" thickBot="1" x14ac:dyDescent="0.3">
      <c r="I119" s="672"/>
      <c r="J119" s="448" t="s">
        <v>873</v>
      </c>
      <c r="K119" s="141">
        <v>-5.0867678958785252E-2</v>
      </c>
      <c r="L119" s="141">
        <v>-2.4347273845587658E-2</v>
      </c>
      <c r="M119" s="141">
        <v>2.741564628095532E-2</v>
      </c>
      <c r="N119" s="141">
        <v>-7.0994468597337171E-3</v>
      </c>
      <c r="O119" s="126">
        <f t="shared" si="21"/>
        <v>-9.1535425261082088E-4</v>
      </c>
    </row>
    <row r="120" spans="9:15" ht="16.5" thickBot="1" x14ac:dyDescent="0.3">
      <c r="I120" s="672"/>
      <c r="J120" s="448" t="s">
        <v>874</v>
      </c>
      <c r="K120" s="141">
        <v>1.3872832369942197E-2</v>
      </c>
      <c r="L120" s="141">
        <v>-2.4347273845587658E-2</v>
      </c>
      <c r="M120" s="141">
        <v>1.926351069183738E-2</v>
      </c>
      <c r="N120" s="141">
        <v>-7.0994468597337171E-3</v>
      </c>
      <c r="O120" s="126">
        <f t="shared" si="21"/>
        <v>1.0075950377765523E-3</v>
      </c>
    </row>
    <row r="121" spans="9:15" ht="16.5" thickBot="1" x14ac:dyDescent="0.3">
      <c r="I121" s="672"/>
      <c r="J121" s="448" t="s">
        <v>875</v>
      </c>
      <c r="K121" s="141">
        <v>7.2405929304446975E-2</v>
      </c>
      <c r="L121" s="141">
        <v>-2.4347273845587658E-2</v>
      </c>
      <c r="M121" s="141">
        <v>-6.0196663444972249E-3</v>
      </c>
      <c r="N121" s="141">
        <v>-7.0994468597337171E-3</v>
      </c>
      <c r="O121" s="126">
        <f t="shared" si="21"/>
        <v>1.0447222354812539E-4</v>
      </c>
    </row>
    <row r="122" spans="9:15" ht="16.5" thickBot="1" x14ac:dyDescent="0.3">
      <c r="I122" s="672"/>
      <c r="J122" s="448" t="s">
        <v>876</v>
      </c>
      <c r="K122" s="141">
        <v>-8.0808080808080815E-2</v>
      </c>
      <c r="L122" s="141">
        <v>-2.4347273845587658E-2</v>
      </c>
      <c r="M122" s="141">
        <v>-2.4763515298842628E-2</v>
      </c>
      <c r="N122" s="141">
        <v>-7.0994468597337171E-3</v>
      </c>
      <c r="O122" s="126">
        <f t="shared" si="21"/>
        <v>9.9732755831279606E-4</v>
      </c>
    </row>
    <row r="123" spans="9:15" ht="16.5" thickBot="1" x14ac:dyDescent="0.3">
      <c r="I123" s="672"/>
      <c r="J123" s="448" t="s">
        <v>877</v>
      </c>
      <c r="K123" s="141">
        <v>-1.3071139386928861E-2</v>
      </c>
      <c r="L123" s="141">
        <v>-2.4347273845587658E-2</v>
      </c>
      <c r="M123" s="141">
        <v>4.7403329287324443E-2</v>
      </c>
      <c r="N123" s="141">
        <v>-7.0994468597337171E-3</v>
      </c>
      <c r="O123" s="126">
        <f t="shared" si="21"/>
        <v>6.1458063220440925E-4</v>
      </c>
    </row>
    <row r="124" spans="9:15" ht="16.5" thickBot="1" x14ac:dyDescent="0.3">
      <c r="I124" s="673"/>
      <c r="J124" s="448" t="s">
        <v>866</v>
      </c>
      <c r="K124" s="141">
        <v>7.4556213017751477E-2</v>
      </c>
      <c r="L124" s="141">
        <v>-2.4347273845587658E-2</v>
      </c>
      <c r="M124" s="141">
        <v>1.6834633611323781E-2</v>
      </c>
      <c r="N124" s="141">
        <v>-7.0994468597337171E-3</v>
      </c>
      <c r="O124" s="126">
        <f t="shared" si="21"/>
        <v>2.3671640134553368E-3</v>
      </c>
    </row>
    <row r="125" spans="9:15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3.7226740410450034E-3</v>
      </c>
    </row>
    <row r="126" spans="9:15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3.102228367537503E-4</v>
      </c>
    </row>
  </sheetData>
  <mergeCells count="70">
    <mergeCell ref="Z50:AC50"/>
    <mergeCell ref="AE50:AF50"/>
    <mergeCell ref="Z51:AC51"/>
    <mergeCell ref="AE51:AF51"/>
    <mergeCell ref="Z33:AC33"/>
    <mergeCell ref="AE33:AF33"/>
    <mergeCell ref="Z34:AC34"/>
    <mergeCell ref="AE34:AF34"/>
    <mergeCell ref="Z35:Z36"/>
    <mergeCell ref="AA35:AD35"/>
    <mergeCell ref="AE35:AG35"/>
    <mergeCell ref="Z17:AC17"/>
    <mergeCell ref="AE17:AF17"/>
    <mergeCell ref="Z18:Z19"/>
    <mergeCell ref="AA18:AD18"/>
    <mergeCell ref="AE18:AG18"/>
    <mergeCell ref="Z1:Z2"/>
    <mergeCell ref="AA1:AD1"/>
    <mergeCell ref="AE1:AG1"/>
    <mergeCell ref="Z16:AC16"/>
    <mergeCell ref="AE16:AF16"/>
    <mergeCell ref="I80:N80"/>
    <mergeCell ref="I81:N81"/>
    <mergeCell ref="I83:I94"/>
    <mergeCell ref="I95:N95"/>
    <mergeCell ref="I96:N96"/>
    <mergeCell ref="I17:U17"/>
    <mergeCell ref="I53:I64"/>
    <mergeCell ref="I65:N65"/>
    <mergeCell ref="I66:N66"/>
    <mergeCell ref="I68:I79"/>
    <mergeCell ref="Q36:X36"/>
    <mergeCell ref="Q38:Q49"/>
    <mergeCell ref="Q50:W50"/>
    <mergeCell ref="Q51:W51"/>
    <mergeCell ref="Q53:Q64"/>
    <mergeCell ref="Q65:W65"/>
    <mergeCell ref="Q66:W66"/>
    <mergeCell ref="Q68:Q79"/>
    <mergeCell ref="A87:G87"/>
    <mergeCell ref="B47:G47"/>
    <mergeCell ref="B54:G54"/>
    <mergeCell ref="B61:G61"/>
    <mergeCell ref="B68:G68"/>
    <mergeCell ref="B74:G74"/>
    <mergeCell ref="B82:G82"/>
    <mergeCell ref="B5:G5"/>
    <mergeCell ref="B13:G13"/>
    <mergeCell ref="B18:G18"/>
    <mergeCell ref="B26:G26"/>
    <mergeCell ref="B33:G33"/>
    <mergeCell ref="B40:G40"/>
    <mergeCell ref="I36:O36"/>
    <mergeCell ref="I38:I49"/>
    <mergeCell ref="I50:N50"/>
    <mergeCell ref="I51:N51"/>
    <mergeCell ref="Q80:W80"/>
    <mergeCell ref="Q81:W81"/>
    <mergeCell ref="Q83:Q94"/>
    <mergeCell ref="Q95:W95"/>
    <mergeCell ref="Q96:W96"/>
    <mergeCell ref="I125:N125"/>
    <mergeCell ref="I126:N126"/>
    <mergeCell ref="Q98:Q109"/>
    <mergeCell ref="Q110:W110"/>
    <mergeCell ref="Q111:W111"/>
    <mergeCell ref="I98:I109"/>
    <mergeCell ref="I110:N110"/>
    <mergeCell ref="I111:N111"/>
    <mergeCell ref="I113:I12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"/>
  <sheetViews>
    <sheetView zoomScale="85" zoomScaleNormal="85" workbookViewId="0">
      <selection sqref="A1:H16"/>
    </sheetView>
  </sheetViews>
  <sheetFormatPr defaultRowHeight="15" x14ac:dyDescent="0.25"/>
  <cols>
    <col min="1" max="1" width="6.140625" customWidth="1"/>
    <col min="2" max="3" width="9.5703125" bestFit="1" customWidth="1"/>
    <col min="4" max="6" width="10.5703125" bestFit="1" customWidth="1"/>
  </cols>
  <sheetData>
    <row r="1" spans="1:8" ht="15.75" x14ac:dyDescent="0.25">
      <c r="A1" s="627" t="s">
        <v>862</v>
      </c>
      <c r="B1" s="693" t="s">
        <v>885</v>
      </c>
      <c r="C1" s="695" t="s">
        <v>5148</v>
      </c>
      <c r="D1" s="696"/>
      <c r="E1" s="696"/>
      <c r="F1" s="696"/>
      <c r="G1" s="696"/>
      <c r="H1" s="697"/>
    </row>
    <row r="2" spans="1:8" ht="15.75" x14ac:dyDescent="0.25">
      <c r="A2" s="628"/>
      <c r="B2" s="694"/>
      <c r="C2" s="286" t="s">
        <v>5140</v>
      </c>
      <c r="D2" s="286" t="s">
        <v>5141</v>
      </c>
      <c r="E2" s="286" t="s">
        <v>5142</v>
      </c>
      <c r="F2" s="286" t="s">
        <v>5143</v>
      </c>
      <c r="G2" s="286" t="s">
        <v>5144</v>
      </c>
      <c r="H2" s="286" t="s">
        <v>5145</v>
      </c>
    </row>
    <row r="3" spans="1:8" ht="15.75" x14ac:dyDescent="0.25">
      <c r="A3" s="8">
        <v>1</v>
      </c>
      <c r="B3" s="29" t="s">
        <v>867</v>
      </c>
      <c r="C3" s="102">
        <v>5.7500000000000002E-2</v>
      </c>
      <c r="D3" s="102">
        <v>7.4999999999999997E-2</v>
      </c>
      <c r="E3" s="100">
        <v>7.7499999999999999E-2</v>
      </c>
      <c r="F3" s="100">
        <v>7.2499999999999995E-2</v>
      </c>
      <c r="G3" s="100">
        <v>4.7500000000000001E-2</v>
      </c>
      <c r="H3" s="247">
        <v>4.2500000000000003E-2</v>
      </c>
    </row>
    <row r="4" spans="1:8" ht="15.75" x14ac:dyDescent="0.25">
      <c r="A4" s="8">
        <v>2</v>
      </c>
      <c r="B4" s="29" t="s">
        <v>868</v>
      </c>
      <c r="C4" s="102">
        <v>5.7500000000000002E-2</v>
      </c>
      <c r="D4" s="102">
        <v>7.4999999999999997E-2</v>
      </c>
      <c r="E4" s="100">
        <v>7.4999999999999997E-2</v>
      </c>
      <c r="F4" s="100">
        <v>7.0000000000000007E-2</v>
      </c>
      <c r="G4" s="100">
        <v>4.7500000000000001E-2</v>
      </c>
      <c r="H4" s="247">
        <v>4.2500000000000003E-2</v>
      </c>
    </row>
    <row r="5" spans="1:8" ht="15.75" x14ac:dyDescent="0.25">
      <c r="A5" s="8">
        <v>3</v>
      </c>
      <c r="B5" s="29" t="s">
        <v>869</v>
      </c>
      <c r="C5" s="102">
        <v>5.7500000000000002E-2</v>
      </c>
      <c r="D5" s="102">
        <v>7.4999999999999997E-2</v>
      </c>
      <c r="E5" s="100">
        <v>7.4999999999999997E-2</v>
      </c>
      <c r="F5" s="100">
        <v>6.7500000000000004E-2</v>
      </c>
      <c r="G5" s="100">
        <v>4.7500000000000001E-2</v>
      </c>
      <c r="H5" s="247">
        <v>4.2500000000000003E-2</v>
      </c>
    </row>
    <row r="6" spans="1:8" ht="15.75" x14ac:dyDescent="0.25">
      <c r="A6" s="8">
        <v>4</v>
      </c>
      <c r="B6" s="29" t="s">
        <v>870</v>
      </c>
      <c r="C6" s="102">
        <v>5.7500000000000002E-2</v>
      </c>
      <c r="D6" s="102">
        <v>7.4999999999999997E-2</v>
      </c>
      <c r="E6" s="100">
        <v>7.4999999999999997E-2</v>
      </c>
      <c r="F6" s="100">
        <v>6.7500000000000004E-2</v>
      </c>
      <c r="G6" s="100">
        <v>4.7500000000000001E-2</v>
      </c>
      <c r="H6" s="247">
        <v>4.2500000000000003E-2</v>
      </c>
    </row>
    <row r="7" spans="1:8" ht="15.75" x14ac:dyDescent="0.25">
      <c r="A7" s="8">
        <v>5</v>
      </c>
      <c r="B7" s="29" t="s">
        <v>871</v>
      </c>
      <c r="C7" s="102">
        <v>5.7500000000000002E-2</v>
      </c>
      <c r="D7" s="102">
        <v>7.4999999999999997E-2</v>
      </c>
      <c r="E7" s="100">
        <v>7.4999999999999997E-2</v>
      </c>
      <c r="F7" s="100">
        <v>6.7500000000000004E-2</v>
      </c>
      <c r="G7" s="100">
        <v>4.7500000000000001E-2</v>
      </c>
      <c r="H7" s="247">
        <v>4.4999999999999998E-2</v>
      </c>
    </row>
    <row r="8" spans="1:8" ht="15.75" x14ac:dyDescent="0.25">
      <c r="A8" s="8">
        <v>6</v>
      </c>
      <c r="B8" s="29" t="s">
        <v>872</v>
      </c>
      <c r="C8" s="102">
        <v>0.06</v>
      </c>
      <c r="D8" s="102">
        <v>7.4999999999999997E-2</v>
      </c>
      <c r="E8" s="100">
        <v>7.4999999999999997E-2</v>
      </c>
      <c r="F8" s="100">
        <v>6.5000000000000002E-2</v>
      </c>
      <c r="G8" s="100">
        <v>4.7500000000000001E-2</v>
      </c>
      <c r="H8" s="247">
        <v>5.2499999999999998E-2</v>
      </c>
    </row>
    <row r="9" spans="1:8" ht="15.75" x14ac:dyDescent="0.25">
      <c r="A9" s="8">
        <v>7</v>
      </c>
      <c r="B9" s="29" t="s">
        <v>873</v>
      </c>
      <c r="C9" s="102">
        <v>6.5000000000000002E-2</v>
      </c>
      <c r="D9" s="102">
        <v>7.4999999999999997E-2</v>
      </c>
      <c r="E9" s="100">
        <v>7.4999999999999997E-2</v>
      </c>
      <c r="F9" s="100">
        <v>6.5000000000000002E-2</v>
      </c>
      <c r="G9" s="100">
        <v>4.7500000000000001E-2</v>
      </c>
      <c r="H9" s="247">
        <v>5.2499999999999998E-2</v>
      </c>
    </row>
    <row r="10" spans="1:8" ht="15.75" x14ac:dyDescent="0.25">
      <c r="A10" s="8">
        <v>8</v>
      </c>
      <c r="B10" s="29" t="s">
        <v>874</v>
      </c>
      <c r="C10" s="102">
        <v>7.0000000000000007E-2</v>
      </c>
      <c r="D10" s="102">
        <v>7.4999999999999997E-2</v>
      </c>
      <c r="E10" s="100">
        <v>7.4999999999999997E-2</v>
      </c>
      <c r="F10" s="100">
        <v>5.2499999999999998E-2</v>
      </c>
      <c r="G10" s="100">
        <v>4.4999999999999998E-2</v>
      </c>
      <c r="H10" s="247">
        <v>0.05</v>
      </c>
    </row>
    <row r="11" spans="1:8" ht="15.75" x14ac:dyDescent="0.25">
      <c r="A11" s="8">
        <v>9</v>
      </c>
      <c r="B11" s="29" t="s">
        <v>875</v>
      </c>
      <c r="C11" s="103">
        <v>7.2499999999999995E-2</v>
      </c>
      <c r="D11" s="102">
        <v>7.4999999999999997E-2</v>
      </c>
      <c r="E11" s="100">
        <v>7.4999999999999997E-2</v>
      </c>
      <c r="F11" s="100">
        <v>0.05</v>
      </c>
      <c r="G11" s="100">
        <v>4.2500000000000003E-2</v>
      </c>
      <c r="H11" s="247">
        <v>5.7500000000000002E-2</v>
      </c>
    </row>
    <row r="12" spans="1:8" ht="15.75" x14ac:dyDescent="0.25">
      <c r="A12" s="8">
        <v>10</v>
      </c>
      <c r="B12" s="29" t="s">
        <v>876</v>
      </c>
      <c r="C12" s="103">
        <v>7.2499999999999995E-2</v>
      </c>
      <c r="D12" s="102">
        <v>7.4999999999999997E-2</v>
      </c>
      <c r="E12" s="100">
        <v>7.4999999999999997E-2</v>
      </c>
      <c r="F12" s="100">
        <v>4.7500000000000001E-2</v>
      </c>
      <c r="G12" s="100">
        <v>4.2500000000000003E-2</v>
      </c>
      <c r="H12" s="247">
        <v>5.7500000000000002E-2</v>
      </c>
    </row>
    <row r="13" spans="1:8" ht="15.75" x14ac:dyDescent="0.25">
      <c r="A13" s="8">
        <v>11</v>
      </c>
      <c r="B13" s="29" t="s">
        <v>877</v>
      </c>
      <c r="C13" s="103">
        <v>7.4999999999999997E-2</v>
      </c>
      <c r="D13" s="103">
        <v>7.7499999999999999E-2</v>
      </c>
      <c r="E13" s="100">
        <v>7.4999999999999997E-2</v>
      </c>
      <c r="F13" s="100">
        <v>4.7500000000000001E-2</v>
      </c>
      <c r="G13" s="100">
        <v>4.2500000000000003E-2</v>
      </c>
      <c r="H13" s="247">
        <v>0.06</v>
      </c>
    </row>
    <row r="14" spans="1:8" ht="15.75" x14ac:dyDescent="0.25">
      <c r="A14" s="8">
        <v>12</v>
      </c>
      <c r="B14" s="29" t="s">
        <v>866</v>
      </c>
      <c r="C14" s="103">
        <v>7.4999999999999997E-2</v>
      </c>
      <c r="D14" s="103">
        <v>7.7499999999999999E-2</v>
      </c>
      <c r="E14" s="100">
        <v>7.4999999999999997E-2</v>
      </c>
      <c r="F14" s="100">
        <v>4.7500000000000001E-2</v>
      </c>
      <c r="G14" s="100">
        <v>4.2500000000000003E-2</v>
      </c>
      <c r="H14" s="247">
        <v>0.06</v>
      </c>
    </row>
    <row r="15" spans="1:8" ht="15.75" x14ac:dyDescent="0.25">
      <c r="A15" s="8"/>
      <c r="B15" s="8" t="s">
        <v>5013</v>
      </c>
      <c r="C15" s="101">
        <f t="shared" ref="C15:H15" si="0">SUM(C3:C14)/12</f>
        <v>6.4791666666666664E-2</v>
      </c>
      <c r="D15" s="101">
        <f t="shared" si="0"/>
        <v>7.541666666666666E-2</v>
      </c>
      <c r="E15" s="101">
        <f t="shared" si="0"/>
        <v>7.5208333333333308E-2</v>
      </c>
      <c r="F15" s="101">
        <f t="shared" si="0"/>
        <v>6.0000000000000005E-2</v>
      </c>
      <c r="G15" s="101">
        <f t="shared" si="0"/>
        <v>4.5624999999999992E-2</v>
      </c>
      <c r="H15" s="101">
        <f t="shared" si="0"/>
        <v>5.0416666666666665E-2</v>
      </c>
    </row>
    <row r="16" spans="1:8" ht="15.75" x14ac:dyDescent="0.25">
      <c r="A16" s="8"/>
      <c r="B16" s="29" t="s">
        <v>5014</v>
      </c>
      <c r="C16" s="101">
        <f t="shared" ref="C16:H16" si="1">C15/12</f>
        <v>5.3993055555555556E-3</v>
      </c>
      <c r="D16" s="101">
        <f t="shared" si="1"/>
        <v>6.2847222222222219E-3</v>
      </c>
      <c r="E16" s="101">
        <f t="shared" si="1"/>
        <v>6.267361111111109E-3</v>
      </c>
      <c r="F16" s="101">
        <f t="shared" si="1"/>
        <v>5.0000000000000001E-3</v>
      </c>
      <c r="G16" s="101">
        <f t="shared" si="1"/>
        <v>3.8020833333333327E-3</v>
      </c>
      <c r="H16" s="101">
        <f t="shared" si="1"/>
        <v>4.2013888888888891E-3</v>
      </c>
    </row>
  </sheetData>
  <mergeCells count="3">
    <mergeCell ref="A1:A2"/>
    <mergeCell ref="B1:B2"/>
    <mergeCell ref="C1:H1"/>
  </mergeCells>
  <pageMargins left="0.7" right="0.7" top="0.75" bottom="0.75" header="0.3" footer="0.3"/>
  <ignoredErrors>
    <ignoredError sqref="E15:H15 C15:D1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topLeftCell="I1" zoomScale="90" zoomScaleNormal="90" workbookViewId="0">
      <selection activeCell="P6" sqref="P6"/>
    </sheetView>
  </sheetViews>
  <sheetFormatPr defaultRowHeight="15" x14ac:dyDescent="0.25"/>
  <cols>
    <col min="1" max="1" width="4.42578125" customWidth="1"/>
    <col min="2" max="2" width="11.140625" customWidth="1"/>
    <col min="3" max="3" width="10.7109375" customWidth="1"/>
    <col min="4" max="4" width="11.28515625" customWidth="1"/>
    <col min="5" max="5" width="12" customWidth="1"/>
    <col min="6" max="6" width="10.7109375" customWidth="1"/>
    <col min="7" max="7" width="10.85546875" customWidth="1"/>
    <col min="8" max="8" width="11.42578125" customWidth="1"/>
    <col min="10" max="10" width="5" customWidth="1"/>
    <col min="11" max="11" width="11.85546875" customWidth="1"/>
    <col min="12" max="12" width="11.140625" customWidth="1"/>
  </cols>
  <sheetData>
    <row r="1" spans="1:17" x14ac:dyDescent="0.25">
      <c r="A1" s="699" t="s">
        <v>716</v>
      </c>
      <c r="B1" s="699" t="s">
        <v>5137</v>
      </c>
      <c r="C1" s="701" t="s">
        <v>880</v>
      </c>
      <c r="D1" s="702"/>
      <c r="E1" s="702"/>
      <c r="F1" s="702"/>
      <c r="G1" s="702"/>
      <c r="H1" s="703"/>
      <c r="J1" s="699" t="s">
        <v>716</v>
      </c>
      <c r="K1" s="699" t="s">
        <v>5137</v>
      </c>
      <c r="L1" s="698" t="s">
        <v>881</v>
      </c>
      <c r="M1" s="698"/>
      <c r="N1" s="698"/>
      <c r="O1" s="698"/>
      <c r="P1" s="698"/>
      <c r="Q1" s="698"/>
    </row>
    <row r="2" spans="1:17" x14ac:dyDescent="0.25">
      <c r="A2" s="700"/>
      <c r="B2" s="700"/>
      <c r="C2" s="231" t="s">
        <v>5140</v>
      </c>
      <c r="D2" s="231" t="s">
        <v>5141</v>
      </c>
      <c r="E2" s="231" t="s">
        <v>5142</v>
      </c>
      <c r="F2" s="231" t="s">
        <v>5143</v>
      </c>
      <c r="G2" s="231" t="s">
        <v>5144</v>
      </c>
      <c r="H2" s="231" t="s">
        <v>5145</v>
      </c>
      <c r="J2" s="700"/>
      <c r="K2" s="700"/>
      <c r="L2" s="231" t="s">
        <v>5140</v>
      </c>
      <c r="M2" s="231" t="s">
        <v>5141</v>
      </c>
      <c r="N2" s="231" t="s">
        <v>5142</v>
      </c>
      <c r="O2" s="231" t="s">
        <v>5143</v>
      </c>
      <c r="P2" s="231" t="s">
        <v>5144</v>
      </c>
      <c r="Q2" s="231" t="s">
        <v>5145</v>
      </c>
    </row>
    <row r="3" spans="1:17" ht="15.75" x14ac:dyDescent="0.25">
      <c r="A3" s="146">
        <v>1</v>
      </c>
      <c r="B3" s="12" t="s">
        <v>720</v>
      </c>
      <c r="C3" s="230">
        <v>-0.21550536880629825</v>
      </c>
      <c r="D3" s="230">
        <v>6.1846491021995492E-2</v>
      </c>
      <c r="E3" s="230">
        <v>-0.59734446849311462</v>
      </c>
      <c r="F3" s="230">
        <v>1.325696713312251</v>
      </c>
      <c r="G3" s="230">
        <v>0.15463256195197095</v>
      </c>
      <c r="H3" s="230">
        <v>-0.26613200587537555</v>
      </c>
      <c r="J3" s="146">
        <v>1</v>
      </c>
      <c r="K3" s="12" t="s">
        <v>720</v>
      </c>
      <c r="L3" s="230">
        <v>-1.7958780733858187E-2</v>
      </c>
      <c r="M3" s="230">
        <v>5.1538742518329574E-3</v>
      </c>
      <c r="N3" s="230">
        <v>-4.9778705707759552E-2</v>
      </c>
      <c r="O3" s="230">
        <v>0.11047472610935426</v>
      </c>
      <c r="P3" s="230">
        <v>1.2886046829330913E-2</v>
      </c>
      <c r="Q3" s="230">
        <v>-2.2177667156281295E-2</v>
      </c>
    </row>
    <row r="4" spans="1:17" ht="15.75" x14ac:dyDescent="0.25">
      <c r="A4" s="146">
        <v>2</v>
      </c>
      <c r="B4" s="12" t="s">
        <v>722</v>
      </c>
      <c r="C4" s="230">
        <v>0.15945687896682423</v>
      </c>
      <c r="D4" s="230">
        <v>-2.1246787038718962E-3</v>
      </c>
      <c r="E4" s="230">
        <v>0.60869446808371896</v>
      </c>
      <c r="F4" s="230">
        <v>-0.14211758241334785</v>
      </c>
      <c r="G4" s="230">
        <v>0.10627325230578755</v>
      </c>
      <c r="H4" s="230">
        <v>-0.39650148301387583</v>
      </c>
      <c r="J4" s="146">
        <v>2</v>
      </c>
      <c r="K4" s="12" t="s">
        <v>722</v>
      </c>
      <c r="L4" s="230">
        <v>1.3288073247235353E-2</v>
      </c>
      <c r="M4" s="232">
        <v>-1.7705655865599135E-4</v>
      </c>
      <c r="N4" s="232">
        <v>5.0724539006976578E-2</v>
      </c>
      <c r="O4" s="52">
        <v>-1.1843131867778987E-2</v>
      </c>
      <c r="P4" s="52">
        <v>8.8561043588156283E-3</v>
      </c>
      <c r="Q4" s="52">
        <v>-3.3041790251156319E-2</v>
      </c>
    </row>
    <row r="5" spans="1:17" ht="15.75" x14ac:dyDescent="0.25">
      <c r="A5" s="146">
        <v>3</v>
      </c>
      <c r="B5" s="12" t="s">
        <v>724</v>
      </c>
      <c r="C5" s="230">
        <v>-5.4031117913176968E-2</v>
      </c>
      <c r="D5" s="230">
        <v>0.13306559358774669</v>
      </c>
      <c r="E5" s="230">
        <v>-0.12486202281671828</v>
      </c>
      <c r="F5" s="230">
        <v>0.37133680076295883</v>
      </c>
      <c r="G5" s="230">
        <v>3.3314793867208134E-2</v>
      </c>
      <c r="H5" s="230">
        <v>3.5684163638525029E-2</v>
      </c>
      <c r="J5" s="146">
        <v>3</v>
      </c>
      <c r="K5" s="12" t="s">
        <v>724</v>
      </c>
      <c r="L5" s="230">
        <v>-4.5025931594314143E-3</v>
      </c>
      <c r="M5" s="230">
        <v>1.1088799465645558E-2</v>
      </c>
      <c r="N5" s="230">
        <v>-1.0405168568059857E-2</v>
      </c>
      <c r="O5" s="230">
        <v>3.0944733396913237E-2</v>
      </c>
      <c r="P5" s="230">
        <v>2.7762328222673445E-3</v>
      </c>
      <c r="Q5" s="230">
        <v>2.9736803032104193E-3</v>
      </c>
    </row>
    <row r="6" spans="1:17" ht="15.75" x14ac:dyDescent="0.25">
      <c r="A6" s="146">
        <v>4</v>
      </c>
      <c r="B6" s="12" t="s">
        <v>726</v>
      </c>
      <c r="C6" s="230">
        <v>8.6468965160584402E-2</v>
      </c>
      <c r="D6" s="230">
        <v>0.34111210216388044</v>
      </c>
      <c r="E6" s="230">
        <v>4.0092861707219242E-2</v>
      </c>
      <c r="F6" s="230">
        <v>0.17876700148515276</v>
      </c>
      <c r="G6" s="230">
        <v>0.37896965836050489</v>
      </c>
      <c r="H6" s="230">
        <v>0.1973498275536763</v>
      </c>
      <c r="J6" s="146">
        <v>4</v>
      </c>
      <c r="K6" s="12" t="s">
        <v>726</v>
      </c>
      <c r="L6" s="230">
        <v>7.2057470967153668E-3</v>
      </c>
      <c r="M6" s="230">
        <v>2.8426008513656703E-2</v>
      </c>
      <c r="N6" s="230">
        <v>3.341071808934937E-3</v>
      </c>
      <c r="O6" s="230">
        <v>1.489725012376273E-2</v>
      </c>
      <c r="P6" s="230">
        <v>3.158080486337541E-2</v>
      </c>
      <c r="Q6" s="230">
        <v>1.644581896280636E-2</v>
      </c>
    </row>
    <row r="7" spans="1:17" ht="15.75" x14ac:dyDescent="0.25">
      <c r="A7" s="146">
        <v>5</v>
      </c>
      <c r="B7" s="12" t="s">
        <v>728</v>
      </c>
      <c r="C7" s="230">
        <v>0.14175662251004634</v>
      </c>
      <c r="D7" s="230">
        <v>0.51061432991547218</v>
      </c>
      <c r="E7" s="230">
        <v>-0.10065551557570052</v>
      </c>
      <c r="F7" s="230">
        <v>0.1503504599455599</v>
      </c>
      <c r="G7" s="230">
        <v>0.68911073296720038</v>
      </c>
      <c r="H7" s="230">
        <v>-4.7028324696336374E-2</v>
      </c>
      <c r="J7" s="146">
        <v>5</v>
      </c>
      <c r="K7" s="12" t="s">
        <v>728</v>
      </c>
      <c r="L7" s="230">
        <v>1.1813051875837194E-2</v>
      </c>
      <c r="M7" s="230">
        <v>4.2551194159622684E-2</v>
      </c>
      <c r="N7" s="230">
        <v>-8.3879596313083758E-3</v>
      </c>
      <c r="O7" s="230">
        <v>1.2529204995463325E-2</v>
      </c>
      <c r="P7" s="230">
        <v>5.7425894413933365E-2</v>
      </c>
      <c r="Q7" s="230">
        <v>-3.9190270580280314E-3</v>
      </c>
    </row>
    <row r="8" spans="1:17" ht="15.75" x14ac:dyDescent="0.25">
      <c r="A8" s="146">
        <v>6</v>
      </c>
      <c r="B8" s="12" t="s">
        <v>730</v>
      </c>
      <c r="C8" s="230">
        <v>0.24115328949032047</v>
      </c>
      <c r="D8" s="230">
        <v>0.63422987386447771</v>
      </c>
      <c r="E8" s="230">
        <v>0.16171579010569112</v>
      </c>
      <c r="F8" s="230">
        <v>0.17624433468825931</v>
      </c>
      <c r="G8" s="230">
        <v>0.64496999247422848</v>
      </c>
      <c r="H8" s="230">
        <v>6.0820785667906482E-2</v>
      </c>
      <c r="J8" s="146">
        <v>6</v>
      </c>
      <c r="K8" s="12" t="s">
        <v>730</v>
      </c>
      <c r="L8" s="230">
        <v>2.0096107457526706E-2</v>
      </c>
      <c r="M8" s="230">
        <v>5.2852489488706474E-2</v>
      </c>
      <c r="N8" s="230">
        <v>1.3476315842140927E-2</v>
      </c>
      <c r="O8" s="230">
        <v>1.4687027890688277E-2</v>
      </c>
      <c r="P8" s="230">
        <v>5.3747499372852371E-2</v>
      </c>
      <c r="Q8" s="230">
        <v>5.0683988056588738E-3</v>
      </c>
    </row>
    <row r="9" spans="1:17" ht="15.75" x14ac:dyDescent="0.25">
      <c r="A9" s="146">
        <v>7</v>
      </c>
      <c r="B9" s="12" t="s">
        <v>732</v>
      </c>
      <c r="C9" s="230">
        <v>0.11109038739999667</v>
      </c>
      <c r="D9" s="230">
        <v>0.38045833291510978</v>
      </c>
      <c r="E9" s="230">
        <v>0.42446457804754056</v>
      </c>
      <c r="F9" s="230">
        <v>0.30493911391278994</v>
      </c>
      <c r="G9" s="230">
        <v>1.0297683502605266</v>
      </c>
      <c r="H9" s="230">
        <v>-4.6188190232705144E-2</v>
      </c>
      <c r="J9" s="146">
        <v>7</v>
      </c>
      <c r="K9" s="12" t="s">
        <v>732</v>
      </c>
      <c r="L9" s="230">
        <v>9.2575322833330555E-3</v>
      </c>
      <c r="M9" s="230">
        <v>3.1704861076259146E-2</v>
      </c>
      <c r="N9" s="230">
        <v>3.5372048170628383E-2</v>
      </c>
      <c r="O9" s="230">
        <v>2.5411592826065827E-2</v>
      </c>
      <c r="P9" s="230">
        <v>8.5814029188377203E-2</v>
      </c>
      <c r="Q9" s="230">
        <v>-3.8490158527254288E-3</v>
      </c>
    </row>
    <row r="10" spans="1:17" ht="15.75" x14ac:dyDescent="0.25">
      <c r="A10" s="146">
        <v>8</v>
      </c>
      <c r="B10" s="12" t="s">
        <v>734</v>
      </c>
      <c r="C10" s="230">
        <v>0.30641643258196477</v>
      </c>
      <c r="D10" s="230">
        <v>0.36924250021946425</v>
      </c>
      <c r="E10" s="230">
        <v>0.26726773454047631</v>
      </c>
      <c r="F10" s="230">
        <v>2.1804055952522917E-2</v>
      </c>
      <c r="G10" s="230">
        <v>-2.3406685089869469E-2</v>
      </c>
      <c r="H10" s="230">
        <v>-0.24683379927127352</v>
      </c>
      <c r="J10" s="146">
        <v>8</v>
      </c>
      <c r="K10" s="12" t="s">
        <v>734</v>
      </c>
      <c r="L10" s="230">
        <v>2.553470271516373E-2</v>
      </c>
      <c r="M10" s="230">
        <v>3.077020835162202E-2</v>
      </c>
      <c r="N10" s="230">
        <v>2.227231121170636E-2</v>
      </c>
      <c r="O10" s="230">
        <v>1.8170046627102431E-3</v>
      </c>
      <c r="P10" s="230">
        <v>-1.9505570908224558E-3</v>
      </c>
      <c r="Q10" s="230">
        <v>-2.0569483272606128E-2</v>
      </c>
    </row>
    <row r="11" spans="1:17" ht="15.75" x14ac:dyDescent="0.25">
      <c r="A11" s="146">
        <v>9</v>
      </c>
      <c r="B11" s="12" t="s">
        <v>736</v>
      </c>
      <c r="C11" s="230">
        <v>-0.2278652080973263</v>
      </c>
      <c r="D11" s="230">
        <v>0.40889967678778916</v>
      </c>
      <c r="E11" s="230">
        <v>-4.4923351095070604E-2</v>
      </c>
      <c r="F11" s="230">
        <v>0.20277032237557902</v>
      </c>
      <c r="G11" s="230">
        <v>0.33111349242142818</v>
      </c>
      <c r="H11" s="230">
        <v>-0.96187665428174662</v>
      </c>
      <c r="J11" s="146">
        <v>9</v>
      </c>
      <c r="K11" s="12" t="s">
        <v>736</v>
      </c>
      <c r="L11" s="313">
        <v>-1.899E-2</v>
      </c>
      <c r="M11" s="230">
        <v>3.4074973065649099E-2</v>
      </c>
      <c r="N11" s="230">
        <v>-3.7436125912558836E-3</v>
      </c>
      <c r="O11" s="230">
        <v>1.6897526864631585E-2</v>
      </c>
      <c r="P11" s="230">
        <v>2.7592791035119014E-2</v>
      </c>
      <c r="Q11" s="230">
        <v>-0.1374109506116781</v>
      </c>
    </row>
    <row r="12" spans="1:17" ht="15.75" x14ac:dyDescent="0.25">
      <c r="A12" s="146">
        <v>10</v>
      </c>
      <c r="B12" s="12" t="s">
        <v>739</v>
      </c>
      <c r="C12" s="230">
        <v>0.31959873515147247</v>
      </c>
      <c r="D12" s="230">
        <v>0.31348410605457611</v>
      </c>
      <c r="E12" s="230">
        <v>8.8748368391324675E-2</v>
      </c>
      <c r="F12" s="230">
        <v>0.29970190404564107</v>
      </c>
      <c r="G12" s="230">
        <v>6.2829269741492721E-2</v>
      </c>
      <c r="H12" s="230">
        <v>0.19789954657394115</v>
      </c>
      <c r="J12" s="146">
        <v>10</v>
      </c>
      <c r="K12" s="12" t="s">
        <v>739</v>
      </c>
      <c r="L12" s="230">
        <v>2.6633227929289374E-2</v>
      </c>
      <c r="M12" s="230">
        <v>2.612367550454801E-2</v>
      </c>
      <c r="N12" s="230">
        <v>7.3956973659437229E-3</v>
      </c>
      <c r="O12" s="230">
        <v>2.497515867047009E-2</v>
      </c>
      <c r="P12" s="230">
        <v>5.2357724784577271E-3</v>
      </c>
      <c r="Q12" s="230">
        <v>1.6491628881161763E-2</v>
      </c>
    </row>
    <row r="13" spans="1:17" ht="15.75" x14ac:dyDescent="0.25">
      <c r="A13" s="146">
        <v>11</v>
      </c>
      <c r="B13" s="12" t="s">
        <v>741</v>
      </c>
      <c r="C13" s="230">
        <v>0.17780753934373195</v>
      </c>
      <c r="D13" s="230">
        <v>4.9662246758273486E-2</v>
      </c>
      <c r="E13" s="230">
        <v>-0.18426482296997099</v>
      </c>
      <c r="F13" s="230">
        <v>0.50167962936222754</v>
      </c>
      <c r="G13" s="230">
        <v>-1.4331757792100247E-3</v>
      </c>
      <c r="H13" s="230">
        <v>4.2117663107126307E-2</v>
      </c>
      <c r="J13" s="146">
        <v>11</v>
      </c>
      <c r="K13" s="12" t="s">
        <v>741</v>
      </c>
      <c r="L13" s="230">
        <v>1.4817294945310996E-2</v>
      </c>
      <c r="M13" s="230">
        <v>4.1385205631894574E-3</v>
      </c>
      <c r="N13" s="230">
        <v>-1.5355401914164249E-2</v>
      </c>
      <c r="O13" s="230">
        <v>4.1806635780185626E-2</v>
      </c>
      <c r="P13" s="230">
        <v>-1.1943131493416873E-4</v>
      </c>
      <c r="Q13" s="230">
        <v>3.5098052589271921E-3</v>
      </c>
    </row>
    <row r="14" spans="1:17" ht="15.75" x14ac:dyDescent="0.25">
      <c r="A14" s="146">
        <v>12</v>
      </c>
      <c r="B14" s="12" t="s">
        <v>743</v>
      </c>
      <c r="C14" s="230">
        <v>-5.260341620740256E-2</v>
      </c>
      <c r="D14" s="230">
        <v>0.29170215537591032</v>
      </c>
      <c r="E14" s="230">
        <v>2.464374428060162E-3</v>
      </c>
      <c r="F14" s="230">
        <v>-0.32546312642082159</v>
      </c>
      <c r="G14" s="230">
        <v>0.47865675143994946</v>
      </c>
      <c r="H14" s="230">
        <v>-1.6035687488543983E-2</v>
      </c>
      <c r="J14" s="146">
        <v>12</v>
      </c>
      <c r="K14" s="12" t="s">
        <v>743</v>
      </c>
      <c r="L14" s="228">
        <v>-4.3836180172835467E-3</v>
      </c>
      <c r="M14" s="233">
        <v>2.4308512947992526E-2</v>
      </c>
      <c r="N14" s="233">
        <v>2.0536453567168017E-4</v>
      </c>
      <c r="O14" s="233">
        <v>-2.7121927201735101E-2</v>
      </c>
      <c r="P14" s="233">
        <v>3.9888062619995786E-2</v>
      </c>
      <c r="Q14" s="233">
        <v>-1.3363072907119986E-3</v>
      </c>
    </row>
    <row r="15" spans="1:17" ht="15.75" x14ac:dyDescent="0.25">
      <c r="A15" s="146">
        <v>13</v>
      </c>
      <c r="B15" s="12" t="s">
        <v>747</v>
      </c>
      <c r="C15" s="230">
        <v>-0.1201499452583368</v>
      </c>
      <c r="D15" s="230">
        <v>0.4451792834607794</v>
      </c>
      <c r="E15" s="230">
        <v>-0.24121463976807131</v>
      </c>
      <c r="F15" s="230">
        <v>-0.16130824456601695</v>
      </c>
      <c r="G15" s="230">
        <v>0.44013246104575893</v>
      </c>
      <c r="H15" s="230">
        <v>-0.35512323791126565</v>
      </c>
      <c r="J15" s="146">
        <v>13</v>
      </c>
      <c r="K15" s="12" t="s">
        <v>747</v>
      </c>
      <c r="L15" s="228">
        <v>-1.0012495438194734E-2</v>
      </c>
      <c r="M15" s="233">
        <v>3.7098273621731619E-2</v>
      </c>
      <c r="N15" s="233">
        <v>-2.0101219980672609E-2</v>
      </c>
      <c r="O15" s="233">
        <v>-1.3442353713834745E-2</v>
      </c>
      <c r="P15" s="233">
        <v>3.667770508714658E-2</v>
      </c>
      <c r="Q15" s="233">
        <v>-2.9593603159272137E-2</v>
      </c>
    </row>
    <row r="16" spans="1:17" ht="15.75" x14ac:dyDescent="0.25">
      <c r="A16" s="146">
        <v>14</v>
      </c>
      <c r="B16" s="12" t="s">
        <v>749</v>
      </c>
      <c r="C16" s="230">
        <v>0.24925127324297855</v>
      </c>
      <c r="D16" s="230">
        <v>0.40755665543287212</v>
      </c>
      <c r="E16" s="230">
        <v>-0.29275043762459119</v>
      </c>
      <c r="F16" s="230">
        <v>0.18463248595160642</v>
      </c>
      <c r="G16" s="230">
        <v>0.13329245986291566</v>
      </c>
      <c r="H16" s="230">
        <v>-6.6855983131537552E-2</v>
      </c>
      <c r="J16" s="146">
        <v>14</v>
      </c>
      <c r="K16" s="12" t="s">
        <v>749</v>
      </c>
      <c r="L16" s="228">
        <v>2.0770939436914878E-2</v>
      </c>
      <c r="M16" s="233">
        <v>3.3963054619406012E-2</v>
      </c>
      <c r="N16" s="233">
        <v>-2.4395869802049264E-2</v>
      </c>
      <c r="O16" s="233">
        <v>1.5386040495967201E-2</v>
      </c>
      <c r="P16" s="233">
        <v>1.1107704988576305E-2</v>
      </c>
      <c r="Q16" s="233">
        <v>-5.5713319276281294E-3</v>
      </c>
    </row>
    <row r="17" spans="1:17" ht="15.75" x14ac:dyDescent="0.25">
      <c r="A17" s="146">
        <v>15</v>
      </c>
      <c r="B17" s="12" t="s">
        <v>751</v>
      </c>
      <c r="C17" s="230">
        <v>5.7325948866557785E-2</v>
      </c>
      <c r="D17" s="230">
        <v>0.87609611463541304</v>
      </c>
      <c r="E17" s="230">
        <v>9.786031840553619E-2</v>
      </c>
      <c r="F17" s="230">
        <v>-0.26831666766345275</v>
      </c>
      <c r="G17" s="230">
        <v>-0.37786131129967016</v>
      </c>
      <c r="H17" s="230">
        <v>-0.58686213074400151</v>
      </c>
      <c r="J17" s="146">
        <v>15</v>
      </c>
      <c r="K17" s="12" t="s">
        <v>751</v>
      </c>
      <c r="L17" s="228">
        <v>4.7771624055464824E-3</v>
      </c>
      <c r="M17" s="233">
        <v>7.3008009552951086E-2</v>
      </c>
      <c r="N17" s="233">
        <v>8.1550265337946796E-3</v>
      </c>
      <c r="O17" s="233">
        <v>-2.2359722305287728E-2</v>
      </c>
      <c r="P17" s="233">
        <v>-3.1488442608305849E-2</v>
      </c>
      <c r="Q17" s="233">
        <v>-4.8905177562000128E-2</v>
      </c>
    </row>
    <row r="18" spans="1:17" ht="15.75" x14ac:dyDescent="0.25">
      <c r="A18" s="146">
        <v>16</v>
      </c>
      <c r="B18" s="12" t="s">
        <v>757</v>
      </c>
      <c r="C18" s="230">
        <v>0.15423567610589545</v>
      </c>
      <c r="D18" s="230">
        <v>3.4618304500458677E-2</v>
      </c>
      <c r="E18" s="230">
        <v>-0.20237378942496162</v>
      </c>
      <c r="F18" s="230">
        <v>0.21336884602445175</v>
      </c>
      <c r="G18" s="230">
        <v>-0.22599191270430419</v>
      </c>
      <c r="H18" s="230">
        <v>-0.52570194318147934</v>
      </c>
      <c r="J18" s="146">
        <v>16</v>
      </c>
      <c r="K18" s="12" t="s">
        <v>757</v>
      </c>
      <c r="L18" s="228">
        <v>1.285297300882462E-2</v>
      </c>
      <c r="M18" s="233">
        <v>2.8848587083715564E-3</v>
      </c>
      <c r="N18" s="233">
        <v>-1.6864482452080134E-2</v>
      </c>
      <c r="O18" s="233">
        <v>1.7780737168704312E-2</v>
      </c>
      <c r="P18" s="233">
        <v>-1.8832659392025348E-2</v>
      </c>
      <c r="Q18" s="230">
        <v>-4.380849526512328E-2</v>
      </c>
    </row>
    <row r="19" spans="1:17" ht="15.75" x14ac:dyDescent="0.25">
      <c r="A19" s="146">
        <v>17</v>
      </c>
      <c r="B19" s="12" t="s">
        <v>758</v>
      </c>
      <c r="C19" s="230">
        <v>7.8066144269777038E-2</v>
      </c>
      <c r="D19" s="230">
        <v>0.38255424165995183</v>
      </c>
      <c r="E19" s="230">
        <v>-0.63225438049697846</v>
      </c>
      <c r="F19" s="230">
        <v>0.16421690935798539</v>
      </c>
      <c r="G19" s="230">
        <v>-0.38599124335145846</v>
      </c>
      <c r="H19" s="230">
        <v>0.37544948295649988</v>
      </c>
      <c r="J19" s="146">
        <v>17</v>
      </c>
      <c r="K19" s="12" t="s">
        <v>758</v>
      </c>
      <c r="L19" s="228">
        <v>6.5055120224814201E-3</v>
      </c>
      <c r="M19" s="233">
        <v>3.1879520138329322E-2</v>
      </c>
      <c r="N19" s="233">
        <v>-5.2687865041414872E-2</v>
      </c>
      <c r="O19" s="233">
        <v>1.3684742446498782E-2</v>
      </c>
      <c r="P19" s="233">
        <v>-3.2165936945954869E-2</v>
      </c>
      <c r="Q19" s="230">
        <v>5.3635640422357127E-2</v>
      </c>
    </row>
    <row r="20" spans="1:17" ht="15.75" x14ac:dyDescent="0.25">
      <c r="A20" s="146">
        <v>18</v>
      </c>
      <c r="B20" s="12" t="s">
        <v>759</v>
      </c>
      <c r="C20" s="230">
        <v>-4.4812338075130992E-2</v>
      </c>
      <c r="D20" s="230">
        <v>0.47646414081407595</v>
      </c>
      <c r="E20" s="230">
        <v>-0.69425754119879801</v>
      </c>
      <c r="F20" s="230">
        <v>1.3706836458899747</v>
      </c>
      <c r="G20" s="230">
        <v>0.62706519254976123</v>
      </c>
      <c r="H20" s="230">
        <v>0.7683475884735308</v>
      </c>
      <c r="J20" s="146">
        <v>18</v>
      </c>
      <c r="K20" s="12" t="s">
        <v>759</v>
      </c>
      <c r="L20" s="228">
        <v>-3.7343615062609158E-3</v>
      </c>
      <c r="M20" s="233">
        <v>3.9705345067839661E-2</v>
      </c>
      <c r="N20" s="233">
        <v>-5.7854795099899797E-2</v>
      </c>
      <c r="O20" s="233">
        <v>0.114223637157498</v>
      </c>
      <c r="P20" s="233">
        <v>5.22554327124801E-2</v>
      </c>
      <c r="Q20" s="230">
        <v>0.1097639412105044</v>
      </c>
    </row>
    <row r="21" spans="1:17" ht="15.75" x14ac:dyDescent="0.25">
      <c r="A21" s="146">
        <v>19</v>
      </c>
      <c r="B21" s="12" t="s">
        <v>762</v>
      </c>
      <c r="C21" s="230">
        <v>-5.6362926590093454E-2</v>
      </c>
      <c r="D21" s="230">
        <v>0.14705709862303751</v>
      </c>
      <c r="E21" s="230">
        <v>-0.30224976113593405</v>
      </c>
      <c r="F21" s="230">
        <v>-0.20052285957543087</v>
      </c>
      <c r="G21" s="230">
        <v>0.10124725079094113</v>
      </c>
      <c r="H21" s="230">
        <v>0.26501065373574545</v>
      </c>
      <c r="J21" s="146">
        <v>19</v>
      </c>
      <c r="K21" s="12" t="s">
        <v>762</v>
      </c>
      <c r="L21" s="228">
        <v>-4.6969105491744545E-3</v>
      </c>
      <c r="M21" s="233">
        <v>1.2254758218586459E-2</v>
      </c>
      <c r="N21" s="233">
        <v>-2.5187480094661169E-2</v>
      </c>
      <c r="O21" s="233">
        <v>-1.6710238297952571E-2</v>
      </c>
      <c r="P21" s="233">
        <v>8.4372708992450935E-3</v>
      </c>
      <c r="Q21" s="230">
        <v>3.7858664819392207E-2</v>
      </c>
    </row>
    <row r="22" spans="1:17" ht="15.75" x14ac:dyDescent="0.25">
      <c r="A22" s="146">
        <v>20</v>
      </c>
      <c r="B22" s="12" t="s">
        <v>763</v>
      </c>
      <c r="C22" s="230">
        <v>0.36898808662500054</v>
      </c>
      <c r="D22" s="230">
        <v>0.35510465108643968</v>
      </c>
      <c r="E22" s="230">
        <v>0.12547438911132822</v>
      </c>
      <c r="F22" s="230">
        <v>0.29435738252179072</v>
      </c>
      <c r="G22" s="230">
        <v>0.15563969732489524</v>
      </c>
      <c r="H22" s="230">
        <v>-0.11040568817794991</v>
      </c>
      <c r="J22" s="146">
        <v>20</v>
      </c>
      <c r="K22" s="12" t="s">
        <v>763</v>
      </c>
      <c r="L22" s="228">
        <v>3.0749007218749999E-2</v>
      </c>
      <c r="M22" s="233">
        <v>2.9592054257203307E-2</v>
      </c>
      <c r="N22" s="233">
        <v>1.0456199092610684E-2</v>
      </c>
      <c r="O22" s="233">
        <v>2.4529781876815895E-2</v>
      </c>
      <c r="P22" s="233">
        <v>1.2969974777074603E-2</v>
      </c>
      <c r="Q22" s="230">
        <v>-1.5772241168278557E-2</v>
      </c>
    </row>
    <row r="23" spans="1:17" ht="15.75" x14ac:dyDescent="0.25">
      <c r="A23" s="146">
        <v>21</v>
      </c>
      <c r="B23" s="12" t="s">
        <v>766</v>
      </c>
      <c r="C23" s="230">
        <v>2.4628570264249888E-2</v>
      </c>
      <c r="D23" s="230">
        <v>-4.7213059152081266E-2</v>
      </c>
      <c r="E23" s="230">
        <v>4.1702723466245269E-2</v>
      </c>
      <c r="F23" s="230">
        <v>0.31398946280517437</v>
      </c>
      <c r="G23" s="230">
        <v>0.55670957015296607</v>
      </c>
      <c r="H23" s="230">
        <v>-0.19015428735224543</v>
      </c>
      <c r="J23" s="146">
        <v>21</v>
      </c>
      <c r="K23" s="12" t="s">
        <v>766</v>
      </c>
      <c r="L23" s="228">
        <v>2.0523808553541572E-3</v>
      </c>
      <c r="M23" s="233">
        <v>-3.9344215960067722E-3</v>
      </c>
      <c r="N23" s="233">
        <v>3.4752269555204389E-3</v>
      </c>
      <c r="O23" s="233">
        <v>2.6165788567097864E-2</v>
      </c>
      <c r="P23" s="233">
        <v>4.6392464179413839E-2</v>
      </c>
      <c r="Q23" s="230">
        <v>-2.7164898193177918E-2</v>
      </c>
    </row>
    <row r="24" spans="1:17" ht="15.75" x14ac:dyDescent="0.25">
      <c r="A24" s="146">
        <v>22</v>
      </c>
      <c r="B24" s="12" t="s">
        <v>768</v>
      </c>
      <c r="C24" s="230">
        <v>0.25963213339130559</v>
      </c>
      <c r="D24" s="230">
        <v>0.24881354865040062</v>
      </c>
      <c r="E24" s="230">
        <v>0.17151852270086218</v>
      </c>
      <c r="F24" s="230">
        <v>9.3868265568160802E-2</v>
      </c>
      <c r="G24" s="230">
        <v>0.3972807899384434</v>
      </c>
      <c r="H24" s="230">
        <v>-0.17043091691911361</v>
      </c>
      <c r="J24" s="146">
        <v>22</v>
      </c>
      <c r="K24" s="12" t="s">
        <v>768</v>
      </c>
      <c r="L24" s="228">
        <v>2.1636011115942131E-2</v>
      </c>
      <c r="M24" s="233">
        <v>2.0734462387533386E-2</v>
      </c>
      <c r="N24" s="233">
        <v>1.4293210225071849E-2</v>
      </c>
      <c r="O24" s="233">
        <v>7.8223554640134002E-3</v>
      </c>
      <c r="P24" s="233">
        <v>3.3106732494870283E-2</v>
      </c>
      <c r="Q24" s="230">
        <v>-2.4347273845587658E-2</v>
      </c>
    </row>
    <row r="25" spans="1:17" ht="15.75" x14ac:dyDescent="0.25">
      <c r="B25" s="312" t="s">
        <v>5153</v>
      </c>
      <c r="C25">
        <f t="shared" ref="C25:H25" si="0">SUM(C3:C24)/22</f>
        <v>8.9297561928315478E-2</v>
      </c>
      <c r="D25" s="174">
        <f t="shared" si="0"/>
        <v>0.30992835043964412</v>
      </c>
      <c r="E25" s="174">
        <f t="shared" si="0"/>
        <v>-6.3052118255086664E-2</v>
      </c>
      <c r="F25" s="174">
        <f t="shared" si="0"/>
        <v>0.23048540242377352</v>
      </c>
      <c r="G25" s="174">
        <f t="shared" si="0"/>
        <v>0.24119645223779396</v>
      </c>
      <c r="H25" s="174">
        <f t="shared" si="0"/>
        <v>-9.2884119116840844E-2</v>
      </c>
      <c r="L25">
        <f t="shared" ref="L25:Q25" si="1">SUM(L3:L24)/12</f>
        <v>1.3642580350835187E-2</v>
      </c>
      <c r="M25">
        <f t="shared" si="1"/>
        <v>4.7350164650501202E-2</v>
      </c>
      <c r="N25">
        <f t="shared" si="1"/>
        <v>-9.6329625111937923E-3</v>
      </c>
      <c r="O25">
        <f t="shared" si="1"/>
        <v>3.5213047592520953E-2</v>
      </c>
      <c r="P25">
        <f t="shared" si="1"/>
        <v>3.6849457980774082E-2</v>
      </c>
      <c r="Q25">
        <f t="shared" si="1"/>
        <v>-1.4309973662519728E-2</v>
      </c>
    </row>
  </sheetData>
  <mergeCells count="6">
    <mergeCell ref="L1:Q1"/>
    <mergeCell ref="A1:A2"/>
    <mergeCell ref="B1:B2"/>
    <mergeCell ref="C1:H1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opLeftCell="A42" zoomScale="60" zoomScaleNormal="60" workbookViewId="0">
      <selection activeCell="N64" sqref="N64"/>
    </sheetView>
  </sheetViews>
  <sheetFormatPr defaultRowHeight="15" x14ac:dyDescent="0.25"/>
  <cols>
    <col min="1" max="1" width="5.140625" customWidth="1"/>
    <col min="3" max="3" width="16.28515625" customWidth="1"/>
    <col min="4" max="4" width="13.5703125" customWidth="1"/>
    <col min="5" max="5" width="19.140625" customWidth="1"/>
    <col min="6" max="6" width="18.28515625" customWidth="1"/>
    <col min="7" max="7" width="13.42578125" bestFit="1" customWidth="1"/>
    <col min="8" max="8" width="12.28515625" bestFit="1" customWidth="1"/>
    <col min="9" max="9" width="13.42578125" bestFit="1" customWidth="1"/>
    <col min="10" max="10" width="13.7109375" customWidth="1"/>
    <col min="11" max="11" width="13.42578125" customWidth="1"/>
    <col min="12" max="12" width="14.7109375" customWidth="1"/>
    <col min="13" max="13" width="15.7109375" customWidth="1"/>
    <col min="14" max="14" width="12.42578125" bestFit="1" customWidth="1"/>
    <col min="16" max="16" width="12.28515625" bestFit="1" customWidth="1"/>
    <col min="17" max="17" width="14.42578125" customWidth="1"/>
    <col min="18" max="18" width="13" customWidth="1"/>
    <col min="19" max="19" width="12.85546875" customWidth="1"/>
    <col min="20" max="20" width="14.7109375" customWidth="1"/>
    <col min="21" max="21" width="12.28515625" bestFit="1" customWidth="1"/>
    <col min="22" max="22" width="13.42578125" bestFit="1" customWidth="1"/>
    <col min="24" max="24" width="10.42578125" bestFit="1" customWidth="1"/>
    <col min="25" max="25" width="14.140625" customWidth="1"/>
    <col min="26" max="26" width="10.42578125" bestFit="1" customWidth="1"/>
  </cols>
  <sheetData>
    <row r="1" spans="1:20" ht="15.75" x14ac:dyDescent="0.25">
      <c r="A1" s="114" t="s">
        <v>716</v>
      </c>
      <c r="B1" s="115" t="s">
        <v>884</v>
      </c>
      <c r="C1" s="104" t="s">
        <v>5009</v>
      </c>
      <c r="D1" s="104" t="s">
        <v>5010</v>
      </c>
      <c r="E1" s="9" t="s">
        <v>5011</v>
      </c>
      <c r="F1" s="9" t="s">
        <v>5068</v>
      </c>
      <c r="H1" s="114" t="s">
        <v>716</v>
      </c>
      <c r="I1" s="115" t="s">
        <v>884</v>
      </c>
      <c r="J1" s="104" t="s">
        <v>5009</v>
      </c>
      <c r="K1" s="104" t="s">
        <v>5010</v>
      </c>
      <c r="L1" s="9" t="s">
        <v>5011</v>
      </c>
      <c r="M1" s="9" t="s">
        <v>5068</v>
      </c>
      <c r="O1" s="114" t="s">
        <v>716</v>
      </c>
      <c r="P1" s="115" t="s">
        <v>884</v>
      </c>
      <c r="Q1" s="104" t="s">
        <v>5009</v>
      </c>
      <c r="R1" s="104" t="s">
        <v>5010</v>
      </c>
      <c r="S1" s="9" t="s">
        <v>5011</v>
      </c>
      <c r="T1" s="9" t="s">
        <v>5068</v>
      </c>
    </row>
    <row r="2" spans="1:20" ht="15.75" x14ac:dyDescent="0.25">
      <c r="A2" s="116">
        <v>1</v>
      </c>
      <c r="B2" s="276">
        <v>2013</v>
      </c>
      <c r="C2" s="12" t="s">
        <v>720</v>
      </c>
      <c r="D2" s="117">
        <v>-2.1776849030136435E-3</v>
      </c>
      <c r="E2" s="118">
        <v>2.3923971583337173E-3</v>
      </c>
      <c r="F2" s="117">
        <f t="shared" ref="F2:F22" si="0">D2/E2</f>
        <v>-0.91025225282008826</v>
      </c>
      <c r="H2" s="116">
        <v>1</v>
      </c>
      <c r="I2" s="708">
        <v>2014</v>
      </c>
      <c r="J2" s="12" t="s">
        <v>720</v>
      </c>
      <c r="K2" s="117">
        <v>3.4827987254259521E-5</v>
      </c>
      <c r="L2" s="118">
        <v>3.7331119349201259E-4</v>
      </c>
      <c r="M2" s="117">
        <f>K2/L2</f>
        <v>9.329478424815757E-2</v>
      </c>
      <c r="O2" s="116">
        <v>1</v>
      </c>
      <c r="P2" s="708">
        <v>2015</v>
      </c>
      <c r="Q2" s="12" t="s">
        <v>720</v>
      </c>
      <c r="R2" s="117">
        <v>2.6050718617610272E-3</v>
      </c>
      <c r="S2" s="118">
        <v>3.0295566899890603E-3</v>
      </c>
      <c r="T2" s="117">
        <f>R2/S2</f>
        <v>0.85988549756117416</v>
      </c>
    </row>
    <row r="3" spans="1:20" ht="15.75" x14ac:dyDescent="0.25">
      <c r="A3" s="116">
        <v>2</v>
      </c>
      <c r="B3" s="277"/>
      <c r="C3" s="12" t="s">
        <v>722</v>
      </c>
      <c r="D3" s="118">
        <v>3.5735372728551169E-3</v>
      </c>
      <c r="E3" s="118">
        <v>2.3923971583337173E-3</v>
      </c>
      <c r="F3" s="117">
        <f t="shared" si="0"/>
        <v>1.4937057003294774</v>
      </c>
      <c r="H3" s="116">
        <v>2</v>
      </c>
      <c r="I3" s="708"/>
      <c r="J3" s="12" t="s">
        <v>722</v>
      </c>
      <c r="K3" s="118">
        <v>7.6102785617121024E-5</v>
      </c>
      <c r="L3" s="118">
        <v>3.7331119349201259E-4</v>
      </c>
      <c r="M3" s="117">
        <f t="shared" ref="M3:M23" si="1">K3/L3</f>
        <v>0.2038588366591513</v>
      </c>
      <c r="O3" s="116">
        <v>2</v>
      </c>
      <c r="P3" s="708"/>
      <c r="Q3" s="12" t="s">
        <v>722</v>
      </c>
      <c r="R3" s="118">
        <v>7.1532951660341565E-4</v>
      </c>
      <c r="S3" s="118">
        <v>3.0295566899890603E-3</v>
      </c>
      <c r="T3" s="117">
        <f t="shared" ref="T3:T23" si="2">R3/S3</f>
        <v>0.23611689425293397</v>
      </c>
    </row>
    <row r="4" spans="1:20" ht="15.75" x14ac:dyDescent="0.25">
      <c r="A4" s="116">
        <v>3</v>
      </c>
      <c r="B4" s="277"/>
      <c r="C4" s="12" t="s">
        <v>724</v>
      </c>
      <c r="D4" s="118">
        <v>1.8937098893365065E-3</v>
      </c>
      <c r="E4" s="118">
        <v>2.3923971583337173E-3</v>
      </c>
      <c r="F4" s="117">
        <f t="shared" si="0"/>
        <v>0.79155330992595652</v>
      </c>
      <c r="H4" s="116">
        <v>3</v>
      </c>
      <c r="I4" s="708"/>
      <c r="J4" s="12" t="s">
        <v>724</v>
      </c>
      <c r="K4" s="118">
        <v>4.4355024980538213E-4</v>
      </c>
      <c r="L4" s="118">
        <v>3.7331119349201259E-4</v>
      </c>
      <c r="M4" s="117">
        <f t="shared" si="1"/>
        <v>1.1881514873860122</v>
      </c>
      <c r="O4" s="116">
        <v>3</v>
      </c>
      <c r="P4" s="708"/>
      <c r="Q4" s="12" t="s">
        <v>724</v>
      </c>
      <c r="R4" s="118">
        <v>4.4668964990328365E-3</v>
      </c>
      <c r="S4" s="118">
        <v>3.0295566899890603E-3</v>
      </c>
      <c r="T4" s="117">
        <f t="shared" si="2"/>
        <v>1.4744389876556383</v>
      </c>
    </row>
    <row r="5" spans="1:20" ht="15.75" x14ac:dyDescent="0.25">
      <c r="A5" s="116">
        <v>4</v>
      </c>
      <c r="B5" s="277"/>
      <c r="C5" s="12" t="s">
        <v>726</v>
      </c>
      <c r="D5" s="118">
        <v>2.8755456275538129E-3</v>
      </c>
      <c r="E5" s="118">
        <v>2.3923971583337173E-3</v>
      </c>
      <c r="F5" s="117">
        <f t="shared" si="0"/>
        <v>1.2019516147379994</v>
      </c>
      <c r="H5" s="116">
        <v>4</v>
      </c>
      <c r="I5" s="708"/>
      <c r="J5" s="12" t="s">
        <v>726</v>
      </c>
      <c r="K5" s="118">
        <v>1.3888000578147854E-4</v>
      </c>
      <c r="L5" s="118">
        <v>3.7331119349201259E-4</v>
      </c>
      <c r="M5" s="117">
        <f t="shared" si="1"/>
        <v>0.37202207756583122</v>
      </c>
      <c r="O5" s="116">
        <v>4</v>
      </c>
      <c r="P5" s="708"/>
      <c r="Q5" s="12" t="s">
        <v>726</v>
      </c>
      <c r="R5" s="118">
        <v>2.5321536276269653E-3</v>
      </c>
      <c r="S5" s="118">
        <v>3.0295566899890603E-3</v>
      </c>
      <c r="T5" s="117">
        <f t="shared" si="2"/>
        <v>0.83581655230096019</v>
      </c>
    </row>
    <row r="6" spans="1:20" ht="15.75" x14ac:dyDescent="0.25">
      <c r="A6" s="116">
        <v>5</v>
      </c>
      <c r="B6" s="277"/>
      <c r="C6" s="12" t="s">
        <v>728</v>
      </c>
      <c r="D6" s="118">
        <v>4.5884225806048741E-3</v>
      </c>
      <c r="E6" s="118">
        <v>2.3923971583337173E-3</v>
      </c>
      <c r="F6" s="117">
        <f t="shared" si="0"/>
        <v>1.9179184211206255</v>
      </c>
      <c r="H6" s="116">
        <v>5</v>
      </c>
      <c r="I6" s="708"/>
      <c r="J6" s="12" t="s">
        <v>728</v>
      </c>
      <c r="K6" s="118">
        <v>2.9930962714198173E-4</v>
      </c>
      <c r="L6" s="118">
        <v>3.7331119349201259E-4</v>
      </c>
      <c r="M6" s="117">
        <f t="shared" si="1"/>
        <v>0.80176976302851144</v>
      </c>
      <c r="O6" s="116">
        <v>5</v>
      </c>
      <c r="P6" s="708"/>
      <c r="Q6" s="12" t="s">
        <v>728</v>
      </c>
      <c r="R6" s="118">
        <v>5.2791225171720038E-3</v>
      </c>
      <c r="S6" s="118">
        <v>3.0295566899890603E-3</v>
      </c>
      <c r="T6" s="117">
        <f t="shared" si="2"/>
        <v>1.7425396047601494</v>
      </c>
    </row>
    <row r="7" spans="1:20" ht="15.75" x14ac:dyDescent="0.25">
      <c r="A7" s="116">
        <v>6</v>
      </c>
      <c r="B7" s="277"/>
      <c r="C7" s="12" t="s">
        <v>730</v>
      </c>
      <c r="D7" s="118">
        <v>4.1988293932948822E-3</v>
      </c>
      <c r="E7" s="118">
        <v>2.3923971583337173E-3</v>
      </c>
      <c r="F7" s="117">
        <f t="shared" si="0"/>
        <v>1.7550720534291757</v>
      </c>
      <c r="H7" s="116">
        <v>6</v>
      </c>
      <c r="I7" s="708"/>
      <c r="J7" s="12" t="s">
        <v>730</v>
      </c>
      <c r="K7" s="118">
        <v>7.3073228073008035E-4</v>
      </c>
      <c r="L7" s="118">
        <v>3.7331119349201259E-4</v>
      </c>
      <c r="M7" s="117">
        <f t="shared" si="1"/>
        <v>1.9574346911344762</v>
      </c>
      <c r="O7" s="116">
        <v>6</v>
      </c>
      <c r="P7" s="708"/>
      <c r="Q7" s="12" t="s">
        <v>730</v>
      </c>
      <c r="R7" s="118">
        <v>5.1812995151012181E-3</v>
      </c>
      <c r="S7" s="118">
        <v>3.0295566899890603E-3</v>
      </c>
      <c r="T7" s="117">
        <f t="shared" si="2"/>
        <v>1.7102500614107761</v>
      </c>
    </row>
    <row r="8" spans="1:20" ht="15.75" x14ac:dyDescent="0.25">
      <c r="A8" s="116">
        <v>7</v>
      </c>
      <c r="B8" s="277"/>
      <c r="C8" s="12" t="s">
        <v>732</v>
      </c>
      <c r="D8" s="118">
        <v>4.4575346880482503E-3</v>
      </c>
      <c r="E8" s="118">
        <v>2.3923971583337173E-3</v>
      </c>
      <c r="F8" s="119">
        <f t="shared" si="0"/>
        <v>1.8632084863170806</v>
      </c>
      <c r="H8" s="116">
        <v>7</v>
      </c>
      <c r="I8" s="708"/>
      <c r="J8" s="12" t="s">
        <v>732</v>
      </c>
      <c r="K8" s="118">
        <v>5.5011127278316362E-4</v>
      </c>
      <c r="L8" s="118">
        <v>3.7331119349201259E-4</v>
      </c>
      <c r="M8" s="117">
        <f t="shared" si="1"/>
        <v>1.4735997269123779</v>
      </c>
      <c r="O8" s="116">
        <v>7</v>
      </c>
      <c r="P8" s="708"/>
      <c r="Q8" s="12" t="s">
        <v>732</v>
      </c>
      <c r="R8" s="118">
        <v>3.5110533049904891E-3</v>
      </c>
      <c r="S8" s="118">
        <v>3.0295566899890603E-3</v>
      </c>
      <c r="T8" s="117">
        <f t="shared" si="2"/>
        <v>1.1589330269317943</v>
      </c>
    </row>
    <row r="9" spans="1:20" ht="15.75" x14ac:dyDescent="0.25">
      <c r="A9" s="116">
        <v>8</v>
      </c>
      <c r="B9" s="277"/>
      <c r="C9" s="12" t="s">
        <v>734</v>
      </c>
      <c r="D9" s="118">
        <v>5.3563257768193999E-3</v>
      </c>
      <c r="E9" s="118">
        <v>2.3923971583337173E-3</v>
      </c>
      <c r="F9" s="117">
        <f t="shared" si="0"/>
        <v>2.2388948917453289</v>
      </c>
      <c r="H9" s="116">
        <v>8</v>
      </c>
      <c r="I9" s="708"/>
      <c r="J9" s="12" t="s">
        <v>734</v>
      </c>
      <c r="K9" s="118">
        <v>6.7777439946104196E-4</v>
      </c>
      <c r="L9" s="118">
        <v>3.7331119349201259E-4</v>
      </c>
      <c r="M9" s="117">
        <f t="shared" si="1"/>
        <v>1.8155748107122958</v>
      </c>
      <c r="O9" s="116">
        <v>8</v>
      </c>
      <c r="P9" s="708"/>
      <c r="Q9" s="12" t="s">
        <v>734</v>
      </c>
      <c r="R9" s="118">
        <v>5.6887424183694078E-3</v>
      </c>
      <c r="S9" s="118">
        <v>3.0295566899890603E-3</v>
      </c>
      <c r="T9" s="117">
        <f t="shared" si="2"/>
        <v>1.8777474728125816</v>
      </c>
    </row>
    <row r="10" spans="1:20" ht="15.75" x14ac:dyDescent="0.25">
      <c r="A10" s="116">
        <v>9</v>
      </c>
      <c r="B10" s="277"/>
      <c r="C10" s="12" t="s">
        <v>736</v>
      </c>
      <c r="D10" s="118">
        <v>9.4539032220434388E-4</v>
      </c>
      <c r="E10" s="118">
        <v>2.3923971583337173E-3</v>
      </c>
      <c r="F10" s="117">
        <f t="shared" si="0"/>
        <v>0.39516445624889457</v>
      </c>
      <c r="H10" s="116">
        <v>9</v>
      </c>
      <c r="I10" s="708"/>
      <c r="J10" s="12" t="s">
        <v>736</v>
      </c>
      <c r="K10" s="118">
        <v>3.2754884530703188E-4</v>
      </c>
      <c r="L10" s="118">
        <v>3.7331119349201259E-4</v>
      </c>
      <c r="M10" s="117">
        <f t="shared" si="1"/>
        <v>0.87741501197188221</v>
      </c>
      <c r="O10" s="116">
        <v>9</v>
      </c>
      <c r="P10" s="708"/>
      <c r="Q10" s="12" t="s">
        <v>736</v>
      </c>
      <c r="R10" s="118">
        <v>9.4869835504804206E-4</v>
      </c>
      <c r="S10" s="118">
        <v>3.0295566899890603E-3</v>
      </c>
      <c r="T10" s="117">
        <f t="shared" si="2"/>
        <v>0.31314758300544221</v>
      </c>
    </row>
    <row r="11" spans="1:20" ht="15.75" x14ac:dyDescent="0.25">
      <c r="A11" s="116">
        <v>10</v>
      </c>
      <c r="B11" s="277"/>
      <c r="C11" s="12" t="s">
        <v>739</v>
      </c>
      <c r="D11" s="118">
        <v>3.0192978575116496E-3</v>
      </c>
      <c r="E11" s="118">
        <v>2.3923971583337173E-3</v>
      </c>
      <c r="F11" s="117">
        <f t="shared" si="0"/>
        <v>1.2620387242118958</v>
      </c>
      <c r="H11" s="116">
        <v>10</v>
      </c>
      <c r="I11" s="708"/>
      <c r="J11" s="12" t="s">
        <v>739</v>
      </c>
      <c r="K11" s="118">
        <v>2.4468651883729873E-4</v>
      </c>
      <c r="L11" s="118">
        <v>3.7331119349201259E-4</v>
      </c>
      <c r="M11" s="117">
        <f t="shared" si="1"/>
        <v>0.65544918851337386</v>
      </c>
      <c r="O11" s="116">
        <v>10</v>
      </c>
      <c r="P11" s="708"/>
      <c r="Q11" s="12" t="s">
        <v>739</v>
      </c>
      <c r="R11" s="118">
        <v>2.8072652644595135E-3</v>
      </c>
      <c r="S11" s="118">
        <v>3.0295566899890603E-3</v>
      </c>
      <c r="T11" s="117">
        <f t="shared" si="2"/>
        <v>0.92662575806417757</v>
      </c>
    </row>
    <row r="12" spans="1:20" ht="15.75" x14ac:dyDescent="0.25">
      <c r="A12" s="116">
        <v>11</v>
      </c>
      <c r="B12" s="277"/>
      <c r="C12" s="12" t="s">
        <v>741</v>
      </c>
      <c r="D12" s="118">
        <v>1.7869833574054633E-3</v>
      </c>
      <c r="E12" s="118">
        <v>2.3923971583337173E-3</v>
      </c>
      <c r="F12" s="117">
        <f t="shared" si="0"/>
        <v>0.74694260155787884</v>
      </c>
      <c r="H12" s="116">
        <v>11</v>
      </c>
      <c r="I12" s="708"/>
      <c r="J12" s="12" t="s">
        <v>741</v>
      </c>
      <c r="K12" s="118">
        <v>4.804284240777295E-4</v>
      </c>
      <c r="L12" s="118">
        <v>3.7331119349201259E-4</v>
      </c>
      <c r="M12" s="117">
        <f t="shared" si="1"/>
        <v>1.2869381696908824</v>
      </c>
      <c r="O12" s="116">
        <v>11</v>
      </c>
      <c r="P12" s="708"/>
      <c r="Q12" s="12" t="s">
        <v>741</v>
      </c>
      <c r="R12" s="118">
        <v>2.2429156703135285E-3</v>
      </c>
      <c r="S12" s="118">
        <v>3.0295566899890603E-3</v>
      </c>
      <c r="T12" s="117">
        <f t="shared" si="2"/>
        <v>0.74034451235887833</v>
      </c>
    </row>
    <row r="13" spans="1:20" ht="15.75" x14ac:dyDescent="0.25">
      <c r="A13" s="116">
        <v>12</v>
      </c>
      <c r="B13" s="277"/>
      <c r="C13" s="12" t="s">
        <v>743</v>
      </c>
      <c r="D13" s="118">
        <v>2.2506357790399779E-3</v>
      </c>
      <c r="E13" s="118">
        <v>2.3923971583337173E-3</v>
      </c>
      <c r="F13" s="119">
        <f t="shared" si="0"/>
        <v>0.94074504778609791</v>
      </c>
      <c r="H13" s="116">
        <v>12</v>
      </c>
      <c r="I13" s="708"/>
      <c r="J13" s="12" t="s">
        <v>743</v>
      </c>
      <c r="K13" s="118">
        <v>4.4166476975891571E-4</v>
      </c>
      <c r="L13" s="118">
        <v>3.7331119349201259E-4</v>
      </c>
      <c r="M13" s="117">
        <f t="shared" si="1"/>
        <v>1.1831007948824488</v>
      </c>
      <c r="O13" s="116">
        <v>12</v>
      </c>
      <c r="P13" s="708"/>
      <c r="Q13" s="12" t="s">
        <v>743</v>
      </c>
      <c r="R13" s="118">
        <v>3.8282227186514383E-3</v>
      </c>
      <c r="S13" s="118">
        <v>3.0295566899890603E-3</v>
      </c>
      <c r="T13" s="117">
        <f t="shared" si="2"/>
        <v>1.2636247181977183</v>
      </c>
    </row>
    <row r="14" spans="1:20" ht="15.75" x14ac:dyDescent="0.25">
      <c r="A14" s="116">
        <v>13</v>
      </c>
      <c r="B14" s="277"/>
      <c r="C14" s="12" t="s">
        <v>747</v>
      </c>
      <c r="D14" s="118">
        <v>9.1126189967225999E-4</v>
      </c>
      <c r="E14" s="118">
        <v>2.3923971583337173E-3</v>
      </c>
      <c r="F14" s="117">
        <f t="shared" si="0"/>
        <v>0.38089908964235081</v>
      </c>
      <c r="H14" s="116">
        <v>13</v>
      </c>
      <c r="I14" s="708"/>
      <c r="J14" s="12" t="s">
        <v>747</v>
      </c>
      <c r="K14" s="118">
        <v>5.7861948708069885E-4</v>
      </c>
      <c r="L14" s="118">
        <v>3.7331119349201259E-4</v>
      </c>
      <c r="M14" s="117">
        <f t="shared" si="1"/>
        <v>1.5499655439425741</v>
      </c>
      <c r="O14" s="116">
        <v>13</v>
      </c>
      <c r="P14" s="708"/>
      <c r="Q14" s="12" t="s">
        <v>747</v>
      </c>
      <c r="R14" s="118">
        <v>3.4900756339152337E-3</v>
      </c>
      <c r="S14" s="118">
        <v>3.0295566899890603E-3</v>
      </c>
      <c r="T14" s="117">
        <f t="shared" si="2"/>
        <v>1.1520086900660824</v>
      </c>
    </row>
    <row r="15" spans="1:20" ht="15.75" x14ac:dyDescent="0.25">
      <c r="A15" s="116">
        <v>14</v>
      </c>
      <c r="B15" s="277"/>
      <c r="C15" s="12" t="s">
        <v>749</v>
      </c>
      <c r="D15" s="118">
        <v>2.64152517455991E-3</v>
      </c>
      <c r="E15" s="118">
        <v>2.3923971583337173E-3</v>
      </c>
      <c r="F15" s="117">
        <f t="shared" si="0"/>
        <v>1.1041332185830333</v>
      </c>
      <c r="H15" s="116">
        <v>14</v>
      </c>
      <c r="I15" s="708"/>
      <c r="J15" s="12" t="s">
        <v>749</v>
      </c>
      <c r="K15" s="118">
        <v>2.8693461613233333E-4</v>
      </c>
      <c r="L15" s="118">
        <v>3.7331119349201259E-4</v>
      </c>
      <c r="M15" s="117">
        <f t="shared" si="1"/>
        <v>0.76862044625102466</v>
      </c>
      <c r="O15" s="116">
        <v>14</v>
      </c>
      <c r="P15" s="708"/>
      <c r="Q15" s="12" t="s">
        <v>749</v>
      </c>
      <c r="R15" s="118">
        <v>1.8280521991312904E-3</v>
      </c>
      <c r="S15" s="118">
        <v>3.0295566899890603E-3</v>
      </c>
      <c r="T15" s="117">
        <f t="shared" si="2"/>
        <v>0.6034058399276534</v>
      </c>
    </row>
    <row r="16" spans="1:20" ht="15.75" x14ac:dyDescent="0.25">
      <c r="A16" s="116">
        <v>15</v>
      </c>
      <c r="B16" s="277"/>
      <c r="C16" s="12" t="s">
        <v>751</v>
      </c>
      <c r="D16" s="118">
        <v>7.9897364066454054E-4</v>
      </c>
      <c r="E16" s="118">
        <v>2.3923971583337173E-3</v>
      </c>
      <c r="F16" s="117">
        <f t="shared" si="0"/>
        <v>0.33396363052906247</v>
      </c>
      <c r="H16" s="116">
        <v>15</v>
      </c>
      <c r="I16" s="708"/>
      <c r="J16" s="12" t="s">
        <v>751</v>
      </c>
      <c r="K16" s="118">
        <v>3.9063794225932275E-4</v>
      </c>
      <c r="L16" s="118">
        <v>3.7331119349201259E-4</v>
      </c>
      <c r="M16" s="117">
        <f t="shared" si="1"/>
        <v>1.0464136866758078</v>
      </c>
      <c r="O16" s="116">
        <v>15</v>
      </c>
      <c r="P16" s="708"/>
      <c r="Q16" s="12" t="s">
        <v>751</v>
      </c>
      <c r="R16" s="118">
        <v>1.6631898988937119E-3</v>
      </c>
      <c r="S16" s="118">
        <v>3.0295566899890603E-3</v>
      </c>
      <c r="T16" s="117">
        <f t="shared" si="2"/>
        <v>0.54898787812408212</v>
      </c>
    </row>
    <row r="17" spans="1:20" ht="15.75" x14ac:dyDescent="0.25">
      <c r="A17" s="116">
        <v>16</v>
      </c>
      <c r="B17" s="277"/>
      <c r="C17" s="12" t="s">
        <v>757</v>
      </c>
      <c r="D17" s="118">
        <v>1.432457397077973E-3</v>
      </c>
      <c r="E17" s="118">
        <v>2.3923971583337173E-3</v>
      </c>
      <c r="F17" s="117">
        <f t="shared" si="0"/>
        <v>0.59875401209541079</v>
      </c>
      <c r="H17" s="116">
        <v>16</v>
      </c>
      <c r="I17" s="708"/>
      <c r="J17" s="12" t="s">
        <v>757</v>
      </c>
      <c r="K17" s="118">
        <v>-1.8728535890586741E-4</v>
      </c>
      <c r="L17" s="118">
        <v>3.7331119349201259E-4</v>
      </c>
      <c r="M17" s="117">
        <f t="shared" si="1"/>
        <v>-0.50168696297041138</v>
      </c>
      <c r="O17" s="116">
        <v>16</v>
      </c>
      <c r="P17" s="708"/>
      <c r="Q17" s="12" t="s">
        <v>757</v>
      </c>
      <c r="R17" s="118">
        <v>4.601780138759979E-3</v>
      </c>
      <c r="S17" s="118">
        <v>3.0295566899890603E-3</v>
      </c>
      <c r="T17" s="117">
        <f t="shared" si="2"/>
        <v>1.5189615543311044</v>
      </c>
    </row>
    <row r="18" spans="1:20" ht="15.75" x14ac:dyDescent="0.25">
      <c r="A18" s="116">
        <v>17</v>
      </c>
      <c r="B18" s="277"/>
      <c r="C18" s="12" t="s">
        <v>758</v>
      </c>
      <c r="D18" s="118">
        <v>1.2450464324567953E-3</v>
      </c>
      <c r="E18" s="118">
        <v>2.3923971583337173E-3</v>
      </c>
      <c r="F18" s="117">
        <f t="shared" si="0"/>
        <v>0.52041795323146045</v>
      </c>
      <c r="H18" s="116">
        <v>17</v>
      </c>
      <c r="I18" s="708"/>
      <c r="J18" s="12" t="s">
        <v>758</v>
      </c>
      <c r="K18" s="118">
        <v>3.2522787787090892E-4</v>
      </c>
      <c r="L18" s="118">
        <v>3.7331119349201259E-4</v>
      </c>
      <c r="M18" s="117">
        <f t="shared" si="1"/>
        <v>0.8711977662086029</v>
      </c>
      <c r="O18" s="116">
        <v>17</v>
      </c>
      <c r="P18" s="708"/>
      <c r="Q18" s="12" t="s">
        <v>758</v>
      </c>
      <c r="R18" s="118">
        <v>3.9254092491984192E-3</v>
      </c>
      <c r="S18" s="118">
        <v>3.0295566899890603E-3</v>
      </c>
      <c r="T18" s="117">
        <f t="shared" si="2"/>
        <v>1.2957041742013395</v>
      </c>
    </row>
    <row r="19" spans="1:20" ht="15.75" x14ac:dyDescent="0.25">
      <c r="A19" s="116">
        <v>18</v>
      </c>
      <c r="B19" s="277"/>
      <c r="C19" s="12" t="s">
        <v>759</v>
      </c>
      <c r="D19" s="118">
        <v>-1.4363738170641825E-3</v>
      </c>
      <c r="E19" s="118">
        <v>2.3923971583337173E-3</v>
      </c>
      <c r="F19" s="117">
        <f t="shared" si="0"/>
        <v>-0.60039103961509621</v>
      </c>
      <c r="H19" s="116">
        <v>18</v>
      </c>
      <c r="I19" s="708"/>
      <c r="J19" s="12" t="s">
        <v>759</v>
      </c>
      <c r="K19" s="118">
        <v>-8.74438702567442E-5</v>
      </c>
      <c r="L19" s="118">
        <v>3.7331119349201259E-4</v>
      </c>
      <c r="M19" s="117">
        <f t="shared" si="1"/>
        <v>-0.23423854355606177</v>
      </c>
      <c r="O19" s="116">
        <v>18</v>
      </c>
      <c r="P19" s="708"/>
      <c r="Q19" s="12" t="s">
        <v>759</v>
      </c>
      <c r="R19" s="118">
        <v>2.4392909313458535E-3</v>
      </c>
      <c r="S19" s="118">
        <v>3.0295566899890603E-3</v>
      </c>
      <c r="T19" s="117">
        <f t="shared" si="2"/>
        <v>0.80516431311759407</v>
      </c>
    </row>
    <row r="20" spans="1:20" ht="15.75" x14ac:dyDescent="0.25">
      <c r="A20" s="116">
        <v>19</v>
      </c>
      <c r="B20" s="277"/>
      <c r="C20" s="12" t="s">
        <v>762</v>
      </c>
      <c r="D20" s="118">
        <v>3.8778633176027011E-3</v>
      </c>
      <c r="E20" s="118">
        <v>2.3923971583337173E-3</v>
      </c>
      <c r="F20" s="117">
        <f t="shared" si="0"/>
        <v>1.6209111869634545</v>
      </c>
      <c r="H20" s="116">
        <v>19</v>
      </c>
      <c r="I20" s="708"/>
      <c r="J20" s="12" t="s">
        <v>762</v>
      </c>
      <c r="K20" s="118">
        <v>4.6521922310837645E-4</v>
      </c>
      <c r="L20" s="118">
        <v>3.7331119349201259E-4</v>
      </c>
      <c r="M20" s="117">
        <f t="shared" si="1"/>
        <v>1.2461968224328916</v>
      </c>
      <c r="O20" s="116">
        <v>19</v>
      </c>
      <c r="P20" s="708"/>
      <c r="Q20" s="12" t="s">
        <v>762</v>
      </c>
      <c r="R20" s="118">
        <v>2.8991682858711745E-3</v>
      </c>
      <c r="S20" s="118">
        <v>3.0295566899890603E-3</v>
      </c>
      <c r="T20" s="117">
        <f t="shared" si="2"/>
        <v>0.95696122652243332</v>
      </c>
    </row>
    <row r="21" spans="1:20" ht="15.75" x14ac:dyDescent="0.25">
      <c r="A21" s="116">
        <v>20</v>
      </c>
      <c r="B21" s="277"/>
      <c r="C21" s="12" t="s">
        <v>763</v>
      </c>
      <c r="D21" s="118">
        <v>2.3042065318904952E-3</v>
      </c>
      <c r="E21" s="118">
        <v>2.3923971583337173E-3</v>
      </c>
      <c r="F21" s="117">
        <f t="shared" si="0"/>
        <v>0.96313712957900099</v>
      </c>
      <c r="H21" s="116">
        <v>20</v>
      </c>
      <c r="I21" s="708"/>
      <c r="J21" s="12" t="s">
        <v>763</v>
      </c>
      <c r="K21" s="118">
        <v>3.1781390614777158E-4</v>
      </c>
      <c r="L21" s="118">
        <v>3.7331119349201259E-4</v>
      </c>
      <c r="M21" s="117">
        <f t="shared" si="1"/>
        <v>0.85133773561646919</v>
      </c>
      <c r="O21" s="116">
        <v>20</v>
      </c>
      <c r="P21" s="708"/>
      <c r="Q21" s="12" t="s">
        <v>763</v>
      </c>
      <c r="R21" s="118">
        <v>1.7802584735492233E-3</v>
      </c>
      <c r="S21" s="118">
        <v>3.0295566899890603E-3</v>
      </c>
      <c r="T21" s="117">
        <f t="shared" si="2"/>
        <v>0.58763002502377726</v>
      </c>
    </row>
    <row r="22" spans="1:20" ht="15.75" x14ac:dyDescent="0.25">
      <c r="A22" s="116">
        <v>21</v>
      </c>
      <c r="B22" s="277"/>
      <c r="C22" s="12" t="s">
        <v>766</v>
      </c>
      <c r="D22" s="118">
        <v>3.7342036168796995E-4</v>
      </c>
      <c r="E22" s="118">
        <v>2.3923971583337173E-3</v>
      </c>
      <c r="F22" s="117">
        <f t="shared" si="0"/>
        <v>0.15608627538583678</v>
      </c>
      <c r="H22" s="116">
        <v>21</v>
      </c>
      <c r="I22" s="708"/>
      <c r="J22" s="12" t="s">
        <v>766</v>
      </c>
      <c r="K22" s="118">
        <v>2.5864952903530548E-4</v>
      </c>
      <c r="L22" s="118">
        <v>3.7331119349201259E-4</v>
      </c>
      <c r="M22" s="117">
        <f t="shared" si="1"/>
        <v>0.69285232681039222</v>
      </c>
      <c r="O22" s="116">
        <v>21</v>
      </c>
      <c r="P22" s="708"/>
      <c r="Q22" s="12" t="s">
        <v>766</v>
      </c>
      <c r="R22" s="118">
        <v>1.6104139313725646E-3</v>
      </c>
      <c r="S22" s="118">
        <v>3.0295566899890603E-3</v>
      </c>
      <c r="T22" s="117">
        <f t="shared" si="2"/>
        <v>0.53156751834156291</v>
      </c>
    </row>
    <row r="23" spans="1:20" ht="16.5" thickBot="1" x14ac:dyDescent="0.3">
      <c r="A23" s="116">
        <v>22</v>
      </c>
      <c r="B23" s="278"/>
      <c r="C23" s="12" t="s">
        <v>768</v>
      </c>
      <c r="D23" s="126">
        <v>9.448091728251521E-4</v>
      </c>
      <c r="E23" s="118">
        <v>2.3923971583337173E-3</v>
      </c>
      <c r="F23" s="117">
        <f>D23/E23</f>
        <v>0.394921541155484</v>
      </c>
      <c r="H23" s="116">
        <v>22</v>
      </c>
      <c r="I23" s="708"/>
      <c r="J23" s="12" t="s">
        <v>768</v>
      </c>
      <c r="K23" s="126">
        <v>3.6880843312363335E-4</v>
      </c>
      <c r="L23" s="118">
        <v>3.7331119349201259E-4</v>
      </c>
      <c r="M23" s="117">
        <f t="shared" si="1"/>
        <v>0.9879383194319471</v>
      </c>
      <c r="O23" s="116">
        <v>22</v>
      </c>
      <c r="P23" s="708"/>
      <c r="Q23" s="12" t="s">
        <v>768</v>
      </c>
      <c r="R23" s="126">
        <v>4.4584155911665964E-4</v>
      </c>
      <c r="S23" s="118">
        <v>3.0295566899890603E-3</v>
      </c>
      <c r="T23" s="117">
        <f t="shared" si="2"/>
        <v>0.14716395985917979</v>
      </c>
    </row>
    <row r="24" spans="1:20" ht="15.75" x14ac:dyDescent="0.25">
      <c r="A24" s="120"/>
      <c r="B24" s="110"/>
      <c r="C24" s="111"/>
      <c r="D24" s="121"/>
      <c r="E24" s="121"/>
      <c r="F24" s="122"/>
    </row>
    <row r="25" spans="1:20" ht="15.75" x14ac:dyDescent="0.25">
      <c r="A25" s="120"/>
      <c r="B25" s="110"/>
      <c r="C25" s="111"/>
      <c r="D25" s="121"/>
      <c r="E25" s="121"/>
      <c r="F25" s="122"/>
    </row>
    <row r="26" spans="1:20" ht="15.75" x14ac:dyDescent="0.25">
      <c r="A26" s="114" t="s">
        <v>716</v>
      </c>
      <c r="B26" s="115" t="s">
        <v>884</v>
      </c>
      <c r="C26" s="104" t="s">
        <v>5009</v>
      </c>
      <c r="D26" s="104" t="s">
        <v>5010</v>
      </c>
      <c r="E26" s="9" t="s">
        <v>5011</v>
      </c>
      <c r="F26" s="9" t="s">
        <v>5068</v>
      </c>
      <c r="H26" s="114" t="s">
        <v>716</v>
      </c>
      <c r="I26" s="115" t="s">
        <v>884</v>
      </c>
      <c r="J26" s="104" t="s">
        <v>5009</v>
      </c>
      <c r="K26" s="104" t="s">
        <v>5010</v>
      </c>
      <c r="L26" s="9" t="s">
        <v>5011</v>
      </c>
      <c r="M26" s="9" t="s">
        <v>5068</v>
      </c>
      <c r="O26" s="114" t="s">
        <v>716</v>
      </c>
      <c r="P26" s="115" t="s">
        <v>884</v>
      </c>
      <c r="Q26" s="104" t="s">
        <v>5009</v>
      </c>
      <c r="R26" s="104" t="s">
        <v>5010</v>
      </c>
      <c r="S26" s="9" t="s">
        <v>5011</v>
      </c>
      <c r="T26" s="9" t="s">
        <v>5068</v>
      </c>
    </row>
    <row r="27" spans="1:20" ht="15.75" x14ac:dyDescent="0.25">
      <c r="A27" s="116">
        <v>1</v>
      </c>
      <c r="B27" s="708">
        <v>2016</v>
      </c>
      <c r="C27" s="12" t="s">
        <v>720</v>
      </c>
      <c r="D27" s="117">
        <v>8.6098760659816202E-4</v>
      </c>
      <c r="E27" s="118">
        <v>1.0896034317068757E-3</v>
      </c>
      <c r="F27" s="117">
        <f>D27/E27</f>
        <v>0.79018437492383398</v>
      </c>
      <c r="H27" s="116">
        <v>1</v>
      </c>
      <c r="I27" s="708">
        <v>2017</v>
      </c>
      <c r="J27" s="12" t="s">
        <v>720</v>
      </c>
      <c r="K27" s="117">
        <v>5.9918404856246308E-4</v>
      </c>
      <c r="L27" s="118">
        <v>5.8907971935470487E-4</v>
      </c>
      <c r="M27" s="117">
        <f>K27/L27</f>
        <v>1.017152736507084</v>
      </c>
      <c r="O27" s="116">
        <v>1</v>
      </c>
      <c r="P27" s="708">
        <v>2018</v>
      </c>
      <c r="Q27" s="12" t="s">
        <v>720</v>
      </c>
      <c r="R27" s="243">
        <v>1.3046200198558601E-3</v>
      </c>
      <c r="S27" s="243">
        <v>1.0493421062254297E-3</v>
      </c>
      <c r="T27" s="243">
        <f>R27/S27</f>
        <v>1.2432742497570084</v>
      </c>
    </row>
    <row r="28" spans="1:20" ht="15.75" x14ac:dyDescent="0.25">
      <c r="A28" s="116">
        <v>2</v>
      </c>
      <c r="B28" s="708"/>
      <c r="C28" s="12" t="s">
        <v>722</v>
      </c>
      <c r="D28" s="118">
        <v>7.1532951660341565E-4</v>
      </c>
      <c r="E28" s="118">
        <v>1.0896034317068757E-3</v>
      </c>
      <c r="F28" s="117">
        <f t="shared" ref="F28:F48" si="3">D28/E28</f>
        <v>0.65650446372295668</v>
      </c>
      <c r="H28" s="116">
        <v>2</v>
      </c>
      <c r="I28" s="708"/>
      <c r="J28" s="12" t="s">
        <v>722</v>
      </c>
      <c r="K28" s="118">
        <v>-1.7646976865109672E-4</v>
      </c>
      <c r="L28" s="118">
        <v>5.8907971935470487E-4</v>
      </c>
      <c r="M28" s="117">
        <f t="shared" ref="M28:M48" si="4">K28/L28</f>
        <v>-0.29956856916480989</v>
      </c>
      <c r="O28" s="116">
        <v>2</v>
      </c>
      <c r="P28" s="708"/>
      <c r="Q28" s="12" t="s">
        <v>722</v>
      </c>
      <c r="R28" s="243">
        <v>1.0549901611228989E-3</v>
      </c>
      <c r="S28" s="243">
        <v>1.0493421062254297E-3</v>
      </c>
      <c r="T28" s="243">
        <f t="shared" ref="T28:T41" si="5">R28/S28</f>
        <v>1.0053824723738436</v>
      </c>
    </row>
    <row r="29" spans="1:20" ht="15.75" x14ac:dyDescent="0.25">
      <c r="A29" s="116">
        <v>3</v>
      </c>
      <c r="B29" s="708"/>
      <c r="C29" s="12" t="s">
        <v>724</v>
      </c>
      <c r="D29" s="118">
        <v>1.618936792414214E-3</v>
      </c>
      <c r="E29" s="118">
        <v>1.0896034317068757E-3</v>
      </c>
      <c r="F29" s="117">
        <f t="shared" si="3"/>
        <v>1.4858036835274386</v>
      </c>
      <c r="H29" s="116">
        <v>3</v>
      </c>
      <c r="I29" s="708"/>
      <c r="J29" s="12" t="s">
        <v>724</v>
      </c>
      <c r="K29" s="118">
        <v>5.9216194523415962E-4</v>
      </c>
      <c r="L29" s="118">
        <v>5.8907971935470487E-4</v>
      </c>
      <c r="M29" s="117">
        <f t="shared" si="4"/>
        <v>1.0052322729474223</v>
      </c>
      <c r="O29" s="116">
        <v>3</v>
      </c>
      <c r="P29" s="708"/>
      <c r="Q29" s="12" t="s">
        <v>724</v>
      </c>
      <c r="R29" s="142">
        <v>1.1560412596246107E-3</v>
      </c>
      <c r="S29" s="243">
        <v>1.0493421062254297E-3</v>
      </c>
      <c r="T29" s="243">
        <f t="shared" si="5"/>
        <v>1.1016819517354417</v>
      </c>
    </row>
    <row r="30" spans="1:20" ht="15.75" x14ac:dyDescent="0.25">
      <c r="A30" s="116">
        <v>4</v>
      </c>
      <c r="B30" s="708"/>
      <c r="C30" s="12" t="s">
        <v>726</v>
      </c>
      <c r="D30" s="118">
        <v>1.157375669554102E-3</v>
      </c>
      <c r="E30" s="118">
        <v>1.0896034317068757E-3</v>
      </c>
      <c r="F30" s="117">
        <f t="shared" si="3"/>
        <v>1.0621989944920238</v>
      </c>
      <c r="H30" s="116">
        <v>4</v>
      </c>
      <c r="I30" s="708"/>
      <c r="J30" s="12" t="s">
        <v>726</v>
      </c>
      <c r="K30" s="118">
        <v>4.7923363224692807E-4</v>
      </c>
      <c r="L30" s="118">
        <v>5.8907971935470487E-4</v>
      </c>
      <c r="M30" s="117">
        <f t="shared" si="4"/>
        <v>0.81352933482737211</v>
      </c>
      <c r="O30" s="116">
        <v>4</v>
      </c>
      <c r="P30" s="708"/>
      <c r="Q30" s="12" t="s">
        <v>726</v>
      </c>
      <c r="R30" s="243">
        <v>7.3385123803883484E-4</v>
      </c>
      <c r="S30" s="243">
        <v>1.0493421062254297E-3</v>
      </c>
      <c r="T30" s="243">
        <f t="shared" si="5"/>
        <v>0.69934412589099126</v>
      </c>
    </row>
    <row r="31" spans="1:20" ht="15.75" x14ac:dyDescent="0.25">
      <c r="A31" s="116">
        <v>5</v>
      </c>
      <c r="B31" s="708"/>
      <c r="C31" s="12" t="s">
        <v>728</v>
      </c>
      <c r="D31" s="118">
        <v>1.4207323063605097E-3</v>
      </c>
      <c r="E31" s="118">
        <v>1.0896034317068757E-3</v>
      </c>
      <c r="F31" s="117">
        <f t="shared" si="3"/>
        <v>1.3038985240115453</v>
      </c>
      <c r="H31" s="116">
        <v>5</v>
      </c>
      <c r="I31" s="708"/>
      <c r="J31" s="12" t="s">
        <v>728</v>
      </c>
      <c r="K31" s="118">
        <v>1.0661595086917987E-3</v>
      </c>
      <c r="L31" s="118">
        <v>5.8907971935470487E-4</v>
      </c>
      <c r="M31" s="117">
        <f t="shared" si="4"/>
        <v>1.8098730505604588</v>
      </c>
      <c r="O31" s="116">
        <v>5</v>
      </c>
      <c r="P31" s="708"/>
      <c r="Q31" s="12" t="s">
        <v>728</v>
      </c>
      <c r="R31" s="243">
        <v>1.3292722193555425E-3</v>
      </c>
      <c r="S31" s="243">
        <v>1.0493421062254297E-3</v>
      </c>
      <c r="T31" s="243">
        <f t="shared" si="5"/>
        <v>1.2667672549013063</v>
      </c>
    </row>
    <row r="32" spans="1:20" ht="15.75" x14ac:dyDescent="0.25">
      <c r="A32" s="116">
        <v>6</v>
      </c>
      <c r="B32" s="708"/>
      <c r="C32" s="12" t="s">
        <v>730</v>
      </c>
      <c r="D32" s="118">
        <v>1.0453114752331854E-3</v>
      </c>
      <c r="E32" s="118">
        <v>1.0896034317068757E-3</v>
      </c>
      <c r="F32" s="117">
        <f t="shared" si="3"/>
        <v>0.95935038823775864</v>
      </c>
      <c r="H32" s="116">
        <v>6</v>
      </c>
      <c r="I32" s="708"/>
      <c r="J32" s="12" t="s">
        <v>730</v>
      </c>
      <c r="K32" s="118">
        <v>1.1128496052863468E-3</v>
      </c>
      <c r="L32" s="118">
        <v>5.8907971935470487E-4</v>
      </c>
      <c r="M32" s="117">
        <f t="shared" si="4"/>
        <v>1.8891324361079598</v>
      </c>
      <c r="O32" s="116">
        <v>6</v>
      </c>
      <c r="P32" s="708"/>
      <c r="Q32" s="12" t="s">
        <v>730</v>
      </c>
      <c r="R32" s="243">
        <v>1.1330212064763613E-3</v>
      </c>
      <c r="S32" s="243">
        <v>1.0493421062254297E-3</v>
      </c>
      <c r="T32" s="243">
        <f t="shared" si="5"/>
        <v>1.0797443462475096</v>
      </c>
    </row>
    <row r="33" spans="1:20" ht="15.75" x14ac:dyDescent="0.25">
      <c r="A33" s="116">
        <v>7</v>
      </c>
      <c r="B33" s="708"/>
      <c r="C33" s="12" t="s">
        <v>732</v>
      </c>
      <c r="D33" s="118">
        <v>1.5364610013672893E-3</v>
      </c>
      <c r="E33" s="118">
        <v>1.0896034317068757E-3</v>
      </c>
      <c r="F33" s="117">
        <f t="shared" si="3"/>
        <v>1.4101102810959454</v>
      </c>
      <c r="H33" s="116">
        <v>7</v>
      </c>
      <c r="I33" s="708"/>
      <c r="J33" s="12" t="s">
        <v>732</v>
      </c>
      <c r="K33" s="118">
        <v>8.0671798577736781E-4</v>
      </c>
      <c r="L33" s="118">
        <v>5.8907971935470487E-4</v>
      </c>
      <c r="M33" s="117">
        <f t="shared" si="4"/>
        <v>1.3694546922461874</v>
      </c>
      <c r="O33" s="116">
        <v>7</v>
      </c>
      <c r="P33" s="708"/>
      <c r="Q33" s="12" t="s">
        <v>732</v>
      </c>
      <c r="R33" s="243">
        <v>6.0794623211219833E-4</v>
      </c>
      <c r="S33" s="243">
        <v>1.0493421062254297E-3</v>
      </c>
      <c r="T33" s="243">
        <f t="shared" si="5"/>
        <v>0.57935941815870817</v>
      </c>
    </row>
    <row r="34" spans="1:20" ht="15.75" x14ac:dyDescent="0.25">
      <c r="A34" s="116">
        <v>8</v>
      </c>
      <c r="B34" s="708"/>
      <c r="C34" s="12" t="s">
        <v>734</v>
      </c>
      <c r="D34" s="118">
        <v>2.032814971976305E-3</v>
      </c>
      <c r="E34" s="118">
        <v>1.0896034317068757E-3</v>
      </c>
      <c r="F34" s="117">
        <f t="shared" si="3"/>
        <v>1.86564663144634</v>
      </c>
      <c r="H34" s="116">
        <v>8</v>
      </c>
      <c r="I34" s="708"/>
      <c r="J34" s="12" t="s">
        <v>734</v>
      </c>
      <c r="K34" s="118">
        <v>2.3656927590270471E-4</v>
      </c>
      <c r="L34" s="118">
        <v>5.8907971935470487E-4</v>
      </c>
      <c r="M34" s="117">
        <f t="shared" si="4"/>
        <v>0.40159127556088609</v>
      </c>
      <c r="O34" s="116">
        <v>8</v>
      </c>
      <c r="P34" s="708"/>
      <c r="Q34" s="12" t="s">
        <v>734</v>
      </c>
      <c r="R34" s="243">
        <v>6.1820388155371859E-4</v>
      </c>
      <c r="S34" s="243">
        <v>1.0493421062254297E-3</v>
      </c>
      <c r="T34" s="243">
        <f t="shared" si="5"/>
        <v>0.58913473297802665</v>
      </c>
    </row>
    <row r="35" spans="1:20" ht="15.75" x14ac:dyDescent="0.25">
      <c r="A35" s="116">
        <v>9</v>
      </c>
      <c r="B35" s="708"/>
      <c r="C35" s="12" t="s">
        <v>736</v>
      </c>
      <c r="D35" s="118">
        <v>3.97886643010001E-4</v>
      </c>
      <c r="E35" s="118">
        <v>1.0896034317068757E-3</v>
      </c>
      <c r="F35" s="117">
        <f t="shared" si="3"/>
        <v>0.36516647381213474</v>
      </c>
      <c r="H35" s="116">
        <v>9</v>
      </c>
      <c r="I35" s="708"/>
      <c r="J35" s="12" t="s">
        <v>736</v>
      </c>
      <c r="K35" s="118">
        <v>6.6308857285735459E-4</v>
      </c>
      <c r="L35" s="118">
        <v>5.8907971935470487E-4</v>
      </c>
      <c r="M35" s="117">
        <f t="shared" si="4"/>
        <v>1.1256346994660098</v>
      </c>
      <c r="O35" s="116">
        <v>9</v>
      </c>
      <c r="P35" s="708"/>
      <c r="Q35" s="12" t="s">
        <v>736</v>
      </c>
      <c r="R35" s="243">
        <v>1.5230383704993144E-4</v>
      </c>
      <c r="S35" s="243">
        <v>1.0493421062254297E-3</v>
      </c>
      <c r="T35" s="243">
        <f t="shared" si="5"/>
        <v>0.1451422144850176</v>
      </c>
    </row>
    <row r="36" spans="1:20" ht="15.75" x14ac:dyDescent="0.25">
      <c r="A36" s="116">
        <v>10</v>
      </c>
      <c r="B36" s="708"/>
      <c r="C36" s="12" t="s">
        <v>739</v>
      </c>
      <c r="D36" s="118">
        <v>1.3962548697475047E-3</v>
      </c>
      <c r="E36" s="118">
        <v>1.0896034317068757E-3</v>
      </c>
      <c r="F36" s="117">
        <f t="shared" si="3"/>
        <v>1.2814339870059477</v>
      </c>
      <c r="H36" s="116">
        <v>10</v>
      </c>
      <c r="I36" s="708"/>
      <c r="J36" s="12" t="s">
        <v>739</v>
      </c>
      <c r="K36" s="118">
        <v>4.5413918617875486E-4</v>
      </c>
      <c r="L36" s="118">
        <v>5.8907971935470487E-4</v>
      </c>
      <c r="M36" s="117">
        <f t="shared" si="4"/>
        <v>0.77092992893429124</v>
      </c>
      <c r="O36" s="116">
        <v>10</v>
      </c>
      <c r="P36" s="708"/>
      <c r="Q36" s="12" t="s">
        <v>739</v>
      </c>
      <c r="R36" s="243">
        <v>2.6787610804355409E-4</v>
      </c>
      <c r="S36" s="243">
        <v>1.0493421062254297E-3</v>
      </c>
      <c r="T36" s="243">
        <f t="shared" si="5"/>
        <v>0.25528005257229847</v>
      </c>
    </row>
    <row r="37" spans="1:20" ht="15.75" x14ac:dyDescent="0.25">
      <c r="A37" s="116">
        <v>11</v>
      </c>
      <c r="B37" s="708"/>
      <c r="C37" s="12" t="s">
        <v>741</v>
      </c>
      <c r="D37" s="118">
        <v>1.6145706472330459E-3</v>
      </c>
      <c r="E37" s="118">
        <v>1.0896034317068757E-3</v>
      </c>
      <c r="F37" s="117">
        <f t="shared" si="3"/>
        <v>1.4817965878684902</v>
      </c>
      <c r="H37" s="116">
        <v>11</v>
      </c>
      <c r="I37" s="708"/>
      <c r="J37" s="12" t="s">
        <v>741</v>
      </c>
      <c r="K37" s="118">
        <v>4.3499593020393843E-4</v>
      </c>
      <c r="L37" s="118">
        <v>5.8907971935470487E-4</v>
      </c>
      <c r="M37" s="117">
        <f t="shared" si="4"/>
        <v>0.73843304379998975</v>
      </c>
      <c r="O37" s="116">
        <v>11</v>
      </c>
      <c r="P37" s="708"/>
      <c r="Q37" s="12" t="s">
        <v>741</v>
      </c>
      <c r="R37" s="243">
        <v>4.5477482214791547E-4</v>
      </c>
      <c r="S37" s="243">
        <v>1.0493421062254297E-3</v>
      </c>
      <c r="T37" s="243">
        <f t="shared" si="5"/>
        <v>0.43339042572472203</v>
      </c>
    </row>
    <row r="38" spans="1:20" ht="15.75" x14ac:dyDescent="0.25">
      <c r="A38" s="116">
        <v>12</v>
      </c>
      <c r="B38" s="708"/>
      <c r="C38" s="12" t="s">
        <v>743</v>
      </c>
      <c r="D38" s="118">
        <v>6.572858947357902E-4</v>
      </c>
      <c r="E38" s="118">
        <v>1.0896034317068757E-3</v>
      </c>
      <c r="F38" s="117">
        <f t="shared" si="3"/>
        <v>0.60323405342634118</v>
      </c>
      <c r="H38" s="116">
        <v>12</v>
      </c>
      <c r="I38" s="708"/>
      <c r="J38" s="12" t="s">
        <v>743</v>
      </c>
      <c r="K38" s="118">
        <v>1.5103804435744085E-3</v>
      </c>
      <c r="L38" s="118">
        <v>5.8907971935470487E-4</v>
      </c>
      <c r="M38" s="117">
        <f t="shared" si="4"/>
        <v>2.5639661219858723</v>
      </c>
      <c r="O38" s="116">
        <v>12</v>
      </c>
      <c r="P38" s="708"/>
      <c r="Q38" s="12" t="s">
        <v>743</v>
      </c>
      <c r="R38" s="243">
        <v>2.2543213667458066E-3</v>
      </c>
      <c r="S38" s="243">
        <v>1.0493421062254297E-3</v>
      </c>
      <c r="T38" s="243">
        <f t="shared" si="5"/>
        <v>2.148318792671712</v>
      </c>
    </row>
    <row r="39" spans="1:20" ht="15.75" x14ac:dyDescent="0.25">
      <c r="A39" s="116">
        <v>13</v>
      </c>
      <c r="B39" s="708"/>
      <c r="C39" s="12" t="s">
        <v>747</v>
      </c>
      <c r="D39" s="118">
        <v>2.4203984483736282E-4</v>
      </c>
      <c r="E39" s="118">
        <v>1.0896034317068757E-3</v>
      </c>
      <c r="F39" s="117">
        <f t="shared" si="3"/>
        <v>0.2221357218545143</v>
      </c>
      <c r="H39" s="116">
        <v>13</v>
      </c>
      <c r="I39" s="708"/>
      <c r="J39" s="12" t="s">
        <v>747</v>
      </c>
      <c r="K39" s="118">
        <v>-7.9702460748364405E-5</v>
      </c>
      <c r="L39" s="118">
        <v>5.8907971935470487E-4</v>
      </c>
      <c r="M39" s="117">
        <f t="shared" si="4"/>
        <v>-0.13529995708504922</v>
      </c>
      <c r="O39" s="116">
        <v>13</v>
      </c>
      <c r="P39" s="708"/>
      <c r="Q39" s="12" t="s">
        <v>747</v>
      </c>
      <c r="R39" s="243">
        <v>1.0933796915838638E-3</v>
      </c>
      <c r="S39" s="243">
        <v>1.0493421062254297E-3</v>
      </c>
      <c r="T39" s="243">
        <f t="shared" si="5"/>
        <v>1.0419668524661045</v>
      </c>
    </row>
    <row r="40" spans="1:20" ht="15.75" x14ac:dyDescent="0.25">
      <c r="A40" s="116">
        <v>14</v>
      </c>
      <c r="B40" s="708"/>
      <c r="C40" s="12" t="s">
        <v>749</v>
      </c>
      <c r="D40" s="118">
        <v>1.7956434541031817E-3</v>
      </c>
      <c r="E40" s="118">
        <v>1.0896034317068757E-3</v>
      </c>
      <c r="F40" s="117">
        <f t="shared" si="3"/>
        <v>1.6479788901639989</v>
      </c>
      <c r="H40" s="116">
        <v>14</v>
      </c>
      <c r="I40" s="708"/>
      <c r="J40" s="12" t="s">
        <v>749</v>
      </c>
      <c r="K40" s="118">
        <v>4.0770458137108083E-4</v>
      </c>
      <c r="L40" s="118">
        <v>5.8907971935470487E-4</v>
      </c>
      <c r="M40" s="117">
        <f t="shared" si="4"/>
        <v>0.6921042568189113</v>
      </c>
      <c r="O40" s="116">
        <v>14</v>
      </c>
      <c r="P40" s="708"/>
      <c r="Q40" s="12" t="s">
        <v>749</v>
      </c>
      <c r="R40" s="243">
        <v>8.3930781427148668E-4</v>
      </c>
      <c r="S40" s="243">
        <v>1.0493421062254297E-3</v>
      </c>
      <c r="T40" s="243">
        <f t="shared" si="5"/>
        <v>0.79984192885440031</v>
      </c>
    </row>
    <row r="41" spans="1:20" ht="15.75" x14ac:dyDescent="0.25">
      <c r="A41" s="116">
        <v>15</v>
      </c>
      <c r="B41" s="708"/>
      <c r="C41" s="12" t="s">
        <v>751</v>
      </c>
      <c r="D41" s="118">
        <v>1.8640278556236076E-3</v>
      </c>
      <c r="E41" s="118">
        <v>1.0896034317068757E-3</v>
      </c>
      <c r="F41" s="117">
        <f t="shared" si="3"/>
        <v>1.7107397071093908</v>
      </c>
      <c r="H41" s="116">
        <v>15</v>
      </c>
      <c r="I41" s="708"/>
      <c r="J41" s="12" t="s">
        <v>751</v>
      </c>
      <c r="K41" s="118">
        <v>-7.5433251689003113E-4</v>
      </c>
      <c r="L41" s="118">
        <v>5.8907971935470487E-4</v>
      </c>
      <c r="M41" s="117">
        <f t="shared" si="4"/>
        <v>-1.2805270528008483</v>
      </c>
      <c r="O41" s="116">
        <v>15</v>
      </c>
      <c r="P41" s="708"/>
      <c r="Q41" s="12" t="s">
        <v>751</v>
      </c>
      <c r="R41" s="243">
        <v>1.1477395899645432E-3</v>
      </c>
      <c r="S41" s="243">
        <v>1.0493421062254297E-3</v>
      </c>
      <c r="T41" s="243">
        <f t="shared" si="5"/>
        <v>1.0937706427249521</v>
      </c>
    </row>
    <row r="42" spans="1:20" ht="15.75" x14ac:dyDescent="0.25">
      <c r="A42" s="116">
        <v>16</v>
      </c>
      <c r="B42" s="708"/>
      <c r="C42" s="12" t="s">
        <v>757</v>
      </c>
      <c r="D42" s="118">
        <v>2.6420147974278228E-3</v>
      </c>
      <c r="E42" s="118">
        <v>1.0896034317068757E-3</v>
      </c>
      <c r="F42" s="117">
        <f t="shared" si="3"/>
        <v>2.4247489687959938</v>
      </c>
      <c r="H42" s="116">
        <v>16</v>
      </c>
      <c r="I42" s="708"/>
      <c r="J42" s="12" t="s">
        <v>757</v>
      </c>
      <c r="K42" s="118">
        <v>6.5023961242318773E-4</v>
      </c>
      <c r="L42" s="118">
        <v>5.8907971935470487E-4</v>
      </c>
      <c r="M42" s="117">
        <f t="shared" si="4"/>
        <v>1.1038227782404038</v>
      </c>
      <c r="O42" s="116">
        <v>16</v>
      </c>
      <c r="P42" s="708"/>
      <c r="Q42" s="12" t="s">
        <v>757</v>
      </c>
      <c r="R42" s="243">
        <v>1.9008561439025299E-3</v>
      </c>
      <c r="S42" s="243">
        <v>1.0493421062254297E-3</v>
      </c>
      <c r="T42" s="243">
        <f t="shared" ref="T42:T48" si="6">R42/S42</f>
        <v>1.8114741919011204</v>
      </c>
    </row>
    <row r="43" spans="1:20" ht="15.75" x14ac:dyDescent="0.25">
      <c r="A43" s="116">
        <v>17</v>
      </c>
      <c r="B43" s="708"/>
      <c r="C43" s="12" t="s">
        <v>758</v>
      </c>
      <c r="D43" s="118">
        <v>8.596761541213811E-4</v>
      </c>
      <c r="E43" s="118">
        <v>1.0896034317068757E-3</v>
      </c>
      <c r="F43" s="117">
        <f t="shared" si="3"/>
        <v>0.78898076961329777</v>
      </c>
      <c r="H43" s="116">
        <v>17</v>
      </c>
      <c r="I43" s="708"/>
      <c r="J43" s="12" t="s">
        <v>758</v>
      </c>
      <c r="K43" s="118">
        <v>4.1398675274706897E-4</v>
      </c>
      <c r="L43" s="118">
        <v>5.8907971935470487E-4</v>
      </c>
      <c r="M43" s="117">
        <f t="shared" si="4"/>
        <v>0.70276863919294685</v>
      </c>
      <c r="O43" s="116">
        <v>17</v>
      </c>
      <c r="P43" s="708"/>
      <c r="Q43" s="12" t="s">
        <v>758</v>
      </c>
      <c r="R43" s="243">
        <v>2.7606071865559881E-3</v>
      </c>
      <c r="S43" s="243">
        <v>1.0493421062254297E-3</v>
      </c>
      <c r="T43" s="243">
        <f t="shared" si="6"/>
        <v>2.6307980687881862</v>
      </c>
    </row>
    <row r="44" spans="1:20" ht="15.75" x14ac:dyDescent="0.25">
      <c r="A44" s="116">
        <v>18</v>
      </c>
      <c r="B44" s="708"/>
      <c r="C44" s="12" t="s">
        <v>759</v>
      </c>
      <c r="D44" s="118">
        <v>1.4245272006191878E-3</v>
      </c>
      <c r="E44" s="118">
        <v>1.0896034317068757E-3</v>
      </c>
      <c r="F44" s="117">
        <f t="shared" si="3"/>
        <v>1.3073813455117798</v>
      </c>
      <c r="H44" s="116">
        <v>18</v>
      </c>
      <c r="I44" s="708"/>
      <c r="J44" s="12" t="s">
        <v>759</v>
      </c>
      <c r="K44" s="118">
        <v>7.0747816644673054E-3</v>
      </c>
      <c r="L44" s="118">
        <v>5.8907971935470487E-4</v>
      </c>
      <c r="M44" s="117">
        <f t="shared" si="4"/>
        <v>12.009888359791486</v>
      </c>
      <c r="O44" s="116">
        <v>18</v>
      </c>
      <c r="P44" s="708"/>
      <c r="Q44" s="12" t="s">
        <v>759</v>
      </c>
      <c r="R44" s="243">
        <v>1.82750320494348E-3</v>
      </c>
      <c r="S44" s="243">
        <v>1.0493421062254297E-3</v>
      </c>
      <c r="T44" s="243">
        <f t="shared" si="6"/>
        <v>1.7415704507628691</v>
      </c>
    </row>
    <row r="45" spans="1:20" ht="15.75" x14ac:dyDescent="0.25">
      <c r="A45" s="116">
        <v>19</v>
      </c>
      <c r="B45" s="708"/>
      <c r="C45" s="12" t="s">
        <v>762</v>
      </c>
      <c r="D45" s="118">
        <v>1.0393256942370914E-3</v>
      </c>
      <c r="E45" s="118">
        <v>1.0896034317068757E-3</v>
      </c>
      <c r="F45" s="117">
        <f t="shared" si="3"/>
        <v>0.95385684735681897</v>
      </c>
      <c r="H45" s="116">
        <v>19</v>
      </c>
      <c r="I45" s="708"/>
      <c r="J45" s="12" t="s">
        <v>762</v>
      </c>
      <c r="K45" s="118">
        <v>4.4705900169387359E-4</v>
      </c>
      <c r="L45" s="118">
        <v>5.8907971935470487E-4</v>
      </c>
      <c r="M45" s="117">
        <f t="shared" si="4"/>
        <v>0.758910868945879</v>
      </c>
      <c r="O45" s="116">
        <v>19</v>
      </c>
      <c r="P45" s="708"/>
      <c r="Q45" s="12" t="s">
        <v>762</v>
      </c>
      <c r="R45" s="243">
        <v>1.9639343809623442E-3</v>
      </c>
      <c r="S45" s="243">
        <v>1.0493421062254297E-3</v>
      </c>
      <c r="T45" s="243">
        <f t="shared" si="6"/>
        <v>1.8715863676020574</v>
      </c>
    </row>
    <row r="46" spans="1:20" ht="15.75" x14ac:dyDescent="0.25">
      <c r="A46" s="116">
        <v>20</v>
      </c>
      <c r="B46" s="708"/>
      <c r="C46" s="12" t="s">
        <v>763</v>
      </c>
      <c r="D46" s="118">
        <v>8.9300536127859785E-4</v>
      </c>
      <c r="E46" s="118">
        <v>1.0896034317068757E-3</v>
      </c>
      <c r="F46" s="117">
        <f t="shared" si="3"/>
        <v>0.81956915267758945</v>
      </c>
      <c r="H46" s="116">
        <v>20</v>
      </c>
      <c r="I46" s="708"/>
      <c r="J46" s="12" t="s">
        <v>763</v>
      </c>
      <c r="K46" s="118">
        <v>5.3790328030284501E-4</v>
      </c>
      <c r="L46" s="118">
        <v>5.8907971935470487E-4</v>
      </c>
      <c r="M46" s="117">
        <f t="shared" si="4"/>
        <v>0.91312476500138207</v>
      </c>
      <c r="O46" s="116">
        <v>20</v>
      </c>
      <c r="P46" s="708"/>
      <c r="Q46" s="12" t="s">
        <v>763</v>
      </c>
      <c r="R46" s="243">
        <v>-2.9903533559778129E-4</v>
      </c>
      <c r="S46" s="243">
        <v>1.0493421062254297E-3</v>
      </c>
      <c r="T46" s="243">
        <f t="shared" si="6"/>
        <v>-0.28497411265944156</v>
      </c>
    </row>
    <row r="47" spans="1:20" ht="15.75" x14ac:dyDescent="0.25">
      <c r="A47" s="116">
        <v>21</v>
      </c>
      <c r="B47" s="708"/>
      <c r="C47" s="12" t="s">
        <v>766</v>
      </c>
      <c r="D47" s="118">
        <v>6.8145057179042718E-4</v>
      </c>
      <c r="E47" s="118">
        <v>1.0896034317068757E-3</v>
      </c>
      <c r="F47" s="117">
        <f t="shared" si="3"/>
        <v>0.62541155062528331</v>
      </c>
      <c r="H47" s="116">
        <v>21</v>
      </c>
      <c r="I47" s="708"/>
      <c r="J47" s="12" t="s">
        <v>766</v>
      </c>
      <c r="K47" s="118">
        <v>1.6026361194388067E-4</v>
      </c>
      <c r="L47" s="118">
        <v>5.8907971935470487E-4</v>
      </c>
      <c r="M47" s="117">
        <f t="shared" si="4"/>
        <v>0.27205759539547231</v>
      </c>
      <c r="O47" s="116">
        <v>21</v>
      </c>
      <c r="P47" s="708"/>
      <c r="Q47" s="12" t="s">
        <v>766</v>
      </c>
      <c r="R47" s="243">
        <v>-1.2870319388195894E-4</v>
      </c>
      <c r="S47" s="243">
        <v>1.0493421062254297E-3</v>
      </c>
      <c r="T47" s="243">
        <f t="shared" si="6"/>
        <v>-0.12265131944901646</v>
      </c>
    </row>
    <row r="48" spans="1:20" ht="16.5" thickBot="1" x14ac:dyDescent="0.3">
      <c r="A48" s="116">
        <v>22</v>
      </c>
      <c r="B48" s="708"/>
      <c r="C48" s="12" t="s">
        <v>768</v>
      </c>
      <c r="D48" s="126">
        <v>1.4017792185743551E-3</v>
      </c>
      <c r="E48" s="118">
        <v>1.0896034317068757E-3</v>
      </c>
      <c r="F48" s="117">
        <f t="shared" si="3"/>
        <v>1.2865040415469806</v>
      </c>
      <c r="H48" s="116">
        <v>22</v>
      </c>
      <c r="I48" s="708"/>
      <c r="J48" s="12" t="s">
        <v>768</v>
      </c>
      <c r="K48" s="126">
        <v>6.9923293546418901E-4</v>
      </c>
      <c r="L48" s="118">
        <v>5.8907971935470487E-4</v>
      </c>
      <c r="M48" s="117">
        <f t="shared" si="4"/>
        <v>1.1869920360357156</v>
      </c>
      <c r="O48" s="116">
        <v>22</v>
      </c>
      <c r="P48" s="708"/>
      <c r="Q48" s="12" t="s">
        <v>768</v>
      </c>
      <c r="R48" s="142">
        <v>3.102228367537503E-4</v>
      </c>
      <c r="S48" s="243">
        <v>1.0493421062254297E-3</v>
      </c>
      <c r="T48" s="243">
        <f t="shared" si="6"/>
        <v>0.29563555575754746</v>
      </c>
    </row>
    <row r="51" spans="1:26" ht="15.75" x14ac:dyDescent="0.25">
      <c r="A51" s="709" t="s">
        <v>716</v>
      </c>
      <c r="B51" s="588" t="s">
        <v>5009</v>
      </c>
      <c r="C51" s="616" t="s">
        <v>5140</v>
      </c>
      <c r="D51" s="616"/>
      <c r="E51" s="616"/>
      <c r="F51" s="588" t="s">
        <v>5009</v>
      </c>
      <c r="G51" s="616" t="s">
        <v>5179</v>
      </c>
      <c r="H51" s="616"/>
      <c r="I51" s="616"/>
      <c r="J51" s="588" t="s">
        <v>5009</v>
      </c>
      <c r="K51" s="707" t="s">
        <v>5180</v>
      </c>
      <c r="L51" s="707"/>
      <c r="M51" s="707"/>
      <c r="N51" s="467"/>
      <c r="O51" s="588" t="s">
        <v>5009</v>
      </c>
      <c r="P51" s="588" t="s">
        <v>5143</v>
      </c>
      <c r="Q51" s="588"/>
      <c r="R51" s="588"/>
      <c r="S51" s="588" t="s">
        <v>5009</v>
      </c>
      <c r="T51" s="588" t="s">
        <v>5144</v>
      </c>
      <c r="U51" s="588"/>
      <c r="V51" s="588"/>
      <c r="W51" s="588" t="s">
        <v>5009</v>
      </c>
      <c r="X51" s="588" t="s">
        <v>5145</v>
      </c>
      <c r="Y51" s="588"/>
      <c r="Z51" s="588"/>
    </row>
    <row r="52" spans="1:26" ht="15.75" x14ac:dyDescent="0.25">
      <c r="A52" s="709"/>
      <c r="B52" s="588"/>
      <c r="C52" s="465" t="s">
        <v>5010</v>
      </c>
      <c r="D52" s="465" t="s">
        <v>5011</v>
      </c>
      <c r="E52" s="465" t="s">
        <v>5068</v>
      </c>
      <c r="F52" s="588"/>
      <c r="G52" s="465" t="s">
        <v>5010</v>
      </c>
      <c r="H52" s="466" t="s">
        <v>5011</v>
      </c>
      <c r="I52" s="466" t="s">
        <v>5068</v>
      </c>
      <c r="J52" s="588"/>
      <c r="K52" s="465" t="s">
        <v>5010</v>
      </c>
      <c r="L52" s="466" t="s">
        <v>5011</v>
      </c>
      <c r="M52" s="466" t="s">
        <v>5068</v>
      </c>
      <c r="N52" s="465" t="s">
        <v>716</v>
      </c>
      <c r="O52" s="588"/>
      <c r="P52" s="465" t="s">
        <v>5010</v>
      </c>
      <c r="Q52" s="465" t="s">
        <v>5011</v>
      </c>
      <c r="R52" s="465" t="s">
        <v>5068</v>
      </c>
      <c r="S52" s="588"/>
      <c r="T52" s="465" t="s">
        <v>5010</v>
      </c>
      <c r="U52" s="465" t="s">
        <v>5011</v>
      </c>
      <c r="V52" s="465" t="s">
        <v>5068</v>
      </c>
      <c r="W52" s="588"/>
      <c r="X52" s="465" t="s">
        <v>5010</v>
      </c>
      <c r="Y52" s="465" t="s">
        <v>5011</v>
      </c>
      <c r="Z52" s="465" t="s">
        <v>5068</v>
      </c>
    </row>
    <row r="53" spans="1:26" ht="15.75" x14ac:dyDescent="0.25">
      <c r="A53" s="464">
        <v>1</v>
      </c>
      <c r="B53" s="465" t="s">
        <v>722</v>
      </c>
      <c r="C53" s="75">
        <v>3.5735372728551169E-3</v>
      </c>
      <c r="D53" s="75">
        <v>2.3923971583337173E-3</v>
      </c>
      <c r="E53" s="75">
        <f t="shared" ref="E53:E66" si="7">C53/D53</f>
        <v>1.4937057003294774</v>
      </c>
      <c r="F53" s="465" t="s">
        <v>720</v>
      </c>
      <c r="G53" s="75">
        <v>3.4827987254259521E-5</v>
      </c>
      <c r="H53" s="75">
        <v>3.7331119349201259E-4</v>
      </c>
      <c r="I53" s="75">
        <f>G53/H53</f>
        <v>9.329478424815757E-2</v>
      </c>
      <c r="J53" s="465" t="s">
        <v>722</v>
      </c>
      <c r="K53" s="75">
        <v>7.1532951660341565E-4</v>
      </c>
      <c r="L53" s="75">
        <v>3.0295566899890603E-3</v>
      </c>
      <c r="M53" s="75">
        <f t="shared" ref="M53:M63" si="8">K53/L53</f>
        <v>0.23611689425293397</v>
      </c>
      <c r="N53" s="473">
        <v>1</v>
      </c>
      <c r="O53" s="465" t="s">
        <v>720</v>
      </c>
      <c r="P53" s="75">
        <v>8.6098760659816202E-4</v>
      </c>
      <c r="Q53" s="75">
        <v>1.0896034317068757E-3</v>
      </c>
      <c r="R53" s="75">
        <f>P53/Q53</f>
        <v>0.79018437492383398</v>
      </c>
      <c r="S53" s="465" t="s">
        <v>720</v>
      </c>
      <c r="T53" s="75">
        <v>5.9918404856246308E-4</v>
      </c>
      <c r="U53" s="75">
        <v>5.8907971935470487E-4</v>
      </c>
      <c r="V53" s="75">
        <f>T53/U53</f>
        <v>1.017152736507084</v>
      </c>
      <c r="W53" s="465" t="s">
        <v>724</v>
      </c>
      <c r="X53" s="141">
        <v>1.1560412596246107E-3</v>
      </c>
      <c r="Y53" s="75">
        <v>1.0493421062254297E-3</v>
      </c>
      <c r="Z53" s="75">
        <f t="shared" ref="Z53:Z60" si="9">X53/Y53</f>
        <v>1.1016819517354417</v>
      </c>
    </row>
    <row r="54" spans="1:26" ht="15.75" x14ac:dyDescent="0.25">
      <c r="A54" s="464">
        <v>2</v>
      </c>
      <c r="B54" s="465" t="s">
        <v>726</v>
      </c>
      <c r="C54" s="75">
        <v>2.8755456275538129E-3</v>
      </c>
      <c r="D54" s="75">
        <v>2.3923971583337173E-3</v>
      </c>
      <c r="E54" s="75">
        <f t="shared" si="7"/>
        <v>1.2019516147379994</v>
      </c>
      <c r="F54" s="465" t="s">
        <v>724</v>
      </c>
      <c r="G54" s="75">
        <v>4.4355024980538213E-4</v>
      </c>
      <c r="H54" s="75">
        <v>3.7331119349201259E-4</v>
      </c>
      <c r="I54" s="75">
        <f t="shared" ref="I54:I72" si="10">G54/H54</f>
        <v>1.1881514873860122</v>
      </c>
      <c r="J54" s="465" t="s">
        <v>726</v>
      </c>
      <c r="K54" s="75">
        <v>2.5321536276269653E-3</v>
      </c>
      <c r="L54" s="75">
        <v>3.0295566899890603E-3</v>
      </c>
      <c r="M54" s="75">
        <f t="shared" si="8"/>
        <v>0.83581655230096019</v>
      </c>
      <c r="N54" s="473">
        <v>2</v>
      </c>
      <c r="O54" s="465" t="s">
        <v>724</v>
      </c>
      <c r="P54" s="75">
        <v>1.618936792414214E-3</v>
      </c>
      <c r="Q54" s="75">
        <v>1.0896034317068757E-3</v>
      </c>
      <c r="R54" s="75">
        <f t="shared" ref="R54:R69" si="11">P54/Q54</f>
        <v>1.4858036835274386</v>
      </c>
      <c r="S54" s="465" t="s">
        <v>722</v>
      </c>
      <c r="T54" s="75">
        <v>-1.7646976865109672E-4</v>
      </c>
      <c r="U54" s="75">
        <v>5.8907971935470487E-4</v>
      </c>
      <c r="V54" s="75">
        <f t="shared" ref="V54:V69" si="12">T54/U54</f>
        <v>-0.29956856916480989</v>
      </c>
      <c r="W54" s="465" t="s">
        <v>726</v>
      </c>
      <c r="X54" s="75">
        <v>7.3385123803883484E-4</v>
      </c>
      <c r="Y54" s="75">
        <v>1.0493421062254297E-3</v>
      </c>
      <c r="Z54" s="75">
        <f t="shared" si="9"/>
        <v>0.69934412589099126</v>
      </c>
    </row>
    <row r="55" spans="1:26" ht="15.75" x14ac:dyDescent="0.25">
      <c r="A55" s="464">
        <v>3</v>
      </c>
      <c r="B55" s="465" t="s">
        <v>728</v>
      </c>
      <c r="C55" s="75">
        <v>4.5884225806048741E-3</v>
      </c>
      <c r="D55" s="75">
        <v>2.3923971583337173E-3</v>
      </c>
      <c r="E55" s="75">
        <f t="shared" si="7"/>
        <v>1.9179184211206255</v>
      </c>
      <c r="F55" s="465" t="s">
        <v>726</v>
      </c>
      <c r="G55" s="75">
        <v>1.3888000578147854E-4</v>
      </c>
      <c r="H55" s="75">
        <v>3.7331119349201259E-4</v>
      </c>
      <c r="I55" s="75">
        <f t="shared" si="10"/>
        <v>0.37202207756583122</v>
      </c>
      <c r="J55" s="465" t="s">
        <v>730</v>
      </c>
      <c r="K55" s="75">
        <v>5.1812995151012181E-3</v>
      </c>
      <c r="L55" s="75">
        <v>3.0295566899890603E-3</v>
      </c>
      <c r="M55" s="75">
        <f t="shared" si="8"/>
        <v>1.7102500614107761</v>
      </c>
      <c r="N55" s="473">
        <v>3</v>
      </c>
      <c r="O55" s="465" t="s">
        <v>726</v>
      </c>
      <c r="P55" s="75">
        <v>1.157375669554102E-3</v>
      </c>
      <c r="Q55" s="75">
        <v>1.0896034317068757E-3</v>
      </c>
      <c r="R55" s="75">
        <f t="shared" si="11"/>
        <v>1.0621989944920238</v>
      </c>
      <c r="S55" s="465" t="s">
        <v>724</v>
      </c>
      <c r="T55" s="75">
        <v>5.9216194523415962E-4</v>
      </c>
      <c r="U55" s="75">
        <v>5.8907971935470487E-4</v>
      </c>
      <c r="V55" s="75">
        <f t="shared" si="12"/>
        <v>1.0052322729474223</v>
      </c>
      <c r="W55" s="465" t="s">
        <v>730</v>
      </c>
      <c r="X55" s="75">
        <v>1.1330212064763613E-3</v>
      </c>
      <c r="Y55" s="75">
        <v>1.0493421062254297E-3</v>
      </c>
      <c r="Z55" s="75">
        <f t="shared" si="9"/>
        <v>1.0797443462475096</v>
      </c>
    </row>
    <row r="56" spans="1:26" ht="15.75" x14ac:dyDescent="0.25">
      <c r="A56" s="464">
        <v>4</v>
      </c>
      <c r="B56" s="465" t="s">
        <v>730</v>
      </c>
      <c r="C56" s="75">
        <v>4.1988293932948822E-3</v>
      </c>
      <c r="D56" s="75">
        <v>2.3923971583337173E-3</v>
      </c>
      <c r="E56" s="75">
        <f t="shared" si="7"/>
        <v>1.7550720534291757</v>
      </c>
      <c r="F56" s="465" t="s">
        <v>728</v>
      </c>
      <c r="G56" s="75">
        <v>2.9930962714198173E-4</v>
      </c>
      <c r="H56" s="75">
        <v>3.7331119349201259E-4</v>
      </c>
      <c r="I56" s="75">
        <f t="shared" si="10"/>
        <v>0.80176976302851144</v>
      </c>
      <c r="J56" s="465" t="s">
        <v>732</v>
      </c>
      <c r="K56" s="75">
        <v>3.5110533049904891E-3</v>
      </c>
      <c r="L56" s="75">
        <v>3.0295566899890603E-3</v>
      </c>
      <c r="M56" s="75">
        <f t="shared" si="8"/>
        <v>1.1589330269317943</v>
      </c>
      <c r="N56" s="473">
        <v>4</v>
      </c>
      <c r="O56" s="465" t="s">
        <v>728</v>
      </c>
      <c r="P56" s="75">
        <v>1.4207323063605097E-3</v>
      </c>
      <c r="Q56" s="75">
        <v>1.0896034317068757E-3</v>
      </c>
      <c r="R56" s="75">
        <f t="shared" si="11"/>
        <v>1.3038985240115453</v>
      </c>
      <c r="S56" s="465" t="s">
        <v>726</v>
      </c>
      <c r="T56" s="75">
        <v>4.7923363224692807E-4</v>
      </c>
      <c r="U56" s="75">
        <v>5.8907971935470487E-4</v>
      </c>
      <c r="V56" s="75">
        <f t="shared" si="12"/>
        <v>0.81352933482737211</v>
      </c>
      <c r="W56" s="465" t="s">
        <v>739</v>
      </c>
      <c r="X56" s="75">
        <v>2.6787610804355409E-4</v>
      </c>
      <c r="Y56" s="75">
        <v>1.0493421062254297E-3</v>
      </c>
      <c r="Z56" s="75">
        <f t="shared" si="9"/>
        <v>0.25528005257229847</v>
      </c>
    </row>
    <row r="57" spans="1:26" ht="15.75" x14ac:dyDescent="0.25">
      <c r="A57" s="464">
        <v>5</v>
      </c>
      <c r="B57" s="465" t="s">
        <v>732</v>
      </c>
      <c r="C57" s="75">
        <v>4.4575346880482503E-3</v>
      </c>
      <c r="D57" s="75">
        <v>2.3923971583337173E-3</v>
      </c>
      <c r="E57" s="108">
        <f t="shared" si="7"/>
        <v>1.8632084863170806</v>
      </c>
      <c r="F57" s="465" t="s">
        <v>730</v>
      </c>
      <c r="G57" s="75">
        <v>7.3073228073008035E-4</v>
      </c>
      <c r="H57" s="75">
        <v>3.7331119349201259E-4</v>
      </c>
      <c r="I57" s="75">
        <f t="shared" si="10"/>
        <v>1.9574346911344762</v>
      </c>
      <c r="J57" s="465" t="s">
        <v>734</v>
      </c>
      <c r="K57" s="75">
        <v>5.6887424183694078E-3</v>
      </c>
      <c r="L57" s="75">
        <v>3.0295566899890603E-3</v>
      </c>
      <c r="M57" s="75">
        <f t="shared" si="8"/>
        <v>1.8777474728125816</v>
      </c>
      <c r="N57" s="473">
        <v>5</v>
      </c>
      <c r="O57" s="465" t="s">
        <v>730</v>
      </c>
      <c r="P57" s="75">
        <v>1.0453114752331854E-3</v>
      </c>
      <c r="Q57" s="75">
        <v>1.0896034317068757E-3</v>
      </c>
      <c r="R57" s="75">
        <f t="shared" si="11"/>
        <v>0.95935038823775864</v>
      </c>
      <c r="S57" s="465" t="s">
        <v>728</v>
      </c>
      <c r="T57" s="75">
        <v>1.0661595086917987E-3</v>
      </c>
      <c r="U57" s="75">
        <v>5.8907971935470487E-4</v>
      </c>
      <c r="V57" s="75">
        <f t="shared" si="12"/>
        <v>1.8098730505604588</v>
      </c>
      <c r="W57" s="465" t="s">
        <v>741</v>
      </c>
      <c r="X57" s="75">
        <v>4.5477482214791547E-4</v>
      </c>
      <c r="Y57" s="75">
        <v>1.0493421062254297E-3</v>
      </c>
      <c r="Z57" s="75">
        <f t="shared" si="9"/>
        <v>0.43339042572472203</v>
      </c>
    </row>
    <row r="58" spans="1:26" ht="15.75" x14ac:dyDescent="0.25">
      <c r="A58" s="464">
        <v>6</v>
      </c>
      <c r="B58" s="465" t="s">
        <v>734</v>
      </c>
      <c r="C58" s="75">
        <v>5.3563257768193999E-3</v>
      </c>
      <c r="D58" s="75">
        <v>2.3923971583337173E-3</v>
      </c>
      <c r="E58" s="75">
        <f t="shared" si="7"/>
        <v>2.2388948917453289</v>
      </c>
      <c r="F58" s="465" t="s">
        <v>732</v>
      </c>
      <c r="G58" s="75">
        <v>5.5011127278316362E-4</v>
      </c>
      <c r="H58" s="75">
        <v>3.7331119349201259E-4</v>
      </c>
      <c r="I58" s="75">
        <f t="shared" si="10"/>
        <v>1.4735997269123779</v>
      </c>
      <c r="J58" s="465" t="s">
        <v>739</v>
      </c>
      <c r="K58" s="75">
        <v>2.8072652644595135E-3</v>
      </c>
      <c r="L58" s="75">
        <v>3.0295566899890603E-3</v>
      </c>
      <c r="M58" s="75">
        <f t="shared" si="8"/>
        <v>0.92662575806417757</v>
      </c>
      <c r="N58" s="473">
        <v>6</v>
      </c>
      <c r="O58" s="465" t="s">
        <v>732</v>
      </c>
      <c r="P58" s="75">
        <v>1.5364610013672893E-3</v>
      </c>
      <c r="Q58" s="75">
        <v>1.0896034317068757E-3</v>
      </c>
      <c r="R58" s="75">
        <f t="shared" si="11"/>
        <v>1.4101102810959454</v>
      </c>
      <c r="S58" s="465" t="s">
        <v>730</v>
      </c>
      <c r="T58" s="75">
        <v>1.1128496052863468E-3</v>
      </c>
      <c r="U58" s="75">
        <v>5.8907971935470487E-4</v>
      </c>
      <c r="V58" s="75">
        <f t="shared" si="12"/>
        <v>1.8891324361079598</v>
      </c>
      <c r="W58" s="465" t="s">
        <v>758</v>
      </c>
      <c r="X58" s="75">
        <v>2.7606071865559881E-3</v>
      </c>
      <c r="Y58" s="75">
        <v>1.0493421062254297E-3</v>
      </c>
      <c r="Z58" s="75">
        <f t="shared" si="9"/>
        <v>2.6307980687881862</v>
      </c>
    </row>
    <row r="59" spans="1:26" ht="15.75" x14ac:dyDescent="0.25">
      <c r="A59" s="464">
        <v>7</v>
      </c>
      <c r="B59" s="465" t="s">
        <v>739</v>
      </c>
      <c r="C59" s="75">
        <v>3.0192978575116496E-3</v>
      </c>
      <c r="D59" s="75">
        <v>2.3923971583337173E-3</v>
      </c>
      <c r="E59" s="75">
        <f t="shared" si="7"/>
        <v>1.2620387242118958</v>
      </c>
      <c r="F59" s="465" t="s">
        <v>734</v>
      </c>
      <c r="G59" s="75">
        <v>6.7777439946104196E-4</v>
      </c>
      <c r="H59" s="75">
        <v>3.7331119349201259E-4</v>
      </c>
      <c r="I59" s="75">
        <f t="shared" si="10"/>
        <v>1.8155748107122958</v>
      </c>
      <c r="J59" s="465" t="s">
        <v>743</v>
      </c>
      <c r="K59" s="75">
        <v>3.8282227186514383E-3</v>
      </c>
      <c r="L59" s="75">
        <v>3.0295566899890603E-3</v>
      </c>
      <c r="M59" s="75">
        <f t="shared" si="8"/>
        <v>1.2636247181977183</v>
      </c>
      <c r="N59" s="473">
        <v>7</v>
      </c>
      <c r="O59" s="465" t="s">
        <v>734</v>
      </c>
      <c r="P59" s="75">
        <v>2.032814971976305E-3</v>
      </c>
      <c r="Q59" s="75">
        <v>1.0896034317068757E-3</v>
      </c>
      <c r="R59" s="75">
        <f t="shared" si="11"/>
        <v>1.86564663144634</v>
      </c>
      <c r="S59" s="465" t="s">
        <v>732</v>
      </c>
      <c r="T59" s="75">
        <v>8.0671798577736781E-4</v>
      </c>
      <c r="U59" s="75">
        <v>5.8907971935470487E-4</v>
      </c>
      <c r="V59" s="75">
        <f t="shared" si="12"/>
        <v>1.3694546922461874</v>
      </c>
      <c r="W59" s="465" t="s">
        <v>759</v>
      </c>
      <c r="X59" s="75">
        <v>1.82750320494348E-3</v>
      </c>
      <c r="Y59" s="75">
        <v>1.0493421062254297E-3</v>
      </c>
      <c r="Z59" s="75">
        <f t="shared" si="9"/>
        <v>1.7415704507628691</v>
      </c>
    </row>
    <row r="60" spans="1:26" ht="15.75" x14ac:dyDescent="0.25">
      <c r="A60" s="464">
        <v>8</v>
      </c>
      <c r="B60" s="465" t="s">
        <v>741</v>
      </c>
      <c r="C60" s="75">
        <v>1.7869833574054633E-3</v>
      </c>
      <c r="D60" s="75">
        <v>2.3923971583337173E-3</v>
      </c>
      <c r="E60" s="75">
        <f t="shared" si="7"/>
        <v>0.74694260155787884</v>
      </c>
      <c r="F60" s="465" t="s">
        <v>736</v>
      </c>
      <c r="G60" s="75">
        <v>3.2754884530703188E-4</v>
      </c>
      <c r="H60" s="75">
        <v>3.7331119349201259E-4</v>
      </c>
      <c r="I60" s="75">
        <f t="shared" si="10"/>
        <v>0.87741501197188221</v>
      </c>
      <c r="J60" s="465" t="s">
        <v>751</v>
      </c>
      <c r="K60" s="75">
        <v>1.6631898988937119E-3</v>
      </c>
      <c r="L60" s="75">
        <v>3.0295566899890603E-3</v>
      </c>
      <c r="M60" s="75">
        <f t="shared" si="8"/>
        <v>0.54898787812408212</v>
      </c>
      <c r="N60" s="473">
        <v>8</v>
      </c>
      <c r="O60" s="465" t="s">
        <v>736</v>
      </c>
      <c r="P60" s="75">
        <v>3.97886643010001E-4</v>
      </c>
      <c r="Q60" s="75">
        <v>1.0896034317068757E-3</v>
      </c>
      <c r="R60" s="75">
        <f t="shared" si="11"/>
        <v>0.36516647381213474</v>
      </c>
      <c r="S60" s="465" t="s">
        <v>736</v>
      </c>
      <c r="T60" s="75">
        <v>6.6308857285735459E-4</v>
      </c>
      <c r="U60" s="75">
        <v>5.8907971935470487E-4</v>
      </c>
      <c r="V60" s="75">
        <f t="shared" si="12"/>
        <v>1.1256346994660098</v>
      </c>
      <c r="W60" s="465" t="s">
        <v>762</v>
      </c>
      <c r="X60" s="75">
        <v>1.9639343809623442E-3</v>
      </c>
      <c r="Y60" s="75">
        <v>1.0493421062254297E-3</v>
      </c>
      <c r="Z60" s="75">
        <f t="shared" si="9"/>
        <v>1.8715863676020574</v>
      </c>
    </row>
    <row r="61" spans="1:26" ht="15.75" x14ac:dyDescent="0.25">
      <c r="A61" s="464">
        <v>9</v>
      </c>
      <c r="B61" s="465" t="s">
        <v>749</v>
      </c>
      <c r="C61" s="75">
        <v>2.64152517455991E-3</v>
      </c>
      <c r="D61" s="75">
        <v>2.3923971583337173E-3</v>
      </c>
      <c r="E61" s="75">
        <f t="shared" si="7"/>
        <v>1.1041332185830333</v>
      </c>
      <c r="F61" s="465" t="s">
        <v>739</v>
      </c>
      <c r="G61" s="75">
        <v>2.4468651883729873E-4</v>
      </c>
      <c r="H61" s="75">
        <v>3.7331119349201259E-4</v>
      </c>
      <c r="I61" s="75">
        <f t="shared" si="10"/>
        <v>0.65544918851337386</v>
      </c>
      <c r="J61" s="465" t="s">
        <v>763</v>
      </c>
      <c r="K61" s="75">
        <v>1.7802584735492233E-3</v>
      </c>
      <c r="L61" s="75">
        <v>3.0295566899890603E-3</v>
      </c>
      <c r="M61" s="75">
        <f t="shared" si="8"/>
        <v>0.58763002502377726</v>
      </c>
      <c r="N61" s="473">
        <v>9</v>
      </c>
      <c r="O61" s="465" t="s">
        <v>739</v>
      </c>
      <c r="P61" s="75">
        <v>1.3962548697475047E-3</v>
      </c>
      <c r="Q61" s="75">
        <v>1.0896034317068757E-3</v>
      </c>
      <c r="R61" s="75">
        <f t="shared" si="11"/>
        <v>1.2814339870059477</v>
      </c>
      <c r="S61" s="465" t="s">
        <v>739</v>
      </c>
      <c r="T61" s="75">
        <v>4.5413918617875486E-4</v>
      </c>
      <c r="U61" s="75">
        <v>5.8907971935470487E-4</v>
      </c>
      <c r="V61" s="75">
        <f t="shared" si="12"/>
        <v>0.77092992893429124</v>
      </c>
      <c r="W61" s="384"/>
      <c r="X61" s="384"/>
      <c r="Y61" s="384"/>
      <c r="Z61" s="384"/>
    </row>
    <row r="62" spans="1:26" ht="15.75" x14ac:dyDescent="0.25">
      <c r="A62" s="464">
        <v>10</v>
      </c>
      <c r="B62" s="465" t="s">
        <v>751</v>
      </c>
      <c r="C62" s="75">
        <v>7.9897364066454054E-4</v>
      </c>
      <c r="D62" s="75">
        <v>2.3923971583337173E-3</v>
      </c>
      <c r="E62" s="75">
        <f t="shared" si="7"/>
        <v>0.33396363052906247</v>
      </c>
      <c r="F62" s="465" t="s">
        <v>741</v>
      </c>
      <c r="G62" s="75">
        <v>4.804284240777295E-4</v>
      </c>
      <c r="H62" s="75">
        <v>3.7331119349201259E-4</v>
      </c>
      <c r="I62" s="75">
        <f t="shared" si="10"/>
        <v>1.2869381696908824</v>
      </c>
      <c r="J62" s="465" t="s">
        <v>766</v>
      </c>
      <c r="K62" s="75">
        <v>1.6104139313725646E-3</v>
      </c>
      <c r="L62" s="75">
        <v>3.0295566899890603E-3</v>
      </c>
      <c r="M62" s="75">
        <f t="shared" si="8"/>
        <v>0.53156751834156291</v>
      </c>
      <c r="N62" s="473">
        <v>10</v>
      </c>
      <c r="O62" s="465" t="s">
        <v>741</v>
      </c>
      <c r="P62" s="75">
        <v>1.6145706472330459E-3</v>
      </c>
      <c r="Q62" s="75">
        <v>1.0896034317068757E-3</v>
      </c>
      <c r="R62" s="75">
        <f t="shared" si="11"/>
        <v>1.4817965878684902</v>
      </c>
      <c r="S62" s="465" t="s">
        <v>743</v>
      </c>
      <c r="T62" s="75">
        <v>1.5103804435744085E-3</v>
      </c>
      <c r="U62" s="75">
        <v>5.8907971935470487E-4</v>
      </c>
      <c r="V62" s="75">
        <f t="shared" si="12"/>
        <v>2.5639661219858723</v>
      </c>
      <c r="W62" s="384"/>
      <c r="X62" s="384"/>
      <c r="Y62" s="384"/>
      <c r="Z62" s="384"/>
    </row>
    <row r="63" spans="1:26" ht="15.75" x14ac:dyDescent="0.25">
      <c r="A63" s="464">
        <v>11</v>
      </c>
      <c r="B63" s="465" t="s">
        <v>757</v>
      </c>
      <c r="C63" s="75">
        <v>1.432457397077973E-3</v>
      </c>
      <c r="D63" s="75">
        <v>2.3923971583337173E-3</v>
      </c>
      <c r="E63" s="75">
        <f t="shared" si="7"/>
        <v>0.59875401209541079</v>
      </c>
      <c r="F63" s="465" t="s">
        <v>743</v>
      </c>
      <c r="G63" s="75">
        <v>4.4166476975891571E-4</v>
      </c>
      <c r="H63" s="75">
        <v>3.7331119349201259E-4</v>
      </c>
      <c r="I63" s="75">
        <f t="shared" si="10"/>
        <v>1.1831007948824488</v>
      </c>
      <c r="J63" s="465" t="s">
        <v>768</v>
      </c>
      <c r="K63" s="141">
        <v>4.4584155911665964E-4</v>
      </c>
      <c r="L63" s="75">
        <v>3.0295566899890603E-3</v>
      </c>
      <c r="M63" s="75">
        <f t="shared" si="8"/>
        <v>0.14716395985917979</v>
      </c>
      <c r="N63" s="473">
        <v>11</v>
      </c>
      <c r="O63" s="465" t="s">
        <v>749</v>
      </c>
      <c r="P63" s="75">
        <v>1.7956434541031817E-3</v>
      </c>
      <c r="Q63" s="75">
        <v>1.0896034317068757E-3</v>
      </c>
      <c r="R63" s="75">
        <f t="shared" si="11"/>
        <v>1.6479788901639989</v>
      </c>
      <c r="S63" s="465" t="s">
        <v>747</v>
      </c>
      <c r="T63" s="75">
        <v>-7.9702460748364405E-5</v>
      </c>
      <c r="U63" s="75">
        <v>5.8907971935470487E-4</v>
      </c>
      <c r="V63" s="75">
        <f t="shared" si="12"/>
        <v>-0.13529995708504922</v>
      </c>
      <c r="W63" s="384"/>
      <c r="X63" s="384"/>
      <c r="Y63" s="384"/>
      <c r="Z63" s="384"/>
    </row>
    <row r="64" spans="1:26" ht="15.75" x14ac:dyDescent="0.25">
      <c r="A64" s="464">
        <v>12</v>
      </c>
      <c r="B64" s="465" t="s">
        <v>758</v>
      </c>
      <c r="C64" s="75">
        <v>1.2450464324567953E-3</v>
      </c>
      <c r="D64" s="75">
        <v>2.3923971583337173E-3</v>
      </c>
      <c r="E64" s="75">
        <f t="shared" si="7"/>
        <v>0.52041795323146045</v>
      </c>
      <c r="F64" s="465" t="s">
        <v>747</v>
      </c>
      <c r="G64" s="75">
        <v>5.7861948708069885E-4</v>
      </c>
      <c r="H64" s="75">
        <v>3.7331119349201259E-4</v>
      </c>
      <c r="I64" s="75">
        <f t="shared" si="10"/>
        <v>1.5499655439425741</v>
      </c>
      <c r="J64" s="391"/>
      <c r="K64" s="391"/>
      <c r="L64" s="391"/>
      <c r="M64" s="391"/>
      <c r="N64" s="473">
        <v>12</v>
      </c>
      <c r="O64" s="465" t="s">
        <v>757</v>
      </c>
      <c r="P64" s="75">
        <v>2.6420147974278228E-3</v>
      </c>
      <c r="Q64" s="75">
        <v>1.0896034317068757E-3</v>
      </c>
      <c r="R64" s="75">
        <f t="shared" si="11"/>
        <v>2.4247489687959938</v>
      </c>
      <c r="S64" s="465" t="s">
        <v>749</v>
      </c>
      <c r="T64" s="75">
        <v>4.0770458137108083E-4</v>
      </c>
      <c r="U64" s="75">
        <v>5.8907971935470487E-4</v>
      </c>
      <c r="V64" s="75">
        <f t="shared" si="12"/>
        <v>0.6921042568189113</v>
      </c>
      <c r="W64" s="384"/>
      <c r="X64" s="384"/>
      <c r="Y64" s="384"/>
      <c r="Z64" s="384"/>
    </row>
    <row r="65" spans="1:26" ht="15.75" x14ac:dyDescent="0.25">
      <c r="A65" s="464">
        <v>13</v>
      </c>
      <c r="B65" s="465" t="s">
        <v>763</v>
      </c>
      <c r="C65" s="75">
        <v>2.3042065318904952E-3</v>
      </c>
      <c r="D65" s="75">
        <v>2.3923971583337173E-3</v>
      </c>
      <c r="E65" s="75">
        <f t="shared" si="7"/>
        <v>0.96313712957900099</v>
      </c>
      <c r="F65" s="465" t="s">
        <v>749</v>
      </c>
      <c r="G65" s="75">
        <v>2.8693461613233333E-4</v>
      </c>
      <c r="H65" s="75">
        <v>3.7331119349201259E-4</v>
      </c>
      <c r="I65" s="75">
        <f t="shared" si="10"/>
        <v>0.76862044625102466</v>
      </c>
      <c r="J65" s="391"/>
      <c r="K65" s="391"/>
      <c r="L65" s="391"/>
      <c r="M65" s="391"/>
      <c r="N65" s="473">
        <v>13</v>
      </c>
      <c r="O65" s="465" t="s">
        <v>758</v>
      </c>
      <c r="P65" s="75">
        <v>8.596761541213811E-4</v>
      </c>
      <c r="Q65" s="75">
        <v>1.0896034317068757E-3</v>
      </c>
      <c r="R65" s="75">
        <f t="shared" si="11"/>
        <v>0.78898076961329777</v>
      </c>
      <c r="S65" s="465" t="s">
        <v>759</v>
      </c>
      <c r="T65" s="75">
        <v>7.0747816644673054E-3</v>
      </c>
      <c r="U65" s="75">
        <v>5.8907971935470487E-4</v>
      </c>
      <c r="V65" s="75">
        <f t="shared" si="12"/>
        <v>12.009888359791486</v>
      </c>
      <c r="W65" s="384"/>
      <c r="X65" s="384"/>
      <c r="Y65" s="384"/>
      <c r="Z65" s="384"/>
    </row>
    <row r="66" spans="1:26" ht="15.75" x14ac:dyDescent="0.25">
      <c r="A66" s="464">
        <v>14</v>
      </c>
      <c r="B66" s="465" t="s">
        <v>766</v>
      </c>
      <c r="C66" s="75">
        <v>3.7342036168796995E-4</v>
      </c>
      <c r="D66" s="75">
        <v>2.3923971583337173E-3</v>
      </c>
      <c r="E66" s="75">
        <f t="shared" si="7"/>
        <v>0.15608627538583678</v>
      </c>
      <c r="F66" s="465" t="s">
        <v>751</v>
      </c>
      <c r="G66" s="75">
        <v>3.9063794225932275E-4</v>
      </c>
      <c r="H66" s="75">
        <v>3.7331119349201259E-4</v>
      </c>
      <c r="I66" s="75">
        <f t="shared" si="10"/>
        <v>1.0464136866758078</v>
      </c>
      <c r="J66" s="391"/>
      <c r="K66" s="391"/>
      <c r="L66" s="391"/>
      <c r="M66" s="391"/>
      <c r="N66" s="473">
        <v>14</v>
      </c>
      <c r="O66" s="465" t="s">
        <v>759</v>
      </c>
      <c r="P66" s="75">
        <v>1.4245272006191878E-3</v>
      </c>
      <c r="Q66" s="75">
        <v>1.0896034317068757E-3</v>
      </c>
      <c r="R66" s="75">
        <f t="shared" si="11"/>
        <v>1.3073813455117798</v>
      </c>
      <c r="S66" s="465" t="s">
        <v>762</v>
      </c>
      <c r="T66" s="75">
        <v>4.4705900169387359E-4</v>
      </c>
      <c r="U66" s="75">
        <v>5.8907971935470487E-4</v>
      </c>
      <c r="V66" s="75">
        <f t="shared" si="12"/>
        <v>0.758910868945879</v>
      </c>
      <c r="W66" s="384"/>
      <c r="X66" s="384"/>
      <c r="Y66" s="384"/>
      <c r="Z66" s="384"/>
    </row>
    <row r="67" spans="1:26" ht="15.75" x14ac:dyDescent="0.25">
      <c r="A67" s="464">
        <v>15</v>
      </c>
      <c r="B67" s="465" t="s">
        <v>768</v>
      </c>
      <c r="C67" s="141">
        <v>9.448091728251521E-4</v>
      </c>
      <c r="D67" s="75">
        <v>2.3923971583337173E-3</v>
      </c>
      <c r="E67" s="75">
        <f>C67/D67</f>
        <v>0.394921541155484</v>
      </c>
      <c r="F67" s="465" t="s">
        <v>757</v>
      </c>
      <c r="G67" s="75">
        <v>-1.8728535890586741E-4</v>
      </c>
      <c r="H67" s="75">
        <v>3.7331119349201259E-4</v>
      </c>
      <c r="I67" s="75">
        <f t="shared" si="10"/>
        <v>-0.50168696297041138</v>
      </c>
      <c r="J67" s="391"/>
      <c r="K67" s="391"/>
      <c r="L67" s="391"/>
      <c r="M67" s="391"/>
      <c r="N67" s="473">
        <v>15</v>
      </c>
      <c r="O67" s="465" t="s">
        <v>763</v>
      </c>
      <c r="P67" s="75">
        <v>8.9300536127859785E-4</v>
      </c>
      <c r="Q67" s="75">
        <v>1.0896034317068757E-3</v>
      </c>
      <c r="R67" s="75">
        <f t="shared" si="11"/>
        <v>0.81956915267758945</v>
      </c>
      <c r="S67" s="465" t="s">
        <v>763</v>
      </c>
      <c r="T67" s="75">
        <v>5.3790328030284501E-4</v>
      </c>
      <c r="U67" s="75">
        <v>5.8907971935470487E-4</v>
      </c>
      <c r="V67" s="75">
        <f t="shared" si="12"/>
        <v>0.91312476500138207</v>
      </c>
      <c r="W67" s="384"/>
      <c r="X67" s="384"/>
      <c r="Y67" s="384"/>
      <c r="Z67" s="384"/>
    </row>
    <row r="68" spans="1:26" ht="15.75" x14ac:dyDescent="0.25">
      <c r="A68" s="464">
        <v>16</v>
      </c>
      <c r="B68" s="391"/>
      <c r="C68" s="391"/>
      <c r="D68" s="391"/>
      <c r="E68" s="391"/>
      <c r="F68" s="465" t="s">
        <v>758</v>
      </c>
      <c r="G68" s="75">
        <v>3.2522787787090892E-4</v>
      </c>
      <c r="H68" s="75">
        <v>3.7331119349201259E-4</v>
      </c>
      <c r="I68" s="75">
        <f t="shared" si="10"/>
        <v>0.8711977662086029</v>
      </c>
      <c r="J68" s="391"/>
      <c r="K68" s="391"/>
      <c r="L68" s="391"/>
      <c r="M68" s="391"/>
      <c r="N68" s="473">
        <v>16</v>
      </c>
      <c r="O68" s="465" t="s">
        <v>766</v>
      </c>
      <c r="P68" s="75">
        <v>6.8145057179042718E-4</v>
      </c>
      <c r="Q68" s="75">
        <v>1.0896034317068757E-3</v>
      </c>
      <c r="R68" s="75">
        <f t="shared" si="11"/>
        <v>0.62541155062528331</v>
      </c>
      <c r="S68" s="465" t="s">
        <v>766</v>
      </c>
      <c r="T68" s="75">
        <v>1.6026361194388067E-4</v>
      </c>
      <c r="U68" s="75">
        <v>5.8907971935470487E-4</v>
      </c>
      <c r="V68" s="75">
        <f t="shared" si="12"/>
        <v>0.27205759539547231</v>
      </c>
      <c r="W68" s="384"/>
      <c r="X68" s="384"/>
      <c r="Y68" s="384"/>
      <c r="Z68" s="384"/>
    </row>
    <row r="69" spans="1:26" ht="15.75" x14ac:dyDescent="0.25">
      <c r="A69" s="464">
        <v>17</v>
      </c>
      <c r="B69" s="391"/>
      <c r="C69" s="391"/>
      <c r="D69" s="391"/>
      <c r="E69" s="391"/>
      <c r="F69" s="465" t="s">
        <v>759</v>
      </c>
      <c r="G69" s="75">
        <v>-8.74438702567442E-5</v>
      </c>
      <c r="H69" s="75">
        <v>3.7331119349201259E-4</v>
      </c>
      <c r="I69" s="75">
        <f t="shared" si="10"/>
        <v>-0.23423854355606177</v>
      </c>
      <c r="J69" s="391"/>
      <c r="K69" s="391"/>
      <c r="L69" s="391"/>
      <c r="M69" s="391"/>
      <c r="N69" s="473">
        <v>17</v>
      </c>
      <c r="O69" s="465" t="s">
        <v>768</v>
      </c>
      <c r="P69" s="141">
        <v>1.4017792185743551E-3</v>
      </c>
      <c r="Q69" s="75">
        <v>1.0896034317068757E-3</v>
      </c>
      <c r="R69" s="75">
        <f t="shared" si="11"/>
        <v>1.2865040415469806</v>
      </c>
      <c r="S69" s="465" t="s">
        <v>768</v>
      </c>
      <c r="T69" s="141">
        <v>6.9923293546418901E-4</v>
      </c>
      <c r="U69" s="75">
        <v>5.8907971935470487E-4</v>
      </c>
      <c r="V69" s="75">
        <f t="shared" si="12"/>
        <v>1.1869920360357156</v>
      </c>
      <c r="W69" s="384"/>
      <c r="X69" s="384"/>
      <c r="Y69" s="384"/>
      <c r="Z69" s="384"/>
    </row>
    <row r="70" spans="1:26" ht="15.75" x14ac:dyDescent="0.25">
      <c r="A70" s="464">
        <v>18</v>
      </c>
      <c r="B70" s="391"/>
      <c r="C70" s="391"/>
      <c r="D70" s="391"/>
      <c r="E70" s="391"/>
      <c r="F70" s="465" t="s">
        <v>762</v>
      </c>
      <c r="G70" s="75">
        <v>4.6521922310837645E-4</v>
      </c>
      <c r="H70" s="75">
        <v>3.7331119349201259E-4</v>
      </c>
      <c r="I70" s="75">
        <f t="shared" si="10"/>
        <v>1.2461968224328916</v>
      </c>
      <c r="J70" s="391"/>
      <c r="K70" s="391"/>
      <c r="L70" s="391"/>
      <c r="M70" s="391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</row>
    <row r="71" spans="1:26" ht="15.75" x14ac:dyDescent="0.25">
      <c r="A71" s="464">
        <v>19</v>
      </c>
      <c r="B71" s="391"/>
      <c r="C71" s="391"/>
      <c r="D71" s="391"/>
      <c r="E71" s="391"/>
      <c r="F71" s="465" t="s">
        <v>763</v>
      </c>
      <c r="G71" s="75">
        <v>3.1781390614777158E-4</v>
      </c>
      <c r="H71" s="75">
        <v>3.7331119349201259E-4</v>
      </c>
      <c r="I71" s="75">
        <f t="shared" si="10"/>
        <v>0.85133773561646919</v>
      </c>
      <c r="J71" s="391"/>
      <c r="K71" s="391"/>
      <c r="L71" s="391"/>
      <c r="M71" s="391"/>
      <c r="N71" s="391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</row>
    <row r="72" spans="1:26" ht="15.75" x14ac:dyDescent="0.25">
      <c r="A72" s="464">
        <v>20</v>
      </c>
      <c r="B72" s="391"/>
      <c r="C72" s="391"/>
      <c r="D72" s="391"/>
      <c r="E72" s="391"/>
      <c r="F72" s="465" t="s">
        <v>768</v>
      </c>
      <c r="G72" s="141">
        <v>3.6880843312363335E-4</v>
      </c>
      <c r="H72" s="75">
        <v>3.7331119349201259E-4</v>
      </c>
      <c r="I72" s="75">
        <f t="shared" si="10"/>
        <v>0.9879383194319471</v>
      </c>
      <c r="J72" s="391"/>
      <c r="K72" s="391"/>
      <c r="L72" s="391"/>
      <c r="M72" s="391"/>
      <c r="N72" s="391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</row>
    <row r="75" spans="1:26" ht="15.75" x14ac:dyDescent="0.25">
      <c r="A75" s="463" t="s">
        <v>716</v>
      </c>
      <c r="B75" s="115" t="s">
        <v>884</v>
      </c>
      <c r="C75" s="365" t="s">
        <v>5009</v>
      </c>
      <c r="D75" s="365" t="s">
        <v>5010</v>
      </c>
      <c r="E75" s="462" t="s">
        <v>5011</v>
      </c>
      <c r="F75" s="462" t="s">
        <v>5068</v>
      </c>
      <c r="H75" s="463" t="s">
        <v>716</v>
      </c>
      <c r="I75" s="244" t="s">
        <v>884</v>
      </c>
      <c r="J75" s="365" t="s">
        <v>5009</v>
      </c>
      <c r="K75" s="365" t="s">
        <v>5010</v>
      </c>
      <c r="L75" s="462" t="s">
        <v>5011</v>
      </c>
      <c r="M75" s="462" t="s">
        <v>5068</v>
      </c>
      <c r="O75" s="463" t="s">
        <v>716</v>
      </c>
      <c r="P75" s="244" t="s">
        <v>884</v>
      </c>
      <c r="Q75" s="365" t="s">
        <v>5009</v>
      </c>
      <c r="R75" s="365" t="s">
        <v>5010</v>
      </c>
      <c r="S75" s="462" t="s">
        <v>5011</v>
      </c>
      <c r="T75" s="462" t="s">
        <v>5068</v>
      </c>
    </row>
    <row r="76" spans="1:26" ht="15.75" x14ac:dyDescent="0.25">
      <c r="A76" s="116">
        <v>1</v>
      </c>
      <c r="B76" s="704">
        <v>2016</v>
      </c>
      <c r="C76" s="460" t="s">
        <v>720</v>
      </c>
      <c r="D76" s="117">
        <v>8.6098760659816202E-4</v>
      </c>
      <c r="E76" s="118">
        <v>1.0896034317068757E-3</v>
      </c>
      <c r="F76" s="117">
        <f>D76/E76</f>
        <v>0.79018437492383398</v>
      </c>
      <c r="H76" s="116">
        <v>1</v>
      </c>
      <c r="I76" s="704">
        <v>2017</v>
      </c>
      <c r="J76" s="460" t="s">
        <v>720</v>
      </c>
      <c r="K76" s="117">
        <v>5.9918404856246308E-4</v>
      </c>
      <c r="L76" s="118">
        <v>5.8907971935470487E-4</v>
      </c>
      <c r="M76" s="117">
        <f>K76/L76</f>
        <v>1.017152736507084</v>
      </c>
      <c r="O76" s="116">
        <v>1</v>
      </c>
      <c r="P76" s="704">
        <v>2018</v>
      </c>
      <c r="Q76" s="460" t="s">
        <v>724</v>
      </c>
      <c r="R76" s="142">
        <v>1.1560412596246107E-3</v>
      </c>
      <c r="S76" s="243">
        <v>1.0493421062254297E-3</v>
      </c>
      <c r="T76" s="243">
        <f t="shared" ref="T76:T83" si="13">R76/S76</f>
        <v>1.1016819517354417</v>
      </c>
    </row>
    <row r="77" spans="1:26" ht="15.75" x14ac:dyDescent="0.25">
      <c r="A77" s="116">
        <v>2</v>
      </c>
      <c r="B77" s="705"/>
      <c r="C77" s="460" t="s">
        <v>724</v>
      </c>
      <c r="D77" s="118">
        <v>1.618936792414214E-3</v>
      </c>
      <c r="E77" s="118">
        <v>1.0896034317068757E-3</v>
      </c>
      <c r="F77" s="117">
        <f t="shared" ref="F77:F92" si="14">D77/E77</f>
        <v>1.4858036835274386</v>
      </c>
      <c r="H77" s="116">
        <v>2</v>
      </c>
      <c r="I77" s="705"/>
      <c r="J77" s="460" t="s">
        <v>722</v>
      </c>
      <c r="K77" s="118">
        <v>-1.7646976865109672E-4</v>
      </c>
      <c r="L77" s="118">
        <v>5.8907971935470487E-4</v>
      </c>
      <c r="M77" s="117">
        <f t="shared" ref="M77:M92" si="15">K77/L77</f>
        <v>-0.29956856916480989</v>
      </c>
      <c r="O77" s="116">
        <v>2</v>
      </c>
      <c r="P77" s="705"/>
      <c r="Q77" s="460" t="s">
        <v>726</v>
      </c>
      <c r="R77" s="243">
        <v>7.3385123803883484E-4</v>
      </c>
      <c r="S77" s="243">
        <v>1.0493421062254297E-3</v>
      </c>
      <c r="T77" s="243">
        <f t="shared" si="13"/>
        <v>0.69934412589099126</v>
      </c>
    </row>
    <row r="78" spans="1:26" ht="15.75" x14ac:dyDescent="0.25">
      <c r="A78" s="116">
        <v>3</v>
      </c>
      <c r="B78" s="705"/>
      <c r="C78" s="460" t="s">
        <v>726</v>
      </c>
      <c r="D78" s="118">
        <v>1.157375669554102E-3</v>
      </c>
      <c r="E78" s="118">
        <v>1.0896034317068757E-3</v>
      </c>
      <c r="F78" s="117">
        <f t="shared" si="14"/>
        <v>1.0621989944920238</v>
      </c>
      <c r="H78" s="116">
        <v>3</v>
      </c>
      <c r="I78" s="705"/>
      <c r="J78" s="460" t="s">
        <v>724</v>
      </c>
      <c r="K78" s="118">
        <v>5.9216194523415962E-4</v>
      </c>
      <c r="L78" s="118">
        <v>5.8907971935470487E-4</v>
      </c>
      <c r="M78" s="117">
        <f t="shared" si="15"/>
        <v>1.0052322729474223</v>
      </c>
      <c r="O78" s="116">
        <v>3</v>
      </c>
      <c r="P78" s="705"/>
      <c r="Q78" s="460" t="s">
        <v>730</v>
      </c>
      <c r="R78" s="243">
        <v>1.1330212064763613E-3</v>
      </c>
      <c r="S78" s="243">
        <v>1.0493421062254297E-3</v>
      </c>
      <c r="T78" s="243">
        <f t="shared" si="13"/>
        <v>1.0797443462475096</v>
      </c>
    </row>
    <row r="79" spans="1:26" ht="15.75" x14ac:dyDescent="0.25">
      <c r="A79" s="116">
        <v>4</v>
      </c>
      <c r="B79" s="705"/>
      <c r="C79" s="460" t="s">
        <v>728</v>
      </c>
      <c r="D79" s="118">
        <v>1.4207323063605097E-3</v>
      </c>
      <c r="E79" s="118">
        <v>1.0896034317068757E-3</v>
      </c>
      <c r="F79" s="117">
        <f t="shared" si="14"/>
        <v>1.3038985240115453</v>
      </c>
      <c r="H79" s="116">
        <v>4</v>
      </c>
      <c r="I79" s="705"/>
      <c r="J79" s="460" t="s">
        <v>726</v>
      </c>
      <c r="K79" s="118">
        <v>4.7923363224692807E-4</v>
      </c>
      <c r="L79" s="118">
        <v>5.8907971935470487E-4</v>
      </c>
      <c r="M79" s="117">
        <f t="shared" si="15"/>
        <v>0.81352933482737211</v>
      </c>
      <c r="O79" s="116">
        <v>4</v>
      </c>
      <c r="P79" s="705"/>
      <c r="Q79" s="460" t="s">
        <v>739</v>
      </c>
      <c r="R79" s="243">
        <v>2.6787610804355409E-4</v>
      </c>
      <c r="S79" s="243">
        <v>1.0493421062254297E-3</v>
      </c>
      <c r="T79" s="243">
        <f t="shared" si="13"/>
        <v>0.25528005257229847</v>
      </c>
    </row>
    <row r="80" spans="1:26" ht="15.75" x14ac:dyDescent="0.25">
      <c r="A80" s="116">
        <v>5</v>
      </c>
      <c r="B80" s="705"/>
      <c r="C80" s="460" t="s">
        <v>730</v>
      </c>
      <c r="D80" s="118">
        <v>1.0453114752331854E-3</v>
      </c>
      <c r="E80" s="118">
        <v>1.0896034317068757E-3</v>
      </c>
      <c r="F80" s="117">
        <f t="shared" si="14"/>
        <v>0.95935038823775864</v>
      </c>
      <c r="H80" s="116">
        <v>5</v>
      </c>
      <c r="I80" s="705"/>
      <c r="J80" s="460" t="s">
        <v>728</v>
      </c>
      <c r="K80" s="118">
        <v>1.0661595086917987E-3</v>
      </c>
      <c r="L80" s="118">
        <v>5.8907971935470487E-4</v>
      </c>
      <c r="M80" s="117">
        <f t="shared" si="15"/>
        <v>1.8098730505604588</v>
      </c>
      <c r="O80" s="116">
        <v>5</v>
      </c>
      <c r="P80" s="705"/>
      <c r="Q80" s="460" t="s">
        <v>741</v>
      </c>
      <c r="R80" s="243">
        <v>4.5477482214791547E-4</v>
      </c>
      <c r="S80" s="243">
        <v>1.0493421062254297E-3</v>
      </c>
      <c r="T80" s="243">
        <f t="shared" si="13"/>
        <v>0.43339042572472203</v>
      </c>
    </row>
    <row r="81" spans="1:20" ht="15.75" x14ac:dyDescent="0.25">
      <c r="A81" s="116">
        <v>6</v>
      </c>
      <c r="B81" s="705"/>
      <c r="C81" s="460" t="s">
        <v>732</v>
      </c>
      <c r="D81" s="118">
        <v>1.5364610013672893E-3</v>
      </c>
      <c r="E81" s="118">
        <v>1.0896034317068757E-3</v>
      </c>
      <c r="F81" s="117">
        <f t="shared" si="14"/>
        <v>1.4101102810959454</v>
      </c>
      <c r="H81" s="116">
        <v>6</v>
      </c>
      <c r="I81" s="705"/>
      <c r="J81" s="460" t="s">
        <v>730</v>
      </c>
      <c r="K81" s="118">
        <v>1.1128496052863468E-3</v>
      </c>
      <c r="L81" s="118">
        <v>5.8907971935470487E-4</v>
      </c>
      <c r="M81" s="117">
        <f t="shared" si="15"/>
        <v>1.8891324361079598</v>
      </c>
      <c r="O81" s="116">
        <v>6</v>
      </c>
      <c r="P81" s="705"/>
      <c r="Q81" s="460" t="s">
        <v>758</v>
      </c>
      <c r="R81" s="243">
        <v>2.7606071865559881E-3</v>
      </c>
      <c r="S81" s="243">
        <v>1.0493421062254297E-3</v>
      </c>
      <c r="T81" s="243">
        <f t="shared" si="13"/>
        <v>2.6307980687881862</v>
      </c>
    </row>
    <row r="82" spans="1:20" ht="15.75" x14ac:dyDescent="0.25">
      <c r="A82" s="116">
        <v>7</v>
      </c>
      <c r="B82" s="705"/>
      <c r="C82" s="460" t="s">
        <v>734</v>
      </c>
      <c r="D82" s="118">
        <v>2.032814971976305E-3</v>
      </c>
      <c r="E82" s="118">
        <v>1.0896034317068757E-3</v>
      </c>
      <c r="F82" s="117">
        <f t="shared" si="14"/>
        <v>1.86564663144634</v>
      </c>
      <c r="H82" s="116">
        <v>7</v>
      </c>
      <c r="I82" s="705"/>
      <c r="J82" s="460" t="s">
        <v>732</v>
      </c>
      <c r="K82" s="118">
        <v>8.0671798577736781E-4</v>
      </c>
      <c r="L82" s="118">
        <v>5.8907971935470487E-4</v>
      </c>
      <c r="M82" s="117">
        <f t="shared" si="15"/>
        <v>1.3694546922461874</v>
      </c>
      <c r="O82" s="116">
        <v>7</v>
      </c>
      <c r="P82" s="705"/>
      <c r="Q82" s="460" t="s">
        <v>759</v>
      </c>
      <c r="R82" s="243">
        <v>1.82750320494348E-3</v>
      </c>
      <c r="S82" s="243">
        <v>1.0493421062254297E-3</v>
      </c>
      <c r="T82" s="243">
        <f t="shared" si="13"/>
        <v>1.7415704507628691</v>
      </c>
    </row>
    <row r="83" spans="1:20" ht="15.75" x14ac:dyDescent="0.25">
      <c r="A83" s="116">
        <v>8</v>
      </c>
      <c r="B83" s="705"/>
      <c r="C83" s="460" t="s">
        <v>736</v>
      </c>
      <c r="D83" s="118">
        <v>3.97886643010001E-4</v>
      </c>
      <c r="E83" s="118">
        <v>1.0896034317068757E-3</v>
      </c>
      <c r="F83" s="117">
        <f t="shared" si="14"/>
        <v>0.36516647381213474</v>
      </c>
      <c r="H83" s="116">
        <v>8</v>
      </c>
      <c r="I83" s="705"/>
      <c r="J83" s="460" t="s">
        <v>736</v>
      </c>
      <c r="K83" s="118">
        <v>6.6308857285735459E-4</v>
      </c>
      <c r="L83" s="118">
        <v>5.8907971935470487E-4</v>
      </c>
      <c r="M83" s="117">
        <f t="shared" si="15"/>
        <v>1.1256346994660098</v>
      </c>
      <c r="O83" s="116">
        <v>8</v>
      </c>
      <c r="P83" s="706"/>
      <c r="Q83" s="460" t="s">
        <v>762</v>
      </c>
      <c r="R83" s="243">
        <v>1.9639343809623442E-3</v>
      </c>
      <c r="S83" s="243">
        <v>1.0493421062254297E-3</v>
      </c>
      <c r="T83" s="243">
        <f t="shared" si="13"/>
        <v>1.8715863676020574</v>
      </c>
    </row>
    <row r="84" spans="1:20" ht="15.75" x14ac:dyDescent="0.25">
      <c r="A84" s="116">
        <v>9</v>
      </c>
      <c r="B84" s="705"/>
      <c r="C84" s="460" t="s">
        <v>739</v>
      </c>
      <c r="D84" s="118">
        <v>1.3962548697475047E-3</v>
      </c>
      <c r="E84" s="118">
        <v>1.0896034317068757E-3</v>
      </c>
      <c r="F84" s="117">
        <f t="shared" si="14"/>
        <v>1.2814339870059477</v>
      </c>
      <c r="H84" s="116">
        <v>9</v>
      </c>
      <c r="I84" s="705"/>
      <c r="J84" s="460" t="s">
        <v>739</v>
      </c>
      <c r="K84" s="118">
        <v>4.5413918617875486E-4</v>
      </c>
      <c r="L84" s="118">
        <v>5.8907971935470487E-4</v>
      </c>
      <c r="M84" s="117">
        <f t="shared" si="15"/>
        <v>0.77092992893429124</v>
      </c>
    </row>
    <row r="85" spans="1:20" ht="15.75" x14ac:dyDescent="0.25">
      <c r="A85" s="116">
        <v>10</v>
      </c>
      <c r="B85" s="705"/>
      <c r="C85" s="460" t="s">
        <v>741</v>
      </c>
      <c r="D85" s="118">
        <v>1.6145706472330459E-3</v>
      </c>
      <c r="E85" s="118">
        <v>1.0896034317068757E-3</v>
      </c>
      <c r="F85" s="117">
        <f t="shared" si="14"/>
        <v>1.4817965878684902</v>
      </c>
      <c r="H85" s="116">
        <v>10</v>
      </c>
      <c r="I85" s="705"/>
      <c r="J85" s="460" t="s">
        <v>743</v>
      </c>
      <c r="K85" s="118">
        <v>1.5103804435744085E-3</v>
      </c>
      <c r="L85" s="118">
        <v>5.8907971935470487E-4</v>
      </c>
      <c r="M85" s="117">
        <f t="shared" si="15"/>
        <v>2.5639661219858723</v>
      </c>
    </row>
    <row r="86" spans="1:20" ht="15.75" x14ac:dyDescent="0.25">
      <c r="A86" s="116">
        <v>11</v>
      </c>
      <c r="B86" s="705"/>
      <c r="C86" s="460" t="s">
        <v>749</v>
      </c>
      <c r="D86" s="118">
        <v>1.7956434541031817E-3</v>
      </c>
      <c r="E86" s="118">
        <v>1.0896034317068757E-3</v>
      </c>
      <c r="F86" s="117">
        <f t="shared" si="14"/>
        <v>1.6479788901639989</v>
      </c>
      <c r="H86" s="116">
        <v>11</v>
      </c>
      <c r="I86" s="705"/>
      <c r="J86" s="460" t="s">
        <v>747</v>
      </c>
      <c r="K86" s="118">
        <v>-7.9702460748364405E-5</v>
      </c>
      <c r="L86" s="118">
        <v>5.8907971935470487E-4</v>
      </c>
      <c r="M86" s="117">
        <f t="shared" si="15"/>
        <v>-0.13529995708504922</v>
      </c>
    </row>
    <row r="87" spans="1:20" ht="15.75" x14ac:dyDescent="0.25">
      <c r="A87" s="116">
        <v>12</v>
      </c>
      <c r="B87" s="705"/>
      <c r="C87" s="460" t="s">
        <v>757</v>
      </c>
      <c r="D87" s="118">
        <v>2.6420147974278228E-3</v>
      </c>
      <c r="E87" s="118">
        <v>1.0896034317068757E-3</v>
      </c>
      <c r="F87" s="117">
        <f t="shared" si="14"/>
        <v>2.4247489687959938</v>
      </c>
      <c r="H87" s="116">
        <v>12</v>
      </c>
      <c r="I87" s="705"/>
      <c r="J87" s="460" t="s">
        <v>749</v>
      </c>
      <c r="K87" s="118">
        <v>4.0770458137108083E-4</v>
      </c>
      <c r="L87" s="118">
        <v>5.8907971935470487E-4</v>
      </c>
      <c r="M87" s="117">
        <f t="shared" si="15"/>
        <v>0.6921042568189113</v>
      </c>
    </row>
    <row r="88" spans="1:20" ht="15.75" x14ac:dyDescent="0.25">
      <c r="A88" s="116">
        <v>13</v>
      </c>
      <c r="B88" s="705"/>
      <c r="C88" s="460" t="s">
        <v>758</v>
      </c>
      <c r="D88" s="118">
        <v>8.596761541213811E-4</v>
      </c>
      <c r="E88" s="118">
        <v>1.0896034317068757E-3</v>
      </c>
      <c r="F88" s="117">
        <f t="shared" si="14"/>
        <v>0.78898076961329777</v>
      </c>
      <c r="H88" s="116">
        <v>13</v>
      </c>
      <c r="I88" s="705"/>
      <c r="J88" s="460" t="s">
        <v>759</v>
      </c>
      <c r="K88" s="118">
        <v>7.0747816644673054E-3</v>
      </c>
      <c r="L88" s="118">
        <v>5.8907971935470487E-4</v>
      </c>
      <c r="M88" s="117">
        <f t="shared" si="15"/>
        <v>12.009888359791486</v>
      </c>
    </row>
    <row r="89" spans="1:20" ht="15.75" x14ac:dyDescent="0.25">
      <c r="A89" s="116">
        <v>14</v>
      </c>
      <c r="B89" s="705"/>
      <c r="C89" s="460" t="s">
        <v>759</v>
      </c>
      <c r="D89" s="118">
        <v>1.4245272006191878E-3</v>
      </c>
      <c r="E89" s="118">
        <v>1.0896034317068757E-3</v>
      </c>
      <c r="F89" s="117">
        <f t="shared" si="14"/>
        <v>1.3073813455117798</v>
      </c>
      <c r="H89" s="116">
        <v>14</v>
      </c>
      <c r="I89" s="705"/>
      <c r="J89" s="460" t="s">
        <v>762</v>
      </c>
      <c r="K89" s="118">
        <v>4.4705900169387359E-4</v>
      </c>
      <c r="L89" s="118">
        <v>5.8907971935470487E-4</v>
      </c>
      <c r="M89" s="117">
        <f t="shared" si="15"/>
        <v>0.758910868945879</v>
      </c>
    </row>
    <row r="90" spans="1:20" ht="15.75" x14ac:dyDescent="0.25">
      <c r="A90" s="116">
        <v>15</v>
      </c>
      <c r="B90" s="705"/>
      <c r="C90" s="460" t="s">
        <v>763</v>
      </c>
      <c r="D90" s="118">
        <v>8.9300536127859785E-4</v>
      </c>
      <c r="E90" s="118">
        <v>1.0896034317068757E-3</v>
      </c>
      <c r="F90" s="117">
        <f t="shared" si="14"/>
        <v>0.81956915267758945</v>
      </c>
      <c r="H90" s="116">
        <v>15</v>
      </c>
      <c r="I90" s="705"/>
      <c r="J90" s="460" t="s">
        <v>763</v>
      </c>
      <c r="K90" s="118">
        <v>5.3790328030284501E-4</v>
      </c>
      <c r="L90" s="118">
        <v>5.8907971935470487E-4</v>
      </c>
      <c r="M90" s="117">
        <f t="shared" si="15"/>
        <v>0.91312476500138207</v>
      </c>
    </row>
    <row r="91" spans="1:20" ht="15.75" x14ac:dyDescent="0.25">
      <c r="A91" s="116">
        <v>16</v>
      </c>
      <c r="B91" s="705"/>
      <c r="C91" s="460" t="s">
        <v>766</v>
      </c>
      <c r="D91" s="118">
        <v>6.8145057179042718E-4</v>
      </c>
      <c r="E91" s="118">
        <v>1.0896034317068757E-3</v>
      </c>
      <c r="F91" s="117">
        <f t="shared" si="14"/>
        <v>0.62541155062528331</v>
      </c>
      <c r="H91" s="116">
        <v>16</v>
      </c>
      <c r="I91" s="705"/>
      <c r="J91" s="460" t="s">
        <v>766</v>
      </c>
      <c r="K91" s="118">
        <v>1.6026361194388067E-4</v>
      </c>
      <c r="L91" s="118">
        <v>5.8907971935470487E-4</v>
      </c>
      <c r="M91" s="117">
        <f t="shared" si="15"/>
        <v>0.27205759539547231</v>
      </c>
    </row>
    <row r="92" spans="1:20" ht="16.5" thickBot="1" x14ac:dyDescent="0.3">
      <c r="A92" s="116">
        <v>17</v>
      </c>
      <c r="B92" s="706"/>
      <c r="C92" s="460" t="s">
        <v>768</v>
      </c>
      <c r="D92" s="126">
        <v>1.4017792185743551E-3</v>
      </c>
      <c r="E92" s="118">
        <v>1.0896034317068757E-3</v>
      </c>
      <c r="F92" s="117">
        <f t="shared" si="14"/>
        <v>1.2865040415469806</v>
      </c>
      <c r="H92" s="116">
        <v>17</v>
      </c>
      <c r="I92" s="706"/>
      <c r="J92" s="460" t="s">
        <v>768</v>
      </c>
      <c r="K92" s="451">
        <v>6.9923293546418901E-4</v>
      </c>
      <c r="L92" s="118">
        <v>5.8907971935470487E-4</v>
      </c>
      <c r="M92" s="117">
        <f t="shared" si="15"/>
        <v>1.1869920360357156</v>
      </c>
    </row>
  </sheetData>
  <mergeCells count="21">
    <mergeCell ref="A51:A52"/>
    <mergeCell ref="B51:B52"/>
    <mergeCell ref="C51:E51"/>
    <mergeCell ref="F51:F52"/>
    <mergeCell ref="G51:I51"/>
    <mergeCell ref="I2:I23"/>
    <mergeCell ref="P2:P23"/>
    <mergeCell ref="B27:B48"/>
    <mergeCell ref="I27:I48"/>
    <mergeCell ref="P27:P48"/>
    <mergeCell ref="S51:S52"/>
    <mergeCell ref="T51:V51"/>
    <mergeCell ref="W51:W52"/>
    <mergeCell ref="X51:Z51"/>
    <mergeCell ref="B76:B92"/>
    <mergeCell ref="I76:I92"/>
    <mergeCell ref="P76:P83"/>
    <mergeCell ref="O51:O52"/>
    <mergeCell ref="P51:R51"/>
    <mergeCell ref="J51:J52"/>
    <mergeCell ref="K51:M5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zoomScale="70" zoomScaleNormal="70" workbookViewId="0">
      <selection activeCell="F2" sqref="F2"/>
    </sheetView>
  </sheetViews>
  <sheetFormatPr defaultRowHeight="15" x14ac:dyDescent="0.25"/>
  <cols>
    <col min="3" max="3" width="11.7109375" customWidth="1"/>
    <col min="4" max="5" width="12.5703125" bestFit="1" customWidth="1"/>
    <col min="6" max="6" width="12.42578125" bestFit="1" customWidth="1"/>
    <col min="7" max="7" width="12.85546875" bestFit="1" customWidth="1"/>
    <col min="8" max="8" width="11.140625" customWidth="1"/>
    <col min="10" max="10" width="11.140625" customWidth="1"/>
    <col min="11" max="11" width="14.28515625" customWidth="1"/>
    <col min="12" max="12" width="12" customWidth="1"/>
    <col min="13" max="13" width="12.42578125" customWidth="1"/>
    <col min="14" max="14" width="13.42578125" customWidth="1"/>
    <col min="15" max="15" width="11.42578125" customWidth="1"/>
    <col min="16" max="16" width="10.140625" customWidth="1"/>
    <col min="17" max="17" width="11.5703125" customWidth="1"/>
    <col min="18" max="18" width="10.42578125" bestFit="1" customWidth="1"/>
    <col min="19" max="19" width="13" customWidth="1"/>
    <col min="20" max="20" width="13.42578125" customWidth="1"/>
    <col min="21" max="21" width="12.5703125" customWidth="1"/>
    <col min="22" max="22" width="13.28515625" customWidth="1"/>
    <col min="23" max="23" width="11" customWidth="1"/>
  </cols>
  <sheetData>
    <row r="1" spans="1:23" x14ac:dyDescent="0.25">
      <c r="A1" s="149" t="s">
        <v>5085</v>
      </c>
    </row>
    <row r="3" spans="1:23" ht="17.25" x14ac:dyDescent="0.3">
      <c r="A3" s="114" t="s">
        <v>716</v>
      </c>
      <c r="B3" s="244" t="s">
        <v>884</v>
      </c>
      <c r="C3" s="104" t="s">
        <v>5009</v>
      </c>
      <c r="D3" s="137" t="s">
        <v>881</v>
      </c>
      <c r="E3" s="138" t="s">
        <v>5068</v>
      </c>
      <c r="F3" s="138" t="s">
        <v>894</v>
      </c>
      <c r="G3" s="137" t="s">
        <v>5069</v>
      </c>
      <c r="I3" s="114" t="s">
        <v>716</v>
      </c>
      <c r="J3" s="244" t="s">
        <v>884</v>
      </c>
      <c r="K3" s="104" t="s">
        <v>5009</v>
      </c>
      <c r="L3" s="137" t="s">
        <v>881</v>
      </c>
      <c r="M3" s="138" t="s">
        <v>5068</v>
      </c>
      <c r="N3" s="138" t="s">
        <v>894</v>
      </c>
      <c r="O3" s="137" t="s">
        <v>5069</v>
      </c>
      <c r="Q3" s="114" t="s">
        <v>716</v>
      </c>
      <c r="R3" s="244" t="s">
        <v>884</v>
      </c>
      <c r="S3" s="104" t="s">
        <v>5009</v>
      </c>
      <c r="T3" s="137" t="s">
        <v>881</v>
      </c>
      <c r="U3" s="138" t="s">
        <v>5068</v>
      </c>
      <c r="V3" s="138" t="s">
        <v>894</v>
      </c>
      <c r="W3" s="137" t="s">
        <v>5069</v>
      </c>
    </row>
    <row r="4" spans="1:23" ht="15.75" x14ac:dyDescent="0.25">
      <c r="A4" s="116">
        <v>1</v>
      </c>
      <c r="B4" s="708">
        <v>2013</v>
      </c>
      <c r="C4" s="12" t="s">
        <v>720</v>
      </c>
      <c r="D4" s="107">
        <v>-1.7958780733858187E-2</v>
      </c>
      <c r="E4" s="108">
        <v>-0.91025225282008826</v>
      </c>
      <c r="F4" s="108">
        <v>-1.5438184632049362E-3</v>
      </c>
      <c r="G4" s="136">
        <f>D4-(E4*F4)</f>
        <v>-1.9364044967935725E-2</v>
      </c>
      <c r="I4" s="116">
        <v>1</v>
      </c>
      <c r="J4" s="708">
        <v>2014</v>
      </c>
      <c r="K4" s="12" t="s">
        <v>720</v>
      </c>
      <c r="L4" s="117">
        <v>5.1538742518329574E-3</v>
      </c>
      <c r="M4" s="118">
        <v>9.329478424815757E-2</v>
      </c>
      <c r="N4" s="117">
        <v>1.9868817943784263E-2</v>
      </c>
      <c r="O4" s="154">
        <f>L4-(M4*N4)</f>
        <v>3.3002171685016829E-3</v>
      </c>
      <c r="P4" s="149"/>
      <c r="Q4" s="116">
        <v>1</v>
      </c>
      <c r="R4" s="704">
        <v>2015</v>
      </c>
      <c r="S4" s="12" t="s">
        <v>720</v>
      </c>
      <c r="T4" s="156">
        <v>-4.97787057077596E-2</v>
      </c>
      <c r="U4" s="118">
        <v>0.85988549756117416</v>
      </c>
      <c r="V4" s="117">
        <v>-8.9212734082430127E-3</v>
      </c>
      <c r="W4" s="154">
        <f t="shared" ref="W4:W25" si="0">T4-(U4*V4)</f>
        <v>-4.2107432084233287E-2</v>
      </c>
    </row>
    <row r="5" spans="1:23" ht="15.75" x14ac:dyDescent="0.25">
      <c r="A5" s="116">
        <v>2</v>
      </c>
      <c r="B5" s="708"/>
      <c r="C5" s="12" t="s">
        <v>722</v>
      </c>
      <c r="D5" s="108">
        <v>1.3288073247235353E-2</v>
      </c>
      <c r="E5" s="108">
        <v>1.4937057003294774</v>
      </c>
      <c r="F5" s="108">
        <v>-1.5438184632049362E-3</v>
      </c>
      <c r="G5" s="136">
        <f t="shared" ref="G5:G25" si="1">D5-(E5*F5)</f>
        <v>1.5594083685998459E-2</v>
      </c>
      <c r="I5" s="116">
        <v>2</v>
      </c>
      <c r="J5" s="708"/>
      <c r="K5" s="12" t="s">
        <v>722</v>
      </c>
      <c r="L5" s="152">
        <v>-1.7705655865599135E-4</v>
      </c>
      <c r="M5" s="118">
        <v>0.2038588366591513</v>
      </c>
      <c r="N5" s="117">
        <v>1.9868817943784263E-2</v>
      </c>
      <c r="O5" s="154">
        <f t="shared" ref="O5:O25" si="2">L5-(M5*N5)</f>
        <v>-4.2274906704683219E-3</v>
      </c>
      <c r="Q5" s="116">
        <v>2</v>
      </c>
      <c r="R5" s="705"/>
      <c r="S5" s="12" t="s">
        <v>722</v>
      </c>
      <c r="T5" s="281">
        <v>5.0724539006976578E-2</v>
      </c>
      <c r="U5" s="118">
        <v>0.23611689425293397</v>
      </c>
      <c r="V5" s="117">
        <v>-8.9212734082430127E-3</v>
      </c>
      <c r="W5" s="154">
        <f>T5-(U5*V5)</f>
        <v>5.2831002376912205E-2</v>
      </c>
    </row>
    <row r="6" spans="1:23" ht="15.75" x14ac:dyDescent="0.25">
      <c r="A6" s="116">
        <v>3</v>
      </c>
      <c r="B6" s="708"/>
      <c r="C6" s="12" t="s">
        <v>724</v>
      </c>
      <c r="D6" s="107">
        <v>-4.50259315943141E-3</v>
      </c>
      <c r="E6" s="108">
        <v>0.79155330992595652</v>
      </c>
      <c r="F6" s="108">
        <v>-1.5438184632049362E-3</v>
      </c>
      <c r="G6" s="136">
        <f t="shared" si="1"/>
        <v>-3.2805785449567392E-3</v>
      </c>
      <c r="I6" s="116">
        <v>3</v>
      </c>
      <c r="J6" s="708"/>
      <c r="K6" s="12" t="s">
        <v>724</v>
      </c>
      <c r="L6" s="118">
        <v>1.1088799465645558E-2</v>
      </c>
      <c r="M6" s="118">
        <v>1.1881514873860122</v>
      </c>
      <c r="N6" s="117">
        <v>1.9868817943784263E-2</v>
      </c>
      <c r="O6" s="154">
        <f t="shared" si="2"/>
        <v>-1.2518366126863601E-2</v>
      </c>
      <c r="P6" s="105" t="s">
        <v>768</v>
      </c>
      <c r="Q6" s="116">
        <v>3</v>
      </c>
      <c r="R6" s="705"/>
      <c r="S6" s="12" t="s">
        <v>724</v>
      </c>
      <c r="T6" s="152">
        <v>-1.0405168568059857E-2</v>
      </c>
      <c r="U6" s="118">
        <v>1.4744389876556383</v>
      </c>
      <c r="V6" s="117">
        <v>-8.9212734082430127E-3</v>
      </c>
      <c r="W6" s="154">
        <f t="shared" si="0"/>
        <v>2.7487047645891362E-3</v>
      </c>
    </row>
    <row r="7" spans="1:23" ht="15.75" x14ac:dyDescent="0.25">
      <c r="A7" s="116">
        <v>4</v>
      </c>
      <c r="B7" s="708"/>
      <c r="C7" s="12" t="s">
        <v>726</v>
      </c>
      <c r="D7" s="108">
        <v>7.2057470967153668E-3</v>
      </c>
      <c r="E7" s="108">
        <v>1.2019516147379994</v>
      </c>
      <c r="F7" s="108">
        <v>-1.5438184632049362E-3</v>
      </c>
      <c r="G7" s="136">
        <f t="shared" si="1"/>
        <v>9.0613421914268761E-3</v>
      </c>
      <c r="I7" s="116">
        <v>4</v>
      </c>
      <c r="J7" s="708"/>
      <c r="K7" s="12" t="s">
        <v>726</v>
      </c>
      <c r="L7" s="118">
        <v>2.8426008513656703E-2</v>
      </c>
      <c r="M7" s="118">
        <v>0.37202207756583122</v>
      </c>
      <c r="N7" s="117">
        <v>1.9868817943784263E-2</v>
      </c>
      <c r="O7" s="154">
        <f t="shared" si="2"/>
        <v>2.1034369583432813E-2</v>
      </c>
      <c r="P7" s="105" t="s">
        <v>739</v>
      </c>
      <c r="Q7" s="116">
        <v>4</v>
      </c>
      <c r="R7" s="705"/>
      <c r="S7" s="12" t="s">
        <v>726</v>
      </c>
      <c r="T7" s="118">
        <v>3.341071808934937E-3</v>
      </c>
      <c r="U7" s="118">
        <v>0.83581655230096019</v>
      </c>
      <c r="V7" s="117">
        <v>-8.9212734082430127E-3</v>
      </c>
      <c r="W7" s="154">
        <f t="shared" si="0"/>
        <v>1.0797619791146849E-2</v>
      </c>
    </row>
    <row r="8" spans="1:23" ht="15.75" x14ac:dyDescent="0.25">
      <c r="A8" s="116">
        <v>5</v>
      </c>
      <c r="B8" s="708"/>
      <c r="C8" s="12" t="s">
        <v>728</v>
      </c>
      <c r="D8" s="108">
        <v>1.1813051875837194E-2</v>
      </c>
      <c r="E8" s="108">
        <v>1.9179184211206255</v>
      </c>
      <c r="F8" s="108">
        <v>-1.5438184632049362E-3</v>
      </c>
      <c r="G8" s="136">
        <f t="shared" si="1"/>
        <v>1.4773969745284075E-2</v>
      </c>
      <c r="H8" s="105" t="s">
        <v>5129</v>
      </c>
      <c r="I8" s="116">
        <v>5</v>
      </c>
      <c r="J8" s="708"/>
      <c r="K8" s="12" t="s">
        <v>728</v>
      </c>
      <c r="L8" s="118">
        <v>4.2551194159622684E-2</v>
      </c>
      <c r="M8" s="118">
        <v>0.80176976302851144</v>
      </c>
      <c r="N8" s="117">
        <v>1.9868817943784263E-2</v>
      </c>
      <c r="O8" s="154">
        <f t="shared" si="2"/>
        <v>2.6620976705178139E-2</v>
      </c>
      <c r="P8" s="105" t="s">
        <v>732</v>
      </c>
      <c r="Q8" s="116">
        <v>5</v>
      </c>
      <c r="R8" s="705"/>
      <c r="S8" s="12" t="s">
        <v>728</v>
      </c>
      <c r="T8" s="152">
        <v>-8.3879596313083758E-3</v>
      </c>
      <c r="U8" s="118">
        <v>1.7425396047601494</v>
      </c>
      <c r="V8" s="117">
        <v>-8.9212734082430127E-3</v>
      </c>
      <c r="W8" s="154">
        <f t="shared" si="0"/>
        <v>7.1577126074486349E-3</v>
      </c>
    </row>
    <row r="9" spans="1:23" ht="15.75" x14ac:dyDescent="0.25">
      <c r="A9" s="116">
        <v>6</v>
      </c>
      <c r="B9" s="708"/>
      <c r="C9" s="12" t="s">
        <v>730</v>
      </c>
      <c r="D9" s="108">
        <v>2.0096107457526706E-2</v>
      </c>
      <c r="E9" s="108">
        <v>1.7550720534291757</v>
      </c>
      <c r="F9" s="108">
        <v>-1.5438184632049362E-3</v>
      </c>
      <c r="G9" s="136">
        <f t="shared" si="1"/>
        <v>2.2805620097865669E-2</v>
      </c>
      <c r="H9" s="105"/>
      <c r="I9" s="116">
        <v>6</v>
      </c>
      <c r="J9" s="708"/>
      <c r="K9" s="12" t="s">
        <v>730</v>
      </c>
      <c r="L9" s="118">
        <v>5.2852489488706474E-2</v>
      </c>
      <c r="M9" s="118">
        <v>1.9574346911344762</v>
      </c>
      <c r="N9" s="117">
        <v>1.9868817943784263E-2</v>
      </c>
      <c r="O9" s="154">
        <f t="shared" si="2"/>
        <v>1.3960575973707985E-2</v>
      </c>
      <c r="Q9" s="116">
        <v>6</v>
      </c>
      <c r="R9" s="705"/>
      <c r="S9" s="12" t="s">
        <v>730</v>
      </c>
      <c r="T9" s="118">
        <v>1.3476315842140927E-2</v>
      </c>
      <c r="U9" s="118">
        <v>1.7102500614107761</v>
      </c>
      <c r="V9" s="117">
        <v>-8.9212734082430127E-3</v>
      </c>
      <c r="W9" s="154">
        <f t="shared" si="0"/>
        <v>2.8733924236450863E-2</v>
      </c>
    </row>
    <row r="10" spans="1:23" ht="15.75" x14ac:dyDescent="0.25">
      <c r="A10" s="116">
        <v>7</v>
      </c>
      <c r="B10" s="708"/>
      <c r="C10" s="12" t="s">
        <v>732</v>
      </c>
      <c r="D10" s="108">
        <v>9.2575322833330555E-3</v>
      </c>
      <c r="E10" s="108">
        <v>1.8632084863170806</v>
      </c>
      <c r="F10" s="108">
        <v>-1.5438184632049362E-3</v>
      </c>
      <c r="G10" s="136">
        <f t="shared" si="1"/>
        <v>1.2133987945309486E-2</v>
      </c>
      <c r="H10" s="105"/>
      <c r="I10" s="116">
        <v>7</v>
      </c>
      <c r="J10" s="708"/>
      <c r="K10" s="12" t="s">
        <v>732</v>
      </c>
      <c r="L10" s="118">
        <v>3.1704861076259146E-2</v>
      </c>
      <c r="M10" s="118">
        <v>1.4735997269123779</v>
      </c>
      <c r="N10" s="117">
        <v>1.9868817943784263E-2</v>
      </c>
      <c r="O10" s="154">
        <f t="shared" si="2"/>
        <v>2.4261763802269007E-3</v>
      </c>
      <c r="Q10" s="116">
        <v>7</v>
      </c>
      <c r="R10" s="705"/>
      <c r="S10" s="12" t="s">
        <v>732</v>
      </c>
      <c r="T10" s="118">
        <v>3.5372048170628383E-2</v>
      </c>
      <c r="U10" s="118">
        <v>1.1589330269317943</v>
      </c>
      <c r="V10" s="117">
        <v>-8.9212734082430127E-3</v>
      </c>
      <c r="W10" s="154">
        <f t="shared" si="0"/>
        <v>4.5711206565729579E-2</v>
      </c>
    </row>
    <row r="11" spans="1:23" ht="15.75" x14ac:dyDescent="0.25">
      <c r="A11" s="116">
        <v>8</v>
      </c>
      <c r="B11" s="708"/>
      <c r="C11" s="12" t="s">
        <v>734</v>
      </c>
      <c r="D11" s="108">
        <v>2.553470271516373E-2</v>
      </c>
      <c r="E11" s="108">
        <v>2.2388948917453289</v>
      </c>
      <c r="F11" s="108">
        <v>-1.5438184632049362E-3</v>
      </c>
      <c r="G11" s="136">
        <f t="shared" si="1"/>
        <v>2.8991149986215384E-2</v>
      </c>
      <c r="H11" s="105"/>
      <c r="I11" s="116">
        <v>8</v>
      </c>
      <c r="J11" s="708"/>
      <c r="K11" s="12" t="s">
        <v>734</v>
      </c>
      <c r="L11" s="118">
        <v>3.077020835162202E-2</v>
      </c>
      <c r="M11" s="118">
        <v>1.8155748107122958</v>
      </c>
      <c r="N11" s="117">
        <v>1.9868817943784263E-2</v>
      </c>
      <c r="O11" s="154">
        <f t="shared" si="2"/>
        <v>-5.3031170257411588E-3</v>
      </c>
      <c r="Q11" s="116">
        <v>8</v>
      </c>
      <c r="R11" s="705"/>
      <c r="S11" s="12" t="s">
        <v>734</v>
      </c>
      <c r="T11" s="118">
        <v>2.227231121170636E-2</v>
      </c>
      <c r="U11" s="118">
        <v>1.8777474728125816</v>
      </c>
      <c r="V11" s="117">
        <v>-8.9212734082430127E-3</v>
      </c>
      <c r="W11" s="154">
        <f t="shared" si="0"/>
        <v>3.9024209808304761E-2</v>
      </c>
    </row>
    <row r="12" spans="1:23" ht="15.75" x14ac:dyDescent="0.25">
      <c r="A12" s="116">
        <v>9</v>
      </c>
      <c r="B12" s="708"/>
      <c r="C12" s="12" t="s">
        <v>736</v>
      </c>
      <c r="D12" s="107">
        <v>-1.8988767341443859E-2</v>
      </c>
      <c r="E12" s="108">
        <v>0.39516445624889457</v>
      </c>
      <c r="F12" s="108">
        <v>-1.5438184632049362E-3</v>
      </c>
      <c r="G12" s="136">
        <f t="shared" si="1"/>
        <v>-1.8378705157884478E-2</v>
      </c>
      <c r="H12" s="105"/>
      <c r="I12" s="116">
        <v>9</v>
      </c>
      <c r="J12" s="708"/>
      <c r="K12" s="12" t="s">
        <v>736</v>
      </c>
      <c r="L12" s="118">
        <v>3.4074973065649099E-2</v>
      </c>
      <c r="M12" s="118">
        <v>0.87741501197188221</v>
      </c>
      <c r="N12" s="117">
        <v>1.9868817943784263E-2</v>
      </c>
      <c r="O12" s="154">
        <f t="shared" si="2"/>
        <v>1.6641773931636482E-2</v>
      </c>
      <c r="Q12" s="116">
        <v>9</v>
      </c>
      <c r="R12" s="705"/>
      <c r="S12" s="12" t="s">
        <v>736</v>
      </c>
      <c r="T12" s="152">
        <v>-3.7436125912558836E-3</v>
      </c>
      <c r="U12" s="118">
        <v>0.31314758300544221</v>
      </c>
      <c r="V12" s="117">
        <v>-8.9212734082430127E-3</v>
      </c>
      <c r="W12" s="154">
        <f t="shared" si="0"/>
        <v>-9.4993738613386022E-4</v>
      </c>
    </row>
    <row r="13" spans="1:23" ht="15.75" x14ac:dyDescent="0.25">
      <c r="A13" s="116">
        <v>10</v>
      </c>
      <c r="B13" s="708"/>
      <c r="C13" s="12" t="s">
        <v>739</v>
      </c>
      <c r="D13" s="108">
        <v>2.6633227929289374E-2</v>
      </c>
      <c r="E13" s="108">
        <v>1.2620387242118958</v>
      </c>
      <c r="F13" s="108">
        <v>-1.5438184632049362E-3</v>
      </c>
      <c r="G13" s="136">
        <f t="shared" si="1"/>
        <v>2.85815866130073E-2</v>
      </c>
      <c r="H13" s="105"/>
      <c r="I13" s="116">
        <v>10</v>
      </c>
      <c r="J13" s="708"/>
      <c r="K13" s="12" t="s">
        <v>739</v>
      </c>
      <c r="L13" s="118">
        <v>2.612367550454801E-2</v>
      </c>
      <c r="M13" s="118">
        <v>0.65544918851337386</v>
      </c>
      <c r="N13" s="117">
        <v>1.9868817943784263E-2</v>
      </c>
      <c r="O13" s="154">
        <f t="shared" si="2"/>
        <v>1.3100674906574654E-2</v>
      </c>
      <c r="Q13" s="116">
        <v>10</v>
      </c>
      <c r="R13" s="705"/>
      <c r="S13" s="12" t="s">
        <v>739</v>
      </c>
      <c r="T13" s="118">
        <v>7.3956973659437229E-3</v>
      </c>
      <c r="U13" s="118">
        <v>0.92662575806417757</v>
      </c>
      <c r="V13" s="117">
        <v>-8.9212734082430127E-3</v>
      </c>
      <c r="W13" s="154">
        <f t="shared" si="0"/>
        <v>1.5662379100754693E-2</v>
      </c>
    </row>
    <row r="14" spans="1:23" ht="15.75" x14ac:dyDescent="0.25">
      <c r="A14" s="116">
        <v>11</v>
      </c>
      <c r="B14" s="708"/>
      <c r="C14" s="12" t="s">
        <v>741</v>
      </c>
      <c r="D14" s="108">
        <v>1.4817294945310996E-2</v>
      </c>
      <c r="E14" s="108">
        <v>0.74694260155787884</v>
      </c>
      <c r="F14" s="108">
        <v>-1.5438184632049362E-3</v>
      </c>
      <c r="G14" s="136">
        <f t="shared" si="1"/>
        <v>1.5970438724550378E-2</v>
      </c>
      <c r="H14" s="105"/>
      <c r="I14" s="116">
        <v>11</v>
      </c>
      <c r="J14" s="708"/>
      <c r="K14" s="12" t="s">
        <v>741</v>
      </c>
      <c r="L14" s="118">
        <v>2.372351408960601E-3</v>
      </c>
      <c r="M14" s="118">
        <v>1.2869381696908824</v>
      </c>
      <c r="N14" s="117">
        <v>1.9868817943784263E-2</v>
      </c>
      <c r="O14" s="154">
        <f t="shared" si="2"/>
        <v>-2.3197588789534481E-2</v>
      </c>
      <c r="Q14" s="116">
        <v>11</v>
      </c>
      <c r="R14" s="705"/>
      <c r="S14" s="12" t="s">
        <v>741</v>
      </c>
      <c r="T14" s="152">
        <v>-1.5355401914164249E-2</v>
      </c>
      <c r="U14" s="118">
        <v>0.74034451235887833</v>
      </c>
      <c r="V14" s="117">
        <v>-8.9212734082430127E-3</v>
      </c>
      <c r="W14" s="154">
        <f t="shared" si="0"/>
        <v>-8.7505861031183484E-3</v>
      </c>
    </row>
    <row r="15" spans="1:23" ht="15.75" x14ac:dyDescent="0.25">
      <c r="A15" s="116">
        <v>12</v>
      </c>
      <c r="B15" s="708"/>
      <c r="C15" s="12" t="s">
        <v>743</v>
      </c>
      <c r="D15" s="107">
        <v>-4.3836180172835467E-3</v>
      </c>
      <c r="E15" s="108">
        <v>0.94074504778609791</v>
      </c>
      <c r="F15" s="108">
        <v>-1.5438184632049362E-3</v>
      </c>
      <c r="G15" s="136">
        <f t="shared" si="1"/>
        <v>-2.931278443342759E-3</v>
      </c>
      <c r="H15" s="105"/>
      <c r="I15" s="116">
        <v>12</v>
      </c>
      <c r="J15" s="708"/>
      <c r="K15" s="12" t="s">
        <v>743</v>
      </c>
      <c r="L15" s="118">
        <v>2.4308512947992526E-2</v>
      </c>
      <c r="M15" s="118">
        <v>1.1831007948824488</v>
      </c>
      <c r="N15" s="117">
        <v>1.9868817943784263E-2</v>
      </c>
      <c r="O15" s="154">
        <f t="shared" si="2"/>
        <v>8.0169864532670179E-4</v>
      </c>
      <c r="Q15" s="116">
        <v>12</v>
      </c>
      <c r="R15" s="705"/>
      <c r="S15" s="12" t="s">
        <v>743</v>
      </c>
      <c r="T15" s="118">
        <v>2.0536453567168017E-4</v>
      </c>
      <c r="U15" s="118">
        <v>1.2636247181977183</v>
      </c>
      <c r="V15" s="117">
        <v>-8.9212734082430127E-3</v>
      </c>
      <c r="W15" s="154">
        <f t="shared" si="0"/>
        <v>1.1478506132127555E-2</v>
      </c>
    </row>
    <row r="16" spans="1:23" ht="15.75" x14ac:dyDescent="0.25">
      <c r="A16" s="116">
        <v>13</v>
      </c>
      <c r="B16" s="708"/>
      <c r="C16" s="12" t="s">
        <v>747</v>
      </c>
      <c r="D16" s="107">
        <v>-1.0012495438194734E-2</v>
      </c>
      <c r="E16" s="108">
        <v>0.38089908964235081</v>
      </c>
      <c r="F16" s="108">
        <v>-1.5438184632049362E-3</v>
      </c>
      <c r="G16" s="136">
        <f t="shared" si="1"/>
        <v>-9.4244563909869211E-3</v>
      </c>
      <c r="H16" s="105"/>
      <c r="I16" s="116">
        <v>13</v>
      </c>
      <c r="J16" s="708"/>
      <c r="K16" s="12" t="s">
        <v>747</v>
      </c>
      <c r="L16" s="118">
        <v>3.7098273621731619E-2</v>
      </c>
      <c r="M16" s="118">
        <v>1.5499655439425741</v>
      </c>
      <c r="N16" s="117">
        <v>1.9868817943784263E-2</v>
      </c>
      <c r="O16" s="154">
        <f t="shared" si="2"/>
        <v>6.3022904099980653E-3</v>
      </c>
      <c r="Q16" s="116">
        <v>13</v>
      </c>
      <c r="R16" s="705"/>
      <c r="S16" s="12" t="s">
        <v>747</v>
      </c>
      <c r="T16" s="152">
        <v>-2.0101219980672609E-2</v>
      </c>
      <c r="U16" s="118">
        <v>1.1520086900660824</v>
      </c>
      <c r="V16" s="117">
        <v>-8.9212734082430127E-3</v>
      </c>
      <c r="W16" s="154">
        <f t="shared" si="0"/>
        <v>-9.8238354879212012E-3</v>
      </c>
    </row>
    <row r="17" spans="1:23" ht="15.75" x14ac:dyDescent="0.25">
      <c r="A17" s="116">
        <v>14</v>
      </c>
      <c r="B17" s="708"/>
      <c r="C17" s="12" t="s">
        <v>749</v>
      </c>
      <c r="D17" s="108">
        <v>2.0770939436914878E-2</v>
      </c>
      <c r="E17" s="108">
        <v>1.1041332185830333</v>
      </c>
      <c r="F17" s="108">
        <v>-1.5438184632049362E-3</v>
      </c>
      <c r="G17" s="136">
        <f t="shared" si="1"/>
        <v>2.2475520685601255E-2</v>
      </c>
      <c r="H17" s="105"/>
      <c r="I17" s="116">
        <v>14</v>
      </c>
      <c r="J17" s="708"/>
      <c r="K17" s="12" t="s">
        <v>749</v>
      </c>
      <c r="L17" s="118">
        <v>3.3963054619405998E-2</v>
      </c>
      <c r="M17" s="118">
        <v>0.76862044625102466</v>
      </c>
      <c r="N17" s="117">
        <v>1.9868817943784263E-2</v>
      </c>
      <c r="O17" s="154">
        <f t="shared" si="2"/>
        <v>1.8691474904974172E-2</v>
      </c>
      <c r="Q17" s="116">
        <v>14</v>
      </c>
      <c r="R17" s="705"/>
      <c r="S17" s="12" t="s">
        <v>749</v>
      </c>
      <c r="T17" s="152">
        <v>-2.4395869802049264E-2</v>
      </c>
      <c r="U17" s="118">
        <v>0.6034058399276534</v>
      </c>
      <c r="V17" s="117">
        <v>-8.9212734082430127E-3</v>
      </c>
      <c r="W17" s="154">
        <f t="shared" si="0"/>
        <v>-1.9012721327924149E-2</v>
      </c>
    </row>
    <row r="18" spans="1:23" ht="15.75" x14ac:dyDescent="0.25">
      <c r="A18" s="116">
        <v>15</v>
      </c>
      <c r="B18" s="708"/>
      <c r="C18" s="12" t="s">
        <v>751</v>
      </c>
      <c r="D18" s="108">
        <v>4.7771624055464824E-3</v>
      </c>
      <c r="E18" s="108">
        <v>0.33396363052906247</v>
      </c>
      <c r="F18" s="108">
        <v>-1.5438184632049362E-3</v>
      </c>
      <c r="G18" s="136">
        <f t="shared" si="1"/>
        <v>5.2927416243962007E-3</v>
      </c>
      <c r="I18" s="116">
        <v>15</v>
      </c>
      <c r="J18" s="708"/>
      <c r="K18" s="12" t="s">
        <v>751</v>
      </c>
      <c r="L18" s="118">
        <v>7.30080095529511E-2</v>
      </c>
      <c r="M18" s="118">
        <v>1.0464136866758078</v>
      </c>
      <c r="N18" s="117">
        <v>1.9868817943784263E-2</v>
      </c>
      <c r="O18" s="154">
        <f t="shared" si="2"/>
        <v>5.2217006518505367E-2</v>
      </c>
      <c r="Q18" s="116">
        <v>15</v>
      </c>
      <c r="R18" s="705"/>
      <c r="S18" s="12" t="s">
        <v>751</v>
      </c>
      <c r="T18" s="118">
        <v>8.155026533794683E-3</v>
      </c>
      <c r="U18" s="118">
        <v>0.54898787812408212</v>
      </c>
      <c r="V18" s="117">
        <v>-8.9212734082430127E-3</v>
      </c>
      <c r="W18" s="154">
        <f t="shared" si="0"/>
        <v>1.3052697492350813E-2</v>
      </c>
    </row>
    <row r="19" spans="1:23" ht="15.75" x14ac:dyDescent="0.25">
      <c r="A19" s="116">
        <v>16</v>
      </c>
      <c r="B19" s="708"/>
      <c r="C19" s="12" t="s">
        <v>757</v>
      </c>
      <c r="D19" s="108">
        <v>1.285297300882462E-2</v>
      </c>
      <c r="E19" s="108">
        <v>0.59875401209541079</v>
      </c>
      <c r="F19" s="108">
        <v>-1.5438184632049362E-3</v>
      </c>
      <c r="G19" s="136">
        <f t="shared" si="1"/>
        <v>1.3777340507615548E-2</v>
      </c>
      <c r="I19" s="116">
        <v>16</v>
      </c>
      <c r="J19" s="708"/>
      <c r="K19" s="12" t="s">
        <v>757</v>
      </c>
      <c r="L19" s="118">
        <v>2.8848587083715564E-3</v>
      </c>
      <c r="M19" s="118">
        <v>-0.50168696297041138</v>
      </c>
      <c r="N19" s="117">
        <v>1.9868817943784263E-2</v>
      </c>
      <c r="O19" s="154">
        <f t="shared" si="2"/>
        <v>1.2852785640400696E-2</v>
      </c>
      <c r="Q19" s="116">
        <v>16</v>
      </c>
      <c r="R19" s="705"/>
      <c r="S19" s="12" t="s">
        <v>757</v>
      </c>
      <c r="T19" s="152">
        <v>-1.6864482452080134E-2</v>
      </c>
      <c r="U19" s="118">
        <v>1.5189615543311044</v>
      </c>
      <c r="V19" s="117">
        <v>-8.9212734082430127E-3</v>
      </c>
      <c r="W19" s="154">
        <f t="shared" si="0"/>
        <v>-3.3134111292825782E-3</v>
      </c>
    </row>
    <row r="20" spans="1:23" ht="15.75" x14ac:dyDescent="0.25">
      <c r="A20" s="116">
        <v>17</v>
      </c>
      <c r="B20" s="708"/>
      <c r="C20" s="12" t="s">
        <v>758</v>
      </c>
      <c r="D20" s="108">
        <v>6.5055120224814201E-3</v>
      </c>
      <c r="E20" s="108">
        <v>0.52041795323146045</v>
      </c>
      <c r="F20" s="108">
        <v>-1.5438184632049362E-3</v>
      </c>
      <c r="G20" s="136">
        <f t="shared" si="1"/>
        <v>7.3089428672634717E-3</v>
      </c>
      <c r="I20" s="116">
        <v>17</v>
      </c>
      <c r="J20" s="708"/>
      <c r="K20" s="12" t="s">
        <v>758</v>
      </c>
      <c r="L20" s="118">
        <v>3.1879520138329322E-2</v>
      </c>
      <c r="M20" s="118">
        <v>0.8711977662086029</v>
      </c>
      <c r="N20" s="117">
        <v>1.9868817943784263E-2</v>
      </c>
      <c r="O20" s="154">
        <f t="shared" si="2"/>
        <v>1.4569850328499064E-2</v>
      </c>
      <c r="Q20" s="116">
        <v>17</v>
      </c>
      <c r="R20" s="705"/>
      <c r="S20" s="12" t="s">
        <v>758</v>
      </c>
      <c r="T20" s="152">
        <v>-5.2687865041414872E-2</v>
      </c>
      <c r="U20" s="118">
        <v>1.2957041742013395</v>
      </c>
      <c r="V20" s="117">
        <v>-8.9212734082430127E-3</v>
      </c>
      <c r="W20" s="154">
        <f t="shared" si="0"/>
        <v>-4.1128533847162987E-2</v>
      </c>
    </row>
    <row r="21" spans="1:23" ht="15.75" x14ac:dyDescent="0.25">
      <c r="A21" s="116">
        <v>18</v>
      </c>
      <c r="B21" s="708"/>
      <c r="C21" s="12" t="s">
        <v>759</v>
      </c>
      <c r="D21" s="107">
        <v>-3.7343615062609158E-3</v>
      </c>
      <c r="E21" s="108">
        <v>-0.60039103961509621</v>
      </c>
      <c r="F21" s="108">
        <v>-1.5438184632049362E-3</v>
      </c>
      <c r="G21" s="136">
        <f t="shared" si="1"/>
        <v>-4.6612562783615074E-3</v>
      </c>
      <c r="I21" s="116">
        <v>18</v>
      </c>
      <c r="J21" s="708"/>
      <c r="K21" s="12" t="s">
        <v>759</v>
      </c>
      <c r="L21" s="118">
        <v>3.9705345067839661E-2</v>
      </c>
      <c r="M21" s="118">
        <v>-0.23423854355606177</v>
      </c>
      <c r="N21" s="117">
        <v>1.9868817943784263E-2</v>
      </c>
      <c r="O21" s="154">
        <f t="shared" si="2"/>
        <v>4.4359388045172234E-2</v>
      </c>
      <c r="Q21" s="116">
        <v>18</v>
      </c>
      <c r="R21" s="705"/>
      <c r="S21" s="12" t="s">
        <v>759</v>
      </c>
      <c r="T21" s="152">
        <v>-5.7854795099899797E-2</v>
      </c>
      <c r="U21" s="118">
        <v>0.80516431311759407</v>
      </c>
      <c r="V21" s="117">
        <v>-8.9212734082430127E-3</v>
      </c>
      <c r="W21" s="154">
        <f t="shared" si="0"/>
        <v>-5.0671704124017558E-2</v>
      </c>
    </row>
    <row r="22" spans="1:23" ht="15.75" x14ac:dyDescent="0.25">
      <c r="A22" s="116">
        <v>19</v>
      </c>
      <c r="B22" s="708"/>
      <c r="C22" s="12" t="s">
        <v>762</v>
      </c>
      <c r="D22" s="107">
        <v>-4.6969105491744545E-3</v>
      </c>
      <c r="E22" s="108">
        <v>1.6209111869634545</v>
      </c>
      <c r="F22" s="108">
        <v>-1.5438184632049362E-3</v>
      </c>
      <c r="G22" s="136">
        <f t="shared" si="1"/>
        <v>-2.1945179315248451E-3</v>
      </c>
      <c r="I22" s="116">
        <v>19</v>
      </c>
      <c r="J22" s="708"/>
      <c r="K22" s="12" t="s">
        <v>762</v>
      </c>
      <c r="L22" s="118">
        <v>1.2254758218586459E-2</v>
      </c>
      <c r="M22" s="118">
        <v>1.2461968224328916</v>
      </c>
      <c r="N22" s="117">
        <v>1.9868817943784263E-2</v>
      </c>
      <c r="O22" s="154">
        <f t="shared" si="2"/>
        <v>-1.2505699568455108E-2</v>
      </c>
      <c r="Q22" s="116">
        <v>19</v>
      </c>
      <c r="R22" s="705"/>
      <c r="S22" s="12" t="s">
        <v>762</v>
      </c>
      <c r="T22" s="152">
        <v>-2.5187480094661169E-2</v>
      </c>
      <c r="U22" s="118">
        <v>0.95696122652243332</v>
      </c>
      <c r="V22" s="117">
        <v>-8.9212734082430127E-3</v>
      </c>
      <c r="W22" s="154">
        <f t="shared" si="0"/>
        <v>-1.6650167351766967E-2</v>
      </c>
    </row>
    <row r="23" spans="1:23" ht="15.75" x14ac:dyDescent="0.25">
      <c r="A23" s="116">
        <v>20</v>
      </c>
      <c r="B23" s="708"/>
      <c r="C23" s="12" t="s">
        <v>763</v>
      </c>
      <c r="D23" s="108">
        <v>3.0749007218749999E-2</v>
      </c>
      <c r="E23" s="108">
        <v>0.96313712957900099</v>
      </c>
      <c r="F23" s="108">
        <v>-1.5438184632049362E-3</v>
      </c>
      <c r="G23" s="136">
        <f t="shared" si="1"/>
        <v>3.2235916101992265E-2</v>
      </c>
      <c r="I23" s="116">
        <v>20</v>
      </c>
      <c r="J23" s="708"/>
      <c r="K23" s="12" t="s">
        <v>763</v>
      </c>
      <c r="L23" s="118">
        <v>2.9592054257203307E-2</v>
      </c>
      <c r="M23" s="118">
        <v>0.85133773561646919</v>
      </c>
      <c r="N23" s="117">
        <v>1.9868817943784263E-2</v>
      </c>
      <c r="O23" s="154">
        <f t="shared" si="2"/>
        <v>1.2676979779566142E-2</v>
      </c>
      <c r="Q23" s="116">
        <v>20</v>
      </c>
      <c r="R23" s="705"/>
      <c r="S23" s="12" t="s">
        <v>763</v>
      </c>
      <c r="T23" s="118">
        <v>1.0456199092610684E-2</v>
      </c>
      <c r="U23" s="118">
        <v>0.58763002502377726</v>
      </c>
      <c r="V23" s="117">
        <v>-8.9212734082430127E-3</v>
      </c>
      <c r="W23" s="154">
        <f t="shared" si="0"/>
        <v>1.5698607208740483E-2</v>
      </c>
    </row>
    <row r="24" spans="1:23" ht="15.75" x14ac:dyDescent="0.25">
      <c r="A24" s="116">
        <v>21</v>
      </c>
      <c r="B24" s="708"/>
      <c r="C24" s="12" t="s">
        <v>766</v>
      </c>
      <c r="D24" s="108">
        <v>2.0523808553541572E-3</v>
      </c>
      <c r="E24" s="108">
        <v>0.15608627538583678</v>
      </c>
      <c r="F24" s="108">
        <v>-1.5438184632049362E-3</v>
      </c>
      <c r="G24" s="136">
        <f t="shared" si="1"/>
        <v>2.2933497291477024E-3</v>
      </c>
      <c r="I24" s="116">
        <v>21</v>
      </c>
      <c r="J24" s="708"/>
      <c r="K24" s="12" t="s">
        <v>766</v>
      </c>
      <c r="L24" s="152">
        <v>-3.9344215960067722E-3</v>
      </c>
      <c r="M24" s="118">
        <v>0.69285232681039222</v>
      </c>
      <c r="N24" s="117">
        <v>1.9868817943784263E-2</v>
      </c>
      <c r="O24" s="154">
        <f t="shared" si="2"/>
        <v>-1.7700578339329771E-2</v>
      </c>
      <c r="Q24" s="116">
        <v>21</v>
      </c>
      <c r="R24" s="705"/>
      <c r="S24" s="12" t="s">
        <v>766</v>
      </c>
      <c r="T24" s="281">
        <v>3.4752269555204389E-3</v>
      </c>
      <c r="U24" s="118">
        <v>0.53156751834156291</v>
      </c>
      <c r="V24" s="117">
        <v>-8.9212734082430127E-3</v>
      </c>
      <c r="W24" s="154">
        <f t="shared" si="0"/>
        <v>8.2174861215867541E-3</v>
      </c>
    </row>
    <row r="25" spans="1:23" ht="16.5" thickBot="1" x14ac:dyDescent="0.3">
      <c r="A25" s="116">
        <v>22</v>
      </c>
      <c r="B25" s="708"/>
      <c r="C25" s="12" t="s">
        <v>768</v>
      </c>
      <c r="D25" s="135">
        <v>2.1636011115942131E-2</v>
      </c>
      <c r="E25" s="108">
        <v>0.394921541155484</v>
      </c>
      <c r="F25" s="108">
        <v>-1.5438184632049362E-3</v>
      </c>
      <c r="G25" s="136">
        <f t="shared" si="1"/>
        <v>2.2245698282695316E-2</v>
      </c>
      <c r="I25" s="116">
        <v>22</v>
      </c>
      <c r="J25" s="708"/>
      <c r="K25" s="12" t="s">
        <v>768</v>
      </c>
      <c r="L25" s="153">
        <v>2.0734462387533386E-2</v>
      </c>
      <c r="M25" s="118">
        <v>0.9879383194319471</v>
      </c>
      <c r="N25" s="117">
        <v>1.9868817943784263E-2</v>
      </c>
      <c r="O25" s="154">
        <f t="shared" si="2"/>
        <v>1.1052957790518465E-3</v>
      </c>
      <c r="Q25" s="116">
        <v>22</v>
      </c>
      <c r="R25" s="706"/>
      <c r="S25" s="12" t="s">
        <v>768</v>
      </c>
      <c r="T25" s="153">
        <v>1.4293210225071849E-2</v>
      </c>
      <c r="U25" s="118">
        <v>0.14716395985917979</v>
      </c>
      <c r="V25" s="117">
        <v>-8.9212734082430127E-3</v>
      </c>
      <c r="W25" s="154">
        <f t="shared" si="0"/>
        <v>1.5606100146815292E-2</v>
      </c>
    </row>
    <row r="28" spans="1:23" ht="17.25" x14ac:dyDescent="0.3">
      <c r="A28" s="114" t="s">
        <v>716</v>
      </c>
      <c r="B28" s="244" t="s">
        <v>884</v>
      </c>
      <c r="C28" s="104" t="s">
        <v>5009</v>
      </c>
      <c r="D28" s="137" t="s">
        <v>881</v>
      </c>
      <c r="E28" s="138" t="s">
        <v>5068</v>
      </c>
      <c r="F28" s="138" t="s">
        <v>894</v>
      </c>
      <c r="G28" s="137" t="s">
        <v>5069</v>
      </c>
      <c r="I28" s="114" t="s">
        <v>716</v>
      </c>
      <c r="J28" s="244" t="s">
        <v>884</v>
      </c>
      <c r="K28" s="104" t="s">
        <v>5009</v>
      </c>
      <c r="L28" s="137" t="s">
        <v>881</v>
      </c>
      <c r="M28" s="138" t="s">
        <v>5068</v>
      </c>
      <c r="N28" s="138" t="s">
        <v>894</v>
      </c>
      <c r="O28" s="137" t="s">
        <v>5069</v>
      </c>
      <c r="Q28" s="114" t="s">
        <v>716</v>
      </c>
      <c r="R28" s="244" t="s">
        <v>884</v>
      </c>
      <c r="S28" s="104" t="s">
        <v>5009</v>
      </c>
      <c r="T28" s="137" t="s">
        <v>881</v>
      </c>
      <c r="U28" s="138" t="s">
        <v>5068</v>
      </c>
      <c r="V28" s="138" t="s">
        <v>894</v>
      </c>
      <c r="W28" s="137" t="s">
        <v>5069</v>
      </c>
    </row>
    <row r="29" spans="1:23" ht="15.75" x14ac:dyDescent="0.25">
      <c r="A29" s="116">
        <v>1</v>
      </c>
      <c r="B29" s="708">
        <v>2016</v>
      </c>
      <c r="C29" s="12" t="s">
        <v>720</v>
      </c>
      <c r="D29" s="108">
        <v>0.11047472610935426</v>
      </c>
      <c r="E29" s="108">
        <v>0.79018437492383398</v>
      </c>
      <c r="F29" s="108">
        <v>9.8098034712319256E-3</v>
      </c>
      <c r="G29" s="136">
        <f>D29-(E29*F29)</f>
        <v>0.1027231726853132</v>
      </c>
      <c r="I29" s="116">
        <v>1</v>
      </c>
      <c r="J29" s="708">
        <v>2017</v>
      </c>
      <c r="K29" s="12" t="s">
        <v>720</v>
      </c>
      <c r="L29" s="108">
        <v>1.2886046829330913E-2</v>
      </c>
      <c r="M29" s="108">
        <v>1.017152736507084</v>
      </c>
      <c r="N29" s="108">
        <v>1.7002369229728018E-2</v>
      </c>
      <c r="O29" s="136">
        <f>L29-(M29*N29)</f>
        <v>-4.4079595597907844E-3</v>
      </c>
      <c r="Q29" s="116">
        <v>1</v>
      </c>
      <c r="R29" s="708">
        <v>2018</v>
      </c>
      <c r="S29" s="12" t="s">
        <v>720</v>
      </c>
      <c r="T29" s="107">
        <v>-2.2177667156281295E-2</v>
      </c>
      <c r="U29" s="108">
        <v>1.2432742497570084</v>
      </c>
      <c r="V29" s="108">
        <v>-7.0994468597337171E-3</v>
      </c>
      <c r="W29" s="136">
        <f t="shared" ref="W29:W50" si="3">T29-(U29*V29)</f>
        <v>-1.335110768805611E-2</v>
      </c>
    </row>
    <row r="30" spans="1:23" ht="15.75" x14ac:dyDescent="0.25">
      <c r="A30" s="116">
        <v>2</v>
      </c>
      <c r="B30" s="708"/>
      <c r="C30" s="12" t="s">
        <v>722</v>
      </c>
      <c r="D30" s="107">
        <v>-1.1843131867778987E-2</v>
      </c>
      <c r="E30" s="108">
        <v>0.65650446372295668</v>
      </c>
      <c r="F30" s="108">
        <v>9.8098034712319256E-3</v>
      </c>
      <c r="G30" s="136">
        <f t="shared" ref="G30:G50" si="4">D30-(E30*F30)</f>
        <v>-1.8283311634887701E-2</v>
      </c>
      <c r="I30" s="116">
        <v>2</v>
      </c>
      <c r="J30" s="708"/>
      <c r="K30" s="12" t="s">
        <v>722</v>
      </c>
      <c r="L30" s="108">
        <v>8.8561043588156283E-3</v>
      </c>
      <c r="M30" s="108">
        <v>-0.29956856916480989</v>
      </c>
      <c r="N30" s="108">
        <v>1.7002369229728018E-2</v>
      </c>
      <c r="O30" s="136">
        <f t="shared" ref="O30:O50" si="5">L30-(M30*N30)</f>
        <v>1.3949479781377042E-2</v>
      </c>
      <c r="Q30" s="116">
        <v>2</v>
      </c>
      <c r="R30" s="708"/>
      <c r="S30" s="12" t="s">
        <v>722</v>
      </c>
      <c r="T30" s="107">
        <v>-3.3041790251156319E-2</v>
      </c>
      <c r="U30" s="108">
        <v>1.0053824723738436</v>
      </c>
      <c r="V30" s="108">
        <v>-7.0994468597337171E-3</v>
      </c>
      <c r="W30" s="136">
        <f t="shared" si="3"/>
        <v>-2.5904130814830513E-2</v>
      </c>
    </row>
    <row r="31" spans="1:23" ht="15.75" x14ac:dyDescent="0.25">
      <c r="A31" s="116">
        <v>3</v>
      </c>
      <c r="B31" s="708"/>
      <c r="C31" s="12" t="s">
        <v>724</v>
      </c>
      <c r="D31" s="108">
        <v>3.0944733396913237E-2</v>
      </c>
      <c r="E31" s="108">
        <v>1.4858036835274386</v>
      </c>
      <c r="F31" s="108">
        <v>9.8098034712319256E-3</v>
      </c>
      <c r="G31" s="136">
        <f t="shared" si="4"/>
        <v>1.6369291264676587E-2</v>
      </c>
      <c r="I31" s="116">
        <v>3</v>
      </c>
      <c r="J31" s="708"/>
      <c r="K31" s="12" t="s">
        <v>724</v>
      </c>
      <c r="L31" s="108">
        <v>2.7762328222673445E-3</v>
      </c>
      <c r="M31" s="108">
        <v>1.0052322729474223</v>
      </c>
      <c r="N31" s="108">
        <v>1.7002369229728018E-2</v>
      </c>
      <c r="O31" s="136">
        <f t="shared" si="5"/>
        <v>-1.4315097444023466E-2</v>
      </c>
      <c r="Q31" s="116">
        <v>3</v>
      </c>
      <c r="R31" s="708"/>
      <c r="S31" s="12" t="s">
        <v>724</v>
      </c>
      <c r="T31" s="108">
        <v>2.9736803032104193E-3</v>
      </c>
      <c r="U31" s="108">
        <v>1.1016819517354417</v>
      </c>
      <c r="V31" s="108">
        <v>-7.0994468597337171E-3</v>
      </c>
      <c r="W31" s="136">
        <f t="shared" si="3"/>
        <v>1.0795012775883914E-2</v>
      </c>
    </row>
    <row r="32" spans="1:23" ht="15.75" x14ac:dyDescent="0.25">
      <c r="A32" s="116">
        <v>4</v>
      </c>
      <c r="B32" s="708"/>
      <c r="C32" s="12" t="s">
        <v>726</v>
      </c>
      <c r="D32" s="108">
        <v>1.489725012376273E-2</v>
      </c>
      <c r="E32" s="108">
        <v>1.0621989944920238</v>
      </c>
      <c r="F32" s="108">
        <v>9.8098034712319256E-3</v>
      </c>
      <c r="G32" s="136">
        <f t="shared" si="4"/>
        <v>4.4772867404558134E-3</v>
      </c>
      <c r="I32" s="116">
        <v>4</v>
      </c>
      <c r="J32" s="708"/>
      <c r="K32" s="12" t="s">
        <v>726</v>
      </c>
      <c r="L32" s="108">
        <v>3.158080486337541E-2</v>
      </c>
      <c r="M32" s="108">
        <v>0.81352933482737211</v>
      </c>
      <c r="N32" s="108">
        <v>1.7002369229728018E-2</v>
      </c>
      <c r="O32" s="136">
        <f t="shared" si="5"/>
        <v>1.7748878733425396E-2</v>
      </c>
      <c r="Q32" s="116">
        <v>4</v>
      </c>
      <c r="R32" s="708"/>
      <c r="S32" s="12" t="s">
        <v>726</v>
      </c>
      <c r="T32" s="108">
        <v>1.644581896280636E-2</v>
      </c>
      <c r="U32" s="108">
        <v>0.69934412589099126</v>
      </c>
      <c r="V32" s="108">
        <v>-7.0994468597337171E-3</v>
      </c>
      <c r="W32" s="136">
        <f t="shared" si="3"/>
        <v>2.1410775421236379E-2</v>
      </c>
    </row>
    <row r="33" spans="1:23" ht="15.75" x14ac:dyDescent="0.25">
      <c r="A33" s="116">
        <v>5</v>
      </c>
      <c r="B33" s="708"/>
      <c r="C33" s="12" t="s">
        <v>728</v>
      </c>
      <c r="D33" s="108">
        <v>1.2529204995463325E-2</v>
      </c>
      <c r="E33" s="108">
        <v>1.3038985240115453</v>
      </c>
      <c r="F33" s="108">
        <v>9.8098034712319256E-3</v>
      </c>
      <c r="G33" s="136">
        <f t="shared" si="4"/>
        <v>-2.6178327151931552E-4</v>
      </c>
      <c r="I33" s="116">
        <v>5</v>
      </c>
      <c r="J33" s="708"/>
      <c r="K33" s="12" t="s">
        <v>728</v>
      </c>
      <c r="L33" s="108">
        <v>5.7425894413933365E-2</v>
      </c>
      <c r="M33" s="108">
        <v>1.8098730505604588</v>
      </c>
      <c r="N33" s="108">
        <v>1.7002369229728018E-2</v>
      </c>
      <c r="O33" s="136">
        <f t="shared" si="5"/>
        <v>2.665376454937024E-2</v>
      </c>
      <c r="Q33" s="116">
        <v>5</v>
      </c>
      <c r="R33" s="708"/>
      <c r="S33" s="12" t="s">
        <v>728</v>
      </c>
      <c r="T33" s="107">
        <v>-3.9190270580280314E-3</v>
      </c>
      <c r="U33" s="108">
        <v>1.2667672549013063</v>
      </c>
      <c r="V33" s="108">
        <v>-7.0994468597337171E-3</v>
      </c>
      <c r="W33" s="136">
        <f t="shared" si="3"/>
        <v>5.0743197517945484E-3</v>
      </c>
    </row>
    <row r="34" spans="1:23" ht="15.75" x14ac:dyDescent="0.25">
      <c r="A34" s="116">
        <v>6</v>
      </c>
      <c r="B34" s="708"/>
      <c r="C34" s="12" t="s">
        <v>730</v>
      </c>
      <c r="D34" s="108">
        <v>1.4687027890688277E-2</v>
      </c>
      <c r="E34" s="108">
        <v>0.95935038823775864</v>
      </c>
      <c r="F34" s="108">
        <v>9.8098034712319256E-3</v>
      </c>
      <c r="G34" s="136">
        <f t="shared" si="4"/>
        <v>5.2759891220258166E-3</v>
      </c>
      <c r="I34" s="116">
        <v>6</v>
      </c>
      <c r="J34" s="708"/>
      <c r="K34" s="12" t="s">
        <v>730</v>
      </c>
      <c r="L34" s="108">
        <v>5.3747499372852371E-2</v>
      </c>
      <c r="M34" s="108">
        <v>1.8891324361079598</v>
      </c>
      <c r="N34" s="108">
        <v>1.7002369229728018E-2</v>
      </c>
      <c r="O34" s="136">
        <f t="shared" si="5"/>
        <v>2.1627772170289265E-2</v>
      </c>
      <c r="Q34" s="116">
        <v>6</v>
      </c>
      <c r="R34" s="708"/>
      <c r="S34" s="12" t="s">
        <v>730</v>
      </c>
      <c r="T34" s="108">
        <v>5.0683988056588738E-3</v>
      </c>
      <c r="U34" s="108">
        <v>1.0797443462475096</v>
      </c>
      <c r="V34" s="108">
        <v>-7.0994468597337171E-3</v>
      </c>
      <c r="W34" s="136">
        <f t="shared" si="3"/>
        <v>1.2733986413940992E-2</v>
      </c>
    </row>
    <row r="35" spans="1:23" ht="15.75" x14ac:dyDescent="0.25">
      <c r="A35" s="116">
        <v>7</v>
      </c>
      <c r="B35" s="708"/>
      <c r="C35" s="12" t="s">
        <v>732</v>
      </c>
      <c r="D35" s="108">
        <v>2.5411592826065827E-2</v>
      </c>
      <c r="E35" s="108">
        <v>1.4101102810959454</v>
      </c>
      <c r="F35" s="108">
        <v>9.8098034712319256E-3</v>
      </c>
      <c r="G35" s="136">
        <f t="shared" si="4"/>
        <v>1.1578688095750996E-2</v>
      </c>
      <c r="I35" s="116">
        <v>7</v>
      </c>
      <c r="J35" s="708"/>
      <c r="K35" s="12" t="s">
        <v>732</v>
      </c>
      <c r="L35" s="108">
        <v>8.5814029188377217E-2</v>
      </c>
      <c r="M35" s="108">
        <v>1.3694546922461874</v>
      </c>
      <c r="N35" s="108">
        <v>1.7002369229728018E-2</v>
      </c>
      <c r="O35" s="136">
        <f t="shared" si="5"/>
        <v>6.2530054867423995E-2</v>
      </c>
      <c r="Q35" s="116">
        <v>7</v>
      </c>
      <c r="R35" s="708"/>
      <c r="S35" s="12" t="s">
        <v>732</v>
      </c>
      <c r="T35" s="107">
        <v>-3.8490158527254288E-3</v>
      </c>
      <c r="U35" s="108">
        <v>0.57935941815870817</v>
      </c>
      <c r="V35" s="108">
        <v>-7.0994468597337171E-3</v>
      </c>
      <c r="W35" s="136">
        <f t="shared" si="3"/>
        <v>2.6411554917856557E-4</v>
      </c>
    </row>
    <row r="36" spans="1:23" ht="15.75" x14ac:dyDescent="0.25">
      <c r="A36" s="116">
        <v>8</v>
      </c>
      <c r="B36" s="708"/>
      <c r="C36" s="12" t="s">
        <v>734</v>
      </c>
      <c r="D36" s="108">
        <v>1.8170046627102431E-3</v>
      </c>
      <c r="E36" s="108">
        <v>1.86564663144634</v>
      </c>
      <c r="F36" s="108">
        <v>9.8098034712319256E-3</v>
      </c>
      <c r="G36" s="136">
        <f t="shared" si="4"/>
        <v>-1.6484622138544215E-2</v>
      </c>
      <c r="I36" s="116">
        <v>8</v>
      </c>
      <c r="J36" s="708"/>
      <c r="K36" s="12" t="s">
        <v>734</v>
      </c>
      <c r="L36" s="107">
        <v>-1.9505570908224558E-3</v>
      </c>
      <c r="M36" s="108">
        <v>0.40159127556088609</v>
      </c>
      <c r="N36" s="108">
        <v>1.7002369229728018E-2</v>
      </c>
      <c r="O36" s="136">
        <f t="shared" si="5"/>
        <v>-8.7785602373460919E-3</v>
      </c>
      <c r="Q36" s="116">
        <v>8</v>
      </c>
      <c r="R36" s="708"/>
      <c r="S36" s="12" t="s">
        <v>734</v>
      </c>
      <c r="T36" s="107">
        <v>-2.0569483272606128E-2</v>
      </c>
      <c r="U36" s="108">
        <v>0.58913473297802665</v>
      </c>
      <c r="V36" s="108">
        <v>-7.0994468597337171E-3</v>
      </c>
      <c r="W36" s="136">
        <f t="shared" si="3"/>
        <v>-1.6386952542605214E-2</v>
      </c>
    </row>
    <row r="37" spans="1:23" ht="15.75" x14ac:dyDescent="0.25">
      <c r="A37" s="116">
        <v>9</v>
      </c>
      <c r="B37" s="708"/>
      <c r="C37" s="12" t="s">
        <v>736</v>
      </c>
      <c r="D37" s="108">
        <v>1.6897526864631585E-2</v>
      </c>
      <c r="E37" s="108">
        <v>0.36516647381213474</v>
      </c>
      <c r="F37" s="108">
        <v>9.8098034712319256E-3</v>
      </c>
      <c r="G37" s="136">
        <f t="shared" si="4"/>
        <v>1.3315315522251783E-2</v>
      </c>
      <c r="I37" s="116">
        <v>9</v>
      </c>
      <c r="J37" s="708"/>
      <c r="K37" s="12" t="s">
        <v>736</v>
      </c>
      <c r="L37" s="108">
        <v>2.7592791035119014E-2</v>
      </c>
      <c r="M37" s="108">
        <v>1.1256346994660098</v>
      </c>
      <c r="N37" s="108">
        <v>1.7002369229728018E-2</v>
      </c>
      <c r="O37" s="136">
        <f t="shared" si="5"/>
        <v>8.4543342570039849E-3</v>
      </c>
      <c r="Q37" s="116">
        <v>9</v>
      </c>
      <c r="R37" s="708"/>
      <c r="S37" s="12" t="s">
        <v>736</v>
      </c>
      <c r="T37" s="107">
        <v>-0.1374109506116781</v>
      </c>
      <c r="U37" s="108">
        <v>0.1451422144850176</v>
      </c>
      <c r="V37" s="108">
        <v>-7.0994468597337171E-3</v>
      </c>
      <c r="W37" s="136">
        <f t="shared" si="3"/>
        <v>-0.13638052117283764</v>
      </c>
    </row>
    <row r="38" spans="1:23" ht="15.75" x14ac:dyDescent="0.25">
      <c r="A38" s="116">
        <v>10</v>
      </c>
      <c r="B38" s="708"/>
      <c r="C38" s="12" t="s">
        <v>739</v>
      </c>
      <c r="D38" s="108">
        <v>2.497515867047009E-2</v>
      </c>
      <c r="E38" s="108">
        <v>1.2814339870059477</v>
      </c>
      <c r="F38" s="108">
        <v>9.8098034712319256E-3</v>
      </c>
      <c r="G38" s="136">
        <f t="shared" si="4"/>
        <v>1.2404543096584578E-2</v>
      </c>
      <c r="I38" s="116">
        <v>10</v>
      </c>
      <c r="J38" s="708"/>
      <c r="K38" s="12" t="s">
        <v>739</v>
      </c>
      <c r="L38" s="108">
        <v>5.2357724784577271E-3</v>
      </c>
      <c r="M38" s="108">
        <v>0.77092992893429124</v>
      </c>
      <c r="N38" s="108">
        <v>1.7002369229728018E-2</v>
      </c>
      <c r="O38" s="136">
        <f t="shared" si="5"/>
        <v>-7.8718628235310735E-3</v>
      </c>
      <c r="Q38" s="116">
        <v>10</v>
      </c>
      <c r="R38" s="708"/>
      <c r="S38" s="12" t="s">
        <v>739</v>
      </c>
      <c r="T38" s="108">
        <v>1.6491628881161763E-2</v>
      </c>
      <c r="U38" s="108">
        <v>0.25528005257229847</v>
      </c>
      <c r="V38" s="108">
        <v>-7.0994468597337171E-3</v>
      </c>
      <c r="W38" s="136">
        <f t="shared" si="3"/>
        <v>1.8303976048748824E-2</v>
      </c>
    </row>
    <row r="39" spans="1:23" ht="15.75" x14ac:dyDescent="0.25">
      <c r="A39" s="116">
        <v>11</v>
      </c>
      <c r="B39" s="708"/>
      <c r="C39" s="12" t="s">
        <v>741</v>
      </c>
      <c r="D39" s="108">
        <v>4.1806635780185626E-2</v>
      </c>
      <c r="E39" s="108">
        <v>1.4817965878684902</v>
      </c>
      <c r="F39" s="108">
        <v>9.8098034712319256E-3</v>
      </c>
      <c r="G39" s="136">
        <f t="shared" si="4"/>
        <v>2.7270502468853687E-2</v>
      </c>
      <c r="I39" s="116">
        <v>11</v>
      </c>
      <c r="J39" s="708"/>
      <c r="K39" s="12" t="s">
        <v>741</v>
      </c>
      <c r="L39" s="107">
        <v>-2.3575265530294057E-3</v>
      </c>
      <c r="M39" s="108">
        <v>0.73843304379998975</v>
      </c>
      <c r="N39" s="108">
        <v>1.7002369229728018E-2</v>
      </c>
      <c r="O39" s="136">
        <f t="shared" si="5"/>
        <v>-1.4912637815148753E-2</v>
      </c>
      <c r="Q39" s="116">
        <v>11</v>
      </c>
      <c r="R39" s="708"/>
      <c r="S39" s="12" t="s">
        <v>741</v>
      </c>
      <c r="T39" s="108">
        <v>3.5098052589271921E-3</v>
      </c>
      <c r="U39" s="108">
        <v>0.43339042572472203</v>
      </c>
      <c r="V39" s="108">
        <v>-7.0994468597337171E-3</v>
      </c>
      <c r="W39" s="136">
        <f t="shared" si="3"/>
        <v>6.586637555877229E-3</v>
      </c>
    </row>
    <row r="40" spans="1:23" ht="15.75" x14ac:dyDescent="0.25">
      <c r="A40" s="116">
        <v>12</v>
      </c>
      <c r="B40" s="708"/>
      <c r="C40" s="12" t="s">
        <v>743</v>
      </c>
      <c r="D40" s="107">
        <v>-2.7121927201735133E-2</v>
      </c>
      <c r="E40" s="108">
        <v>0.60323405342634118</v>
      </c>
      <c r="F40" s="108">
        <v>9.8098034712319256E-3</v>
      </c>
      <c r="G40" s="136">
        <f t="shared" si="4"/>
        <v>-3.303953471300216E-2</v>
      </c>
      <c r="I40" s="116">
        <v>12</v>
      </c>
      <c r="J40" s="708"/>
      <c r="K40" s="12" t="s">
        <v>743</v>
      </c>
      <c r="L40" s="108">
        <v>3.9888062619995786E-2</v>
      </c>
      <c r="M40" s="108">
        <v>2.5639661219858723</v>
      </c>
      <c r="N40" s="108">
        <v>1.7002369229728018E-2</v>
      </c>
      <c r="O40" s="136">
        <f t="shared" si="5"/>
        <v>-3.7054360785218829E-3</v>
      </c>
      <c r="Q40" s="116">
        <v>12</v>
      </c>
      <c r="R40" s="708"/>
      <c r="S40" s="12" t="s">
        <v>743</v>
      </c>
      <c r="T40" s="107">
        <v>-1.3363072907119986E-3</v>
      </c>
      <c r="U40" s="108">
        <v>2.148318792671712</v>
      </c>
      <c r="V40" s="108">
        <v>-7.0994468597337171E-3</v>
      </c>
      <c r="W40" s="136">
        <f t="shared" si="3"/>
        <v>1.3915567815628117E-2</v>
      </c>
    </row>
    <row r="41" spans="1:23" ht="15.75" x14ac:dyDescent="0.25">
      <c r="A41" s="116">
        <v>13</v>
      </c>
      <c r="B41" s="708"/>
      <c r="C41" s="12" t="s">
        <v>747</v>
      </c>
      <c r="D41" s="107">
        <v>-1.3442353713834745E-2</v>
      </c>
      <c r="E41" s="108">
        <v>0.2221357218545143</v>
      </c>
      <c r="F41" s="108">
        <v>9.8098034712319256E-3</v>
      </c>
      <c r="G41" s="136">
        <f t="shared" si="4"/>
        <v>-1.5621461489167768E-2</v>
      </c>
      <c r="I41" s="116">
        <v>13</v>
      </c>
      <c r="J41" s="708"/>
      <c r="K41" s="12" t="s">
        <v>747</v>
      </c>
      <c r="L41" s="108">
        <v>3.66777050871466E-2</v>
      </c>
      <c r="M41" s="108">
        <v>-0.13529995708504922</v>
      </c>
      <c r="N41" s="108">
        <v>1.7002369229728018E-2</v>
      </c>
      <c r="O41" s="136">
        <f t="shared" si="5"/>
        <v>3.8978124914272966E-2</v>
      </c>
      <c r="Q41" s="116">
        <v>13</v>
      </c>
      <c r="R41" s="708"/>
      <c r="S41" s="12" t="s">
        <v>747</v>
      </c>
      <c r="T41" s="107">
        <v>-2.9593603159272137E-2</v>
      </c>
      <c r="U41" s="108">
        <v>1.0419668524661045</v>
      </c>
      <c r="V41" s="108">
        <v>-7.0994468597337171E-3</v>
      </c>
      <c r="W41" s="136">
        <f t="shared" si="3"/>
        <v>-2.2196214860585026E-2</v>
      </c>
    </row>
    <row r="42" spans="1:23" ht="15.75" x14ac:dyDescent="0.25">
      <c r="A42" s="116">
        <v>14</v>
      </c>
      <c r="B42" s="708"/>
      <c r="C42" s="12" t="s">
        <v>749</v>
      </c>
      <c r="D42" s="108">
        <v>1.5386040495967201E-2</v>
      </c>
      <c r="E42" s="108">
        <v>1.6479788901639989</v>
      </c>
      <c r="F42" s="108">
        <v>9.8098034712319256E-3</v>
      </c>
      <c r="G42" s="136">
        <f t="shared" si="4"/>
        <v>-7.803085412805312E-4</v>
      </c>
      <c r="I42" s="116">
        <v>14</v>
      </c>
      <c r="J42" s="708"/>
      <c r="K42" s="12" t="s">
        <v>749</v>
      </c>
      <c r="L42" s="108">
        <v>1.1107704988576305E-2</v>
      </c>
      <c r="M42" s="108">
        <v>0.6921042568189113</v>
      </c>
      <c r="N42" s="108">
        <v>1.7002369229728018E-2</v>
      </c>
      <c r="O42" s="136">
        <f t="shared" si="5"/>
        <v>-6.5970713132532978E-4</v>
      </c>
      <c r="Q42" s="116">
        <v>14</v>
      </c>
      <c r="R42" s="708"/>
      <c r="S42" s="12" t="s">
        <v>749</v>
      </c>
      <c r="T42" s="107">
        <v>-5.5713319276281294E-3</v>
      </c>
      <c r="U42" s="108">
        <v>0.79984192885440031</v>
      </c>
      <c r="V42" s="108">
        <v>-7.0994468597337171E-3</v>
      </c>
      <c r="W42" s="136">
        <f t="shared" si="3"/>
        <v>1.071033424606023E-4</v>
      </c>
    </row>
    <row r="43" spans="1:23" ht="15.75" x14ac:dyDescent="0.25">
      <c r="A43" s="116">
        <v>15</v>
      </c>
      <c r="B43" s="708"/>
      <c r="C43" s="12" t="s">
        <v>751</v>
      </c>
      <c r="D43" s="107">
        <v>-2.2359722305287728E-2</v>
      </c>
      <c r="E43" s="108">
        <v>1.7107397071093908</v>
      </c>
      <c r="F43" s="108">
        <v>9.8098034712319256E-3</v>
      </c>
      <c r="G43" s="136">
        <f t="shared" si="4"/>
        <v>-3.9141742622463713E-2</v>
      </c>
      <c r="I43" s="116">
        <v>15</v>
      </c>
      <c r="J43" s="708"/>
      <c r="K43" s="12" t="s">
        <v>751</v>
      </c>
      <c r="L43" s="107">
        <v>-3.1488442608305849E-2</v>
      </c>
      <c r="M43" s="108">
        <v>-1.2805270528008483</v>
      </c>
      <c r="N43" s="108">
        <v>1.7002369229728018E-2</v>
      </c>
      <c r="O43" s="136">
        <f t="shared" si="5"/>
        <v>-9.716448847930402E-3</v>
      </c>
      <c r="Q43" s="116">
        <v>15</v>
      </c>
      <c r="R43" s="708"/>
      <c r="S43" s="12" t="s">
        <v>751</v>
      </c>
      <c r="T43" s="107">
        <v>-4.8905177562000128E-2</v>
      </c>
      <c r="U43" s="108">
        <v>1.0937706427249521</v>
      </c>
      <c r="V43" s="108">
        <v>-7.0994468597337171E-3</v>
      </c>
      <c r="W43" s="136">
        <f t="shared" si="3"/>
        <v>-4.1140011007237534E-2</v>
      </c>
    </row>
    <row r="44" spans="1:23" ht="15.75" x14ac:dyDescent="0.25">
      <c r="A44" s="116">
        <v>16</v>
      </c>
      <c r="B44" s="708"/>
      <c r="C44" s="12" t="s">
        <v>757</v>
      </c>
      <c r="D44" s="108">
        <v>1.7780737168704312E-2</v>
      </c>
      <c r="E44" s="108">
        <v>2.4247489687959938</v>
      </c>
      <c r="F44" s="108">
        <v>9.8098034712319256E-3</v>
      </c>
      <c r="G44" s="136">
        <f t="shared" si="4"/>
        <v>-6.005573682256661E-3</v>
      </c>
      <c r="I44" s="116">
        <v>16</v>
      </c>
      <c r="J44" s="708"/>
      <c r="K44" s="12" t="s">
        <v>757</v>
      </c>
      <c r="L44" s="107">
        <v>-1.8832659392025348E-2</v>
      </c>
      <c r="M44" s="108">
        <v>1.1038227782404038</v>
      </c>
      <c r="N44" s="108">
        <v>1.7002369229728018E-2</v>
      </c>
      <c r="O44" s="136">
        <f t="shared" si="5"/>
        <v>-3.7600261831852881E-2</v>
      </c>
      <c r="Q44" s="116">
        <v>16</v>
      </c>
      <c r="R44" s="708"/>
      <c r="S44" s="12" t="s">
        <v>757</v>
      </c>
      <c r="T44" s="107">
        <v>-4.380849526512328E-2</v>
      </c>
      <c r="U44" s="108">
        <v>1.8114741919011204</v>
      </c>
      <c r="V44" s="108">
        <v>-7.0994468597337171E-3</v>
      </c>
      <c r="W44" s="136">
        <f t="shared" si="3"/>
        <v>-3.0948030501942198E-2</v>
      </c>
    </row>
    <row r="45" spans="1:23" ht="15.75" x14ac:dyDescent="0.25">
      <c r="A45" s="116">
        <v>17</v>
      </c>
      <c r="B45" s="708"/>
      <c r="C45" s="12" t="s">
        <v>758</v>
      </c>
      <c r="D45" s="108">
        <v>1.3684742446498782E-2</v>
      </c>
      <c r="E45" s="108">
        <v>0.78898076961329777</v>
      </c>
      <c r="F45" s="108">
        <v>9.8098034712319256E-3</v>
      </c>
      <c r="G45" s="136">
        <f t="shared" si="4"/>
        <v>5.9449961540110176E-3</v>
      </c>
      <c r="I45" s="116">
        <v>17</v>
      </c>
      <c r="J45" s="708"/>
      <c r="K45" s="12" t="s">
        <v>758</v>
      </c>
      <c r="L45" s="107">
        <v>-3.2165936945954869E-2</v>
      </c>
      <c r="M45" s="108">
        <v>0.70276863919294685</v>
      </c>
      <c r="N45" s="108">
        <v>1.7002369229728018E-2</v>
      </c>
      <c r="O45" s="136">
        <f t="shared" si="5"/>
        <v>-4.4114668832586856E-2</v>
      </c>
      <c r="Q45" s="116">
        <v>17</v>
      </c>
      <c r="R45" s="708"/>
      <c r="S45" s="12" t="s">
        <v>758</v>
      </c>
      <c r="T45" s="108">
        <v>5.3635640422357127E-2</v>
      </c>
      <c r="U45" s="108">
        <v>2.6307980687881862</v>
      </c>
      <c r="V45" s="108">
        <v>-7.0994468597337171E-3</v>
      </c>
      <c r="W45" s="136">
        <f t="shared" si="3"/>
        <v>7.2312851510408949E-2</v>
      </c>
    </row>
    <row r="46" spans="1:23" ht="15.75" x14ac:dyDescent="0.25">
      <c r="A46" s="116">
        <v>18</v>
      </c>
      <c r="B46" s="708"/>
      <c r="C46" s="12" t="s">
        <v>759</v>
      </c>
      <c r="D46" s="108">
        <v>0.11422363715749789</v>
      </c>
      <c r="E46" s="108">
        <v>1.3073813455117798</v>
      </c>
      <c r="F46" s="108">
        <v>9.8098034712319256E-3</v>
      </c>
      <c r="G46" s="136">
        <f t="shared" si="4"/>
        <v>0.10139848309607256</v>
      </c>
      <c r="I46" s="116">
        <v>18</v>
      </c>
      <c r="J46" s="708"/>
      <c r="K46" s="12" t="s">
        <v>759</v>
      </c>
      <c r="L46" s="108">
        <v>5.22554327124801E-2</v>
      </c>
      <c r="M46" s="108">
        <v>12.009888359791486</v>
      </c>
      <c r="N46" s="108">
        <v>1.7002369229728018E-2</v>
      </c>
      <c r="O46" s="136">
        <f t="shared" si="5"/>
        <v>-0.15194112358850737</v>
      </c>
      <c r="Q46" s="116">
        <v>18</v>
      </c>
      <c r="R46" s="708"/>
      <c r="S46" s="12" t="s">
        <v>759</v>
      </c>
      <c r="T46" s="108">
        <v>0.1097639412105044</v>
      </c>
      <c r="U46" s="108">
        <v>1.7415704507628691</v>
      </c>
      <c r="V46" s="108">
        <v>-7.0994468597337171E-3</v>
      </c>
      <c r="W46" s="136">
        <f t="shared" si="3"/>
        <v>0.12212812807817788</v>
      </c>
    </row>
    <row r="47" spans="1:23" ht="15.75" x14ac:dyDescent="0.25">
      <c r="A47" s="116">
        <v>19</v>
      </c>
      <c r="B47" s="708"/>
      <c r="C47" s="12" t="s">
        <v>762</v>
      </c>
      <c r="D47" s="107">
        <v>-1.6710238297952571E-2</v>
      </c>
      <c r="E47" s="108">
        <v>0.95385684735681897</v>
      </c>
      <c r="F47" s="108">
        <v>9.8098034712319256E-3</v>
      </c>
      <c r="G47" s="136">
        <f t="shared" si="4"/>
        <v>-2.6067386510211836E-2</v>
      </c>
      <c r="I47" s="116">
        <v>19</v>
      </c>
      <c r="J47" s="708"/>
      <c r="K47" s="12" t="s">
        <v>762</v>
      </c>
      <c r="L47" s="108">
        <v>8.4372708992450935E-3</v>
      </c>
      <c r="M47" s="108">
        <v>0.758910868945879</v>
      </c>
      <c r="N47" s="108">
        <v>1.7002369229728018E-2</v>
      </c>
      <c r="O47" s="136">
        <f t="shared" si="5"/>
        <v>-4.4660119070264719E-3</v>
      </c>
      <c r="Q47" s="116">
        <v>19</v>
      </c>
      <c r="R47" s="708"/>
      <c r="S47" s="12" t="s">
        <v>762</v>
      </c>
      <c r="T47" s="108">
        <v>3.7858664819392207E-2</v>
      </c>
      <c r="U47" s="108">
        <v>1.8715863676020574</v>
      </c>
      <c r="V47" s="108">
        <v>-7.0994468597337171E-3</v>
      </c>
      <c r="W47" s="136">
        <f t="shared" si="3"/>
        <v>5.1145892779585068E-2</v>
      </c>
    </row>
    <row r="48" spans="1:23" ht="15.75" x14ac:dyDescent="0.25">
      <c r="A48" s="116">
        <v>20</v>
      </c>
      <c r="B48" s="708"/>
      <c r="C48" s="12" t="s">
        <v>763</v>
      </c>
      <c r="D48" s="108">
        <v>2.4529781876815895E-2</v>
      </c>
      <c r="E48" s="108">
        <v>0.81956915267758945</v>
      </c>
      <c r="F48" s="108">
        <v>9.8098034712319256E-3</v>
      </c>
      <c r="G48" s="136">
        <f t="shared" si="4"/>
        <v>1.6489969557964668E-2</v>
      </c>
      <c r="I48" s="116">
        <v>20</v>
      </c>
      <c r="J48" s="708"/>
      <c r="K48" s="12" t="s">
        <v>763</v>
      </c>
      <c r="L48" s="108">
        <v>1.2969974777074603E-2</v>
      </c>
      <c r="M48" s="108">
        <v>0.91312476500138207</v>
      </c>
      <c r="N48" s="108">
        <v>1.7002369229728018E-2</v>
      </c>
      <c r="O48" s="136">
        <f t="shared" si="5"/>
        <v>-2.5553096302875222E-3</v>
      </c>
      <c r="Q48" s="116">
        <v>20</v>
      </c>
      <c r="R48" s="708"/>
      <c r="S48" s="12" t="s">
        <v>763</v>
      </c>
      <c r="T48" s="107">
        <v>-1.5772241168278557E-2</v>
      </c>
      <c r="U48" s="108">
        <v>-0.28497411265944156</v>
      </c>
      <c r="V48" s="108">
        <v>-7.0994468597337171E-3</v>
      </c>
      <c r="W48" s="136">
        <f t="shared" si="3"/>
        <v>-1.7795399737504033E-2</v>
      </c>
    </row>
    <row r="49" spans="1:24" ht="15.75" x14ac:dyDescent="0.25">
      <c r="A49" s="116">
        <v>21</v>
      </c>
      <c r="B49" s="708"/>
      <c r="C49" s="12" t="s">
        <v>766</v>
      </c>
      <c r="D49" s="108">
        <v>2.6165788567097864E-2</v>
      </c>
      <c r="E49" s="108">
        <v>0.62541155062528331</v>
      </c>
      <c r="F49" s="108">
        <v>9.8098034712319256E-3</v>
      </c>
      <c r="G49" s="136">
        <f t="shared" si="4"/>
        <v>2.0030624166825418E-2</v>
      </c>
      <c r="I49" s="116">
        <v>21</v>
      </c>
      <c r="J49" s="708"/>
      <c r="K49" s="12" t="s">
        <v>766</v>
      </c>
      <c r="L49" s="108">
        <v>4.6392464179413839E-2</v>
      </c>
      <c r="M49" s="108">
        <v>0.27205759539547231</v>
      </c>
      <c r="N49" s="108">
        <v>1.7002369229728018E-2</v>
      </c>
      <c r="O49" s="136">
        <f t="shared" si="5"/>
        <v>4.1766840490748067E-2</v>
      </c>
      <c r="Q49" s="116">
        <v>21</v>
      </c>
      <c r="R49" s="708"/>
      <c r="S49" s="12" t="s">
        <v>766</v>
      </c>
      <c r="T49" s="107">
        <v>-2.7164898193177918E-2</v>
      </c>
      <c r="U49" s="108">
        <v>-0.12265131944901646</v>
      </c>
      <c r="V49" s="108">
        <v>-7.0994468597337171E-3</v>
      </c>
      <c r="W49" s="136">
        <f t="shared" si="3"/>
        <v>-2.8035654717882434E-2</v>
      </c>
    </row>
    <row r="50" spans="1:24" ht="15.75" x14ac:dyDescent="0.25">
      <c r="A50" s="116">
        <v>22</v>
      </c>
      <c r="B50" s="708"/>
      <c r="C50" s="12" t="s">
        <v>768</v>
      </c>
      <c r="D50" s="135">
        <v>7.8223554640134002E-3</v>
      </c>
      <c r="E50" s="108">
        <v>1.2865040415469806</v>
      </c>
      <c r="F50" s="108">
        <v>9.8098034712319256E-3</v>
      </c>
      <c r="G50" s="136">
        <f t="shared" si="4"/>
        <v>-4.7979963485080719E-3</v>
      </c>
      <c r="I50" s="116">
        <v>22</v>
      </c>
      <c r="J50" s="708"/>
      <c r="K50" s="12" t="s">
        <v>768</v>
      </c>
      <c r="L50" s="135">
        <v>3.3106732494870283E-2</v>
      </c>
      <c r="M50" s="108">
        <v>1.1869920360357156</v>
      </c>
      <c r="N50" s="108">
        <v>1.7002369229728018E-2</v>
      </c>
      <c r="O50" s="136">
        <f t="shared" si="5"/>
        <v>1.2925055625444423E-2</v>
      </c>
      <c r="Q50" s="116">
        <v>22</v>
      </c>
      <c r="R50" s="708"/>
      <c r="S50" s="12" t="s">
        <v>768</v>
      </c>
      <c r="T50" s="245">
        <v>-2.4347273845587658E-2</v>
      </c>
      <c r="U50" s="108">
        <v>0.29563555575754746</v>
      </c>
      <c r="V50" s="108">
        <v>-7.0994468597337171E-3</v>
      </c>
      <c r="W50" s="136">
        <f t="shared" si="3"/>
        <v>-2.2248424927639107E-2</v>
      </c>
    </row>
    <row r="52" spans="1:24" x14ac:dyDescent="0.25">
      <c r="Q52" s="711"/>
    </row>
    <row r="53" spans="1:24" ht="15.75" x14ac:dyDescent="0.25">
      <c r="B53" s="21" t="s">
        <v>743</v>
      </c>
      <c r="K53" s="275"/>
      <c r="Q53" s="712"/>
    </row>
    <row r="54" spans="1:24" ht="15.75" x14ac:dyDescent="0.25">
      <c r="B54" s="21" t="s">
        <v>736</v>
      </c>
      <c r="F54" s="710" t="s">
        <v>716</v>
      </c>
      <c r="G54" s="710" t="s">
        <v>5009</v>
      </c>
      <c r="H54" s="710" t="s">
        <v>5140</v>
      </c>
      <c r="I54" s="710"/>
      <c r="J54" s="707" t="s">
        <v>5009</v>
      </c>
      <c r="K54" s="714" t="s">
        <v>5141</v>
      </c>
      <c r="L54" s="714"/>
      <c r="M54" s="707" t="s">
        <v>5009</v>
      </c>
      <c r="N54" s="707" t="s">
        <v>5142</v>
      </c>
      <c r="O54" s="707"/>
      <c r="P54" s="707" t="s">
        <v>5009</v>
      </c>
      <c r="Q54" s="713" t="s">
        <v>5143</v>
      </c>
      <c r="R54" s="713"/>
      <c r="S54" s="707" t="s">
        <v>5009</v>
      </c>
      <c r="T54" s="707" t="s">
        <v>5144</v>
      </c>
      <c r="U54" s="707"/>
      <c r="V54" s="707" t="s">
        <v>5009</v>
      </c>
      <c r="W54" s="707" t="s">
        <v>5145</v>
      </c>
      <c r="X54" s="707"/>
    </row>
    <row r="55" spans="1:24" ht="17.25" x14ac:dyDescent="0.3">
      <c r="B55" s="273" t="s">
        <v>741</v>
      </c>
      <c r="F55" s="710"/>
      <c r="G55" s="710"/>
      <c r="H55" s="321" t="s">
        <v>5068</v>
      </c>
      <c r="I55" s="321" t="s">
        <v>5154</v>
      </c>
      <c r="J55" s="707"/>
      <c r="K55" s="315" t="s">
        <v>5068</v>
      </c>
      <c r="L55" s="315" t="s">
        <v>5069</v>
      </c>
      <c r="M55" s="707"/>
      <c r="N55" s="315" t="s">
        <v>5068</v>
      </c>
      <c r="O55" s="315" t="s">
        <v>5069</v>
      </c>
      <c r="P55" s="707"/>
      <c r="Q55" s="315" t="s">
        <v>5068</v>
      </c>
      <c r="R55" s="315" t="s">
        <v>5069</v>
      </c>
      <c r="S55" s="707"/>
      <c r="T55" s="315" t="s">
        <v>5068</v>
      </c>
      <c r="U55" s="315" t="s">
        <v>5069</v>
      </c>
      <c r="V55" s="707"/>
      <c r="W55" s="315" t="s">
        <v>5068</v>
      </c>
      <c r="X55" s="315" t="s">
        <v>5069</v>
      </c>
    </row>
    <row r="56" spans="1:24" ht="15.75" x14ac:dyDescent="0.25">
      <c r="A56" s="279" t="s">
        <v>716</v>
      </c>
      <c r="B56" s="280" t="s">
        <v>5009</v>
      </c>
      <c r="C56" s="588" t="s">
        <v>5140</v>
      </c>
      <c r="D56" s="588"/>
      <c r="F56" s="319">
        <v>1</v>
      </c>
      <c r="G56" s="333" t="s">
        <v>722</v>
      </c>
      <c r="H56" s="319">
        <v>1.4937057003294774</v>
      </c>
      <c r="I56" s="326">
        <v>1.5594083685998499E-2</v>
      </c>
      <c r="J56" s="329" t="s">
        <v>720</v>
      </c>
      <c r="K56" s="328">
        <v>9.329478424815757E-2</v>
      </c>
      <c r="L56" s="316">
        <v>3.3002171685016829E-3</v>
      </c>
      <c r="M56" s="333" t="s">
        <v>722</v>
      </c>
      <c r="N56" s="327">
        <v>0.23611699999999999</v>
      </c>
      <c r="O56" s="326">
        <v>5.2830000000000002E-2</v>
      </c>
      <c r="P56" s="333" t="s">
        <v>720</v>
      </c>
      <c r="Q56" s="326">
        <v>0.79017999999999999</v>
      </c>
      <c r="R56" s="326">
        <v>0.10272000000000001</v>
      </c>
      <c r="S56" s="333" t="s">
        <v>720</v>
      </c>
      <c r="T56" s="326">
        <v>1.01715</v>
      </c>
      <c r="U56" s="326">
        <v>-4.4099999999999999E-3</v>
      </c>
      <c r="V56" s="329" t="s">
        <v>724</v>
      </c>
      <c r="W56" s="316">
        <v>1.1016819517354417</v>
      </c>
      <c r="X56" s="316">
        <v>1.0597565294940839E-2</v>
      </c>
    </row>
    <row r="57" spans="1:24" ht="15.75" x14ac:dyDescent="0.25">
      <c r="A57" s="116">
        <v>4</v>
      </c>
      <c r="B57" s="12" t="s">
        <v>730</v>
      </c>
      <c r="C57" s="108">
        <v>1.7550720534291757</v>
      </c>
      <c r="D57" s="136">
        <v>2.2805620097865669E-2</v>
      </c>
      <c r="F57" s="319">
        <v>2</v>
      </c>
      <c r="G57" s="333" t="s">
        <v>726</v>
      </c>
      <c r="H57" s="319">
        <v>1.2019500000000001</v>
      </c>
      <c r="I57" s="319">
        <v>9.0600000000000003E-3</v>
      </c>
      <c r="J57" s="329" t="s">
        <v>724</v>
      </c>
      <c r="K57" s="328">
        <v>1.1881514873860122</v>
      </c>
      <c r="L57" s="316">
        <v>-1.2518366126863601E-2</v>
      </c>
      <c r="M57" s="333" t="s">
        <v>726</v>
      </c>
      <c r="N57" s="327">
        <v>0.83581700000000003</v>
      </c>
      <c r="O57" s="326">
        <v>1.0800000000000001E-2</v>
      </c>
      <c r="P57" s="333" t="s">
        <v>724</v>
      </c>
      <c r="Q57" s="326">
        <v>1.4858</v>
      </c>
      <c r="R57" s="326">
        <v>1.6369999999999999E-2</v>
      </c>
      <c r="S57" s="333" t="s">
        <v>722</v>
      </c>
      <c r="T57" s="326">
        <v>-0.29957</v>
      </c>
      <c r="U57" s="326">
        <v>1.3950000000000001E-2</v>
      </c>
      <c r="V57" s="329" t="s">
        <v>726</v>
      </c>
      <c r="W57" s="316">
        <v>0.69934412589099126</v>
      </c>
      <c r="X57" s="316">
        <v>3.6545761321805426E-2</v>
      </c>
    </row>
    <row r="58" spans="1:24" ht="15.75" x14ac:dyDescent="0.25">
      <c r="A58" s="116">
        <v>6</v>
      </c>
      <c r="B58" s="12" t="s">
        <v>734</v>
      </c>
      <c r="C58" s="108">
        <v>2.2388948917453289</v>
      </c>
      <c r="D58" s="136">
        <v>2.8991149986215384E-2</v>
      </c>
      <c r="F58" s="319">
        <v>3</v>
      </c>
      <c r="G58" s="333" t="s">
        <v>728</v>
      </c>
      <c r="H58" s="319">
        <v>1.9179200000000001</v>
      </c>
      <c r="I58" s="319">
        <v>1.477E-2</v>
      </c>
      <c r="J58" s="329" t="s">
        <v>726</v>
      </c>
      <c r="K58" s="328">
        <v>0.37202207756583122</v>
      </c>
      <c r="L58" s="316">
        <v>2.1034369583432813E-2</v>
      </c>
      <c r="M58" s="333" t="s">
        <v>730</v>
      </c>
      <c r="N58" s="327">
        <v>1.71025</v>
      </c>
      <c r="O58" s="326">
        <v>2.8729999999999999E-2</v>
      </c>
      <c r="P58" s="333" t="s">
        <v>726</v>
      </c>
      <c r="Q58" s="326">
        <v>1.0622</v>
      </c>
      <c r="R58" s="326">
        <v>4.4799999999999996E-3</v>
      </c>
      <c r="S58" s="333" t="s">
        <v>724</v>
      </c>
      <c r="T58" s="326">
        <v>1.0052300000000001</v>
      </c>
      <c r="U58" s="326">
        <v>-1.4319999999999999E-2</v>
      </c>
      <c r="V58" s="329" t="s">
        <v>730</v>
      </c>
      <c r="W58" s="316">
        <v>1.0797443462475096</v>
      </c>
      <c r="X58" s="316">
        <v>1.2733986413940992E-2</v>
      </c>
    </row>
    <row r="59" spans="1:24" ht="15.75" x14ac:dyDescent="0.25">
      <c r="A59" s="116">
        <v>9</v>
      </c>
      <c r="B59" s="12" t="s">
        <v>749</v>
      </c>
      <c r="C59" s="108">
        <v>1.1041332185830333</v>
      </c>
      <c r="D59" s="136">
        <v>2.2475520685601255E-2</v>
      </c>
      <c r="F59" s="319">
        <v>4</v>
      </c>
      <c r="G59" s="333" t="s">
        <v>730</v>
      </c>
      <c r="H59" s="319">
        <v>1.7550699999999999</v>
      </c>
      <c r="I59" s="319">
        <v>2.281E-2</v>
      </c>
      <c r="J59" s="329" t="s">
        <v>728</v>
      </c>
      <c r="K59" s="328">
        <v>0.80176976302851144</v>
      </c>
      <c r="L59" s="316">
        <v>2.6620976705178139E-2</v>
      </c>
      <c r="M59" s="333" t="s">
        <v>732</v>
      </c>
      <c r="N59" s="327">
        <v>1.158933</v>
      </c>
      <c r="O59" s="326">
        <v>4.5710000000000001E-2</v>
      </c>
      <c r="P59" s="333" t="s">
        <v>728</v>
      </c>
      <c r="Q59" s="326">
        <v>1.3039000000000001</v>
      </c>
      <c r="R59" s="326">
        <v>-2.5999999999999998E-4</v>
      </c>
      <c r="S59" s="333" t="s">
        <v>726</v>
      </c>
      <c r="T59" s="326">
        <v>0.81352999999999998</v>
      </c>
      <c r="U59" s="326">
        <v>1.7749999999999998E-2</v>
      </c>
      <c r="V59" s="329" t="s">
        <v>739</v>
      </c>
      <c r="W59" s="316">
        <v>0.25528005257229847</v>
      </c>
      <c r="X59" s="316">
        <v>1.8303976048748824E-2</v>
      </c>
    </row>
    <row r="60" spans="1:24" ht="15.75" x14ac:dyDescent="0.25">
      <c r="A60" s="116">
        <v>14</v>
      </c>
      <c r="B60" s="12" t="s">
        <v>766</v>
      </c>
      <c r="C60" s="108">
        <v>0.15608627538583678</v>
      </c>
      <c r="D60" s="136">
        <v>2.2933497291477024E-3</v>
      </c>
      <c r="F60" s="319">
        <v>5</v>
      </c>
      <c r="G60" s="333" t="s">
        <v>732</v>
      </c>
      <c r="H60" s="319">
        <v>1.86321</v>
      </c>
      <c r="I60" s="319">
        <v>1.213E-2</v>
      </c>
      <c r="J60" s="329" t="s">
        <v>730</v>
      </c>
      <c r="K60" s="328">
        <v>1.9574346911344762</v>
      </c>
      <c r="L60" s="316">
        <v>1.3960575973707985E-2</v>
      </c>
      <c r="M60" s="333" t="s">
        <v>734</v>
      </c>
      <c r="N60" s="327">
        <v>1.8777470000000001</v>
      </c>
      <c r="O60" s="326">
        <v>3.9019999999999999E-2</v>
      </c>
      <c r="P60" s="333" t="s">
        <v>730</v>
      </c>
      <c r="Q60" s="326">
        <v>0.95935000000000004</v>
      </c>
      <c r="R60" s="326">
        <v>5.28E-3</v>
      </c>
      <c r="S60" s="333" t="s">
        <v>728</v>
      </c>
      <c r="T60" s="326">
        <v>1.8098700000000001</v>
      </c>
      <c r="U60" s="326">
        <v>2.665E-2</v>
      </c>
      <c r="V60" s="329" t="s">
        <v>741</v>
      </c>
      <c r="W60" s="316">
        <v>0.43339042572472203</v>
      </c>
      <c r="X60" s="316">
        <v>6.586637555877229E-3</v>
      </c>
    </row>
    <row r="61" spans="1:24" ht="15.75" x14ac:dyDescent="0.25">
      <c r="A61" s="116">
        <v>15</v>
      </c>
      <c r="B61" s="12" t="s">
        <v>768</v>
      </c>
      <c r="C61" s="108">
        <v>0.394921541155484</v>
      </c>
      <c r="D61" s="136">
        <v>2.2245698282695316E-2</v>
      </c>
      <c r="F61" s="319">
        <v>6</v>
      </c>
      <c r="G61" s="333" t="s">
        <v>734</v>
      </c>
      <c r="H61" s="320">
        <v>2.23889</v>
      </c>
      <c r="I61" s="320">
        <v>2.8989999999999998E-2</v>
      </c>
      <c r="J61" s="329" t="s">
        <v>732</v>
      </c>
      <c r="K61" s="328">
        <v>1.4735997269123779</v>
      </c>
      <c r="L61" s="316">
        <v>2.4261763802269007E-3</v>
      </c>
      <c r="M61" s="333" t="s">
        <v>739</v>
      </c>
      <c r="N61" s="327">
        <v>0.92662599999999995</v>
      </c>
      <c r="O61" s="326">
        <v>6.0749999999999998E-2</v>
      </c>
      <c r="P61" s="333" t="s">
        <v>732</v>
      </c>
      <c r="Q61" s="326">
        <v>1.41011</v>
      </c>
      <c r="R61" s="326">
        <v>1.158E-2</v>
      </c>
      <c r="S61" s="333" t="s">
        <v>730</v>
      </c>
      <c r="T61" s="326">
        <v>1.88913</v>
      </c>
      <c r="U61" s="326">
        <v>2.163E-2</v>
      </c>
      <c r="V61" s="329" t="s">
        <v>758</v>
      </c>
      <c r="W61" s="316">
        <v>2.6307980687881862</v>
      </c>
      <c r="X61" s="316">
        <v>7.2312851510408949E-2</v>
      </c>
    </row>
    <row r="62" spans="1:24" ht="15.75" x14ac:dyDescent="0.25">
      <c r="F62" s="319">
        <v>7</v>
      </c>
      <c r="G62" s="333" t="s">
        <v>739</v>
      </c>
      <c r="H62" s="320">
        <v>1.2620400000000001</v>
      </c>
      <c r="I62" s="320">
        <v>2.8580000000000001E-2</v>
      </c>
      <c r="J62" s="329" t="s">
        <v>734</v>
      </c>
      <c r="K62" s="328">
        <v>1.8155748107122958</v>
      </c>
      <c r="L62" s="316">
        <v>-5.3031170257411588E-3</v>
      </c>
      <c r="M62" s="333" t="s">
        <v>743</v>
      </c>
      <c r="N62" s="327">
        <v>1.263625</v>
      </c>
      <c r="O62" s="326">
        <v>1.1480000000000001E-2</v>
      </c>
      <c r="P62" s="333" t="s">
        <v>734</v>
      </c>
      <c r="Q62" s="326">
        <v>1.86565</v>
      </c>
      <c r="R62" s="326">
        <v>-1.6480000000000002E-2</v>
      </c>
      <c r="S62" s="333" t="s">
        <v>732</v>
      </c>
      <c r="T62" s="326">
        <v>1.3694500000000001</v>
      </c>
      <c r="U62" s="326">
        <v>0.7026</v>
      </c>
      <c r="V62" s="329" t="s">
        <v>759</v>
      </c>
      <c r="W62" s="316">
        <v>1.7415704507628691</v>
      </c>
      <c r="X62" s="316">
        <v>0.12212812807817788</v>
      </c>
    </row>
    <row r="63" spans="1:24" ht="15.75" x14ac:dyDescent="0.25">
      <c r="F63" s="319">
        <v>8</v>
      </c>
      <c r="G63" s="333" t="s">
        <v>741</v>
      </c>
      <c r="H63" s="320">
        <v>0.74694000000000005</v>
      </c>
      <c r="I63" s="320">
        <v>1.387E-2</v>
      </c>
      <c r="J63" s="329" t="s">
        <v>736</v>
      </c>
      <c r="K63" s="328">
        <v>0.87741501197188221</v>
      </c>
      <c r="L63" s="316">
        <v>1.6641773931636482E-2</v>
      </c>
      <c r="M63" s="333" t="s">
        <v>751</v>
      </c>
      <c r="N63" s="327">
        <v>0.54898800000000003</v>
      </c>
      <c r="O63" s="326">
        <v>1.3050000000000001E-2</v>
      </c>
      <c r="P63" s="333" t="s">
        <v>736</v>
      </c>
      <c r="Q63" s="326">
        <v>0.36516999999999999</v>
      </c>
      <c r="R63" s="326">
        <v>1.332E-2</v>
      </c>
      <c r="S63" s="333" t="s">
        <v>736</v>
      </c>
      <c r="T63" s="326">
        <v>1.1256299999999999</v>
      </c>
      <c r="U63" s="326">
        <v>8.4499999999999992E-3</v>
      </c>
      <c r="V63" s="329" t="s">
        <v>762</v>
      </c>
      <c r="W63" s="316">
        <v>1.8715863676020574</v>
      </c>
      <c r="X63" s="316">
        <v>5.1145892779585068E-2</v>
      </c>
    </row>
    <row r="64" spans="1:24" ht="15.75" x14ac:dyDescent="0.25">
      <c r="F64" s="319">
        <v>9</v>
      </c>
      <c r="G64" s="333" t="s">
        <v>749</v>
      </c>
      <c r="H64" s="320">
        <v>1.1041300000000001</v>
      </c>
      <c r="I64" s="320">
        <v>2.248E-2</v>
      </c>
      <c r="J64" s="329" t="s">
        <v>739</v>
      </c>
      <c r="K64" s="328">
        <v>0.65544918851337386</v>
      </c>
      <c r="L64" s="316">
        <v>0.61669559815728892</v>
      </c>
      <c r="M64" s="333" t="s">
        <v>763</v>
      </c>
      <c r="N64" s="327">
        <v>0.58762999999999999</v>
      </c>
      <c r="O64" s="326">
        <v>1.5699999999999999E-2</v>
      </c>
      <c r="P64" s="333" t="s">
        <v>739</v>
      </c>
      <c r="Q64" s="326">
        <v>1.2814300000000001</v>
      </c>
      <c r="R64" s="326">
        <v>1.24E-2</v>
      </c>
      <c r="S64" s="333" t="s">
        <v>739</v>
      </c>
      <c r="T64" s="326">
        <v>0.77093</v>
      </c>
      <c r="U64" s="326">
        <v>-7.8700000000000003E-3</v>
      </c>
      <c r="V64" s="329"/>
      <c r="W64" s="329"/>
      <c r="X64" s="329"/>
    </row>
    <row r="65" spans="1:24" ht="15.75" x14ac:dyDescent="0.25">
      <c r="F65" s="319">
        <v>10</v>
      </c>
      <c r="G65" s="333" t="s">
        <v>751</v>
      </c>
      <c r="H65" s="320">
        <v>0.33395999999999998</v>
      </c>
      <c r="I65" s="320">
        <v>5.2900000000000004E-3</v>
      </c>
      <c r="J65" s="329" t="s">
        <v>741</v>
      </c>
      <c r="K65" s="328">
        <v>1.2869381696908824</v>
      </c>
      <c r="L65" s="316">
        <v>-2.3197588789534481E-2</v>
      </c>
      <c r="M65" s="333" t="s">
        <v>766</v>
      </c>
      <c r="N65" s="327">
        <v>0.53156800000000004</v>
      </c>
      <c r="O65" s="326">
        <v>8.2199999999999999E-3</v>
      </c>
      <c r="P65" s="333" t="s">
        <v>741</v>
      </c>
      <c r="Q65" s="326">
        <v>1.4818</v>
      </c>
      <c r="R65" s="326">
        <v>2.5250000000000002E-2</v>
      </c>
      <c r="S65" s="333" t="s">
        <v>743</v>
      </c>
      <c r="T65" s="326">
        <v>2.5639699999999999</v>
      </c>
      <c r="U65" s="326">
        <v>-3.7100000000000002E-3</v>
      </c>
      <c r="V65" s="329"/>
      <c r="W65" s="329"/>
      <c r="X65" s="329"/>
    </row>
    <row r="66" spans="1:24" ht="15.75" x14ac:dyDescent="0.25">
      <c r="F66" s="319">
        <v>11</v>
      </c>
      <c r="G66" s="333" t="s">
        <v>757</v>
      </c>
      <c r="H66" s="320">
        <v>0.59875</v>
      </c>
      <c r="I66" s="320">
        <v>1.3780000000000001E-2</v>
      </c>
      <c r="J66" s="329" t="s">
        <v>743</v>
      </c>
      <c r="K66" s="328">
        <v>1.1831007948824488</v>
      </c>
      <c r="L66" s="316">
        <v>8.0169864532670179E-4</v>
      </c>
      <c r="M66" s="333" t="s">
        <v>768</v>
      </c>
      <c r="N66" s="327">
        <v>0.14716399999999999</v>
      </c>
      <c r="O66" s="326">
        <v>1.5610000000000001E-2</v>
      </c>
      <c r="P66" s="333" t="s">
        <v>749</v>
      </c>
      <c r="Q66" s="326">
        <v>1.64798</v>
      </c>
      <c r="R66" s="326">
        <v>-7.7999999999999999E-4</v>
      </c>
      <c r="S66" s="333" t="s">
        <v>747</v>
      </c>
      <c r="T66" s="326">
        <v>-0.1353</v>
      </c>
      <c r="U66" s="326">
        <v>3.8980000000000001E-2</v>
      </c>
      <c r="V66" s="329"/>
      <c r="W66" s="329"/>
      <c r="X66" s="329"/>
    </row>
    <row r="67" spans="1:24" ht="15.75" x14ac:dyDescent="0.25">
      <c r="F67" s="319">
        <v>12</v>
      </c>
      <c r="G67" s="333" t="s">
        <v>758</v>
      </c>
      <c r="H67" s="320">
        <v>0.52041999999999999</v>
      </c>
      <c r="I67" s="320">
        <v>7.3099999999999997E-3</v>
      </c>
      <c r="J67" s="329" t="s">
        <v>747</v>
      </c>
      <c r="K67" s="328">
        <v>1.5499655439425741</v>
      </c>
      <c r="L67" s="316">
        <v>6.3022904099980653E-3</v>
      </c>
      <c r="M67" s="329"/>
      <c r="N67" s="328"/>
      <c r="O67" s="328"/>
      <c r="P67" s="333" t="s">
        <v>757</v>
      </c>
      <c r="Q67" s="326">
        <v>2.42475</v>
      </c>
      <c r="R67" s="326">
        <v>-6.0099999999999997E-3</v>
      </c>
      <c r="S67" s="333" t="s">
        <v>749</v>
      </c>
      <c r="T67" s="326">
        <v>0.69210000000000005</v>
      </c>
      <c r="U67" s="326">
        <v>-6.6E-4</v>
      </c>
      <c r="V67" s="329"/>
      <c r="W67" s="329"/>
      <c r="X67" s="329"/>
    </row>
    <row r="68" spans="1:24" ht="15.75" x14ac:dyDescent="0.25">
      <c r="F68" s="319">
        <v>13</v>
      </c>
      <c r="G68" s="333" t="s">
        <v>763</v>
      </c>
      <c r="H68" s="320">
        <v>0.96314</v>
      </c>
      <c r="I68" s="320">
        <v>3.2239999999999998E-2</v>
      </c>
      <c r="J68" s="329" t="s">
        <v>749</v>
      </c>
      <c r="K68" s="328">
        <v>0.76862044625102466</v>
      </c>
      <c r="L68" s="316">
        <v>1.8691474904974185E-2</v>
      </c>
      <c r="M68" s="329"/>
      <c r="N68" s="328"/>
      <c r="O68" s="328"/>
      <c r="P68" s="333" t="s">
        <v>758</v>
      </c>
      <c r="Q68" s="326">
        <v>0.78898000000000001</v>
      </c>
      <c r="R68" s="326">
        <v>5.94E-3</v>
      </c>
      <c r="S68" s="333" t="s">
        <v>759</v>
      </c>
      <c r="T68" s="326">
        <v>12.00989</v>
      </c>
      <c r="U68" s="326">
        <v>-0.15193999999999999</v>
      </c>
      <c r="V68" s="329"/>
      <c r="W68" s="329"/>
      <c r="X68" s="329"/>
    </row>
    <row r="69" spans="1:24" ht="15.75" x14ac:dyDescent="0.25">
      <c r="F69" s="319">
        <v>14</v>
      </c>
      <c r="G69" s="333" t="s">
        <v>766</v>
      </c>
      <c r="H69" s="320">
        <v>0.15609000000000001</v>
      </c>
      <c r="I69" s="320">
        <v>2.2899999999999999E-3</v>
      </c>
      <c r="J69" s="329" t="s">
        <v>751</v>
      </c>
      <c r="K69" s="328">
        <v>1.0464136866758078</v>
      </c>
      <c r="L69" s="316">
        <v>0.66193168043154882</v>
      </c>
      <c r="M69" s="329"/>
      <c r="N69" s="328"/>
      <c r="O69" s="328"/>
      <c r="P69" s="333" t="s">
        <v>759</v>
      </c>
      <c r="Q69" s="326">
        <v>1.30738</v>
      </c>
      <c r="R69" s="326">
        <v>0.1014</v>
      </c>
      <c r="S69" s="333" t="s">
        <v>762</v>
      </c>
      <c r="T69" s="326">
        <v>0.75890999999999997</v>
      </c>
      <c r="U69" s="326">
        <v>-4.47E-3</v>
      </c>
      <c r="V69" s="329"/>
      <c r="W69" s="329"/>
      <c r="X69" s="329"/>
    </row>
    <row r="70" spans="1:24" ht="15.75" x14ac:dyDescent="0.25">
      <c r="F70" s="319">
        <v>15</v>
      </c>
      <c r="G70" s="333" t="s">
        <v>768</v>
      </c>
      <c r="H70" s="319">
        <v>0.39491999999999999</v>
      </c>
      <c r="I70" s="319">
        <v>2.2249999999999999E-2</v>
      </c>
      <c r="J70" s="329" t="s">
        <v>757</v>
      </c>
      <c r="K70" s="328">
        <v>-0.50168696297041138</v>
      </c>
      <c r="L70" s="316">
        <v>1.2852785640400696E-2</v>
      </c>
      <c r="M70" s="329"/>
      <c r="N70" s="328"/>
      <c r="O70" s="328"/>
      <c r="P70" s="333" t="s">
        <v>763</v>
      </c>
      <c r="Q70" s="326">
        <v>0.81957000000000002</v>
      </c>
      <c r="R70" s="326">
        <v>1.6490000000000001E-2</v>
      </c>
      <c r="S70" s="333" t="s">
        <v>763</v>
      </c>
      <c r="T70" s="326">
        <v>0.91312000000000004</v>
      </c>
      <c r="U70" s="326">
        <v>-2.5600000000000002E-3</v>
      </c>
      <c r="V70" s="329"/>
      <c r="W70" s="329"/>
      <c r="X70" s="329"/>
    </row>
    <row r="71" spans="1:24" ht="15.75" x14ac:dyDescent="0.25">
      <c r="F71" s="319">
        <v>16</v>
      </c>
      <c r="G71" s="329"/>
      <c r="H71" s="329"/>
      <c r="I71" s="329"/>
      <c r="J71" s="329" t="s">
        <v>758</v>
      </c>
      <c r="K71" s="328">
        <v>0.8711977662086029</v>
      </c>
      <c r="L71" s="316">
        <v>1.4569850328499064E-2</v>
      </c>
      <c r="M71" s="329"/>
      <c r="N71" s="328"/>
      <c r="O71" s="328"/>
      <c r="P71" s="333" t="s">
        <v>766</v>
      </c>
      <c r="Q71" s="326">
        <v>0.62541000000000002</v>
      </c>
      <c r="R71" s="326">
        <v>2.0029999999999999E-2</v>
      </c>
      <c r="S71" s="333" t="s">
        <v>766</v>
      </c>
      <c r="T71" s="326">
        <v>0.27206000000000002</v>
      </c>
      <c r="U71" s="326">
        <v>4.1770000000000002E-2</v>
      </c>
      <c r="V71" s="329"/>
      <c r="W71" s="329"/>
      <c r="X71" s="329"/>
    </row>
    <row r="72" spans="1:24" ht="15.75" x14ac:dyDescent="0.25">
      <c r="F72" s="319">
        <v>17</v>
      </c>
      <c r="G72" s="329"/>
      <c r="H72" s="329"/>
      <c r="I72" s="329"/>
      <c r="J72" s="329" t="s">
        <v>759</v>
      </c>
      <c r="K72" s="328">
        <v>-0.23423854355606177</v>
      </c>
      <c r="L72" s="316">
        <v>4.4359388045172234E-2</v>
      </c>
      <c r="M72" s="329"/>
      <c r="N72" s="328"/>
      <c r="O72" s="328"/>
      <c r="P72" s="333" t="s">
        <v>768</v>
      </c>
      <c r="Q72" s="326">
        <v>1.2865</v>
      </c>
      <c r="R72" s="326">
        <v>-4.7999999999999996E-3</v>
      </c>
      <c r="S72" s="333" t="s">
        <v>768</v>
      </c>
      <c r="T72" s="326">
        <v>1.18699</v>
      </c>
      <c r="U72" s="326">
        <v>1.2930000000000001E-2</v>
      </c>
      <c r="V72" s="329"/>
      <c r="W72" s="329"/>
      <c r="X72" s="329"/>
    </row>
    <row r="73" spans="1:24" ht="15.75" x14ac:dyDescent="0.25">
      <c r="F73" s="319">
        <v>18</v>
      </c>
      <c r="G73" s="329"/>
      <c r="H73" s="329"/>
      <c r="I73" s="329"/>
      <c r="J73" s="329" t="s">
        <v>762</v>
      </c>
      <c r="K73" s="328">
        <v>1.2461968224328916</v>
      </c>
      <c r="L73" s="316">
        <v>-1.2505699568455108E-2</v>
      </c>
      <c r="M73" s="329"/>
      <c r="N73" s="328"/>
      <c r="O73" s="328"/>
      <c r="P73" s="329"/>
      <c r="Q73" s="329"/>
      <c r="R73" s="329"/>
      <c r="S73" s="329"/>
      <c r="T73" s="329"/>
      <c r="U73" s="329"/>
      <c r="V73" s="329"/>
      <c r="W73" s="329"/>
      <c r="X73" s="329"/>
    </row>
    <row r="74" spans="1:24" ht="15.75" x14ac:dyDescent="0.25">
      <c r="F74" s="319">
        <v>19</v>
      </c>
      <c r="G74" s="329"/>
      <c r="H74" s="329"/>
      <c r="I74" s="329"/>
      <c r="J74" s="329" t="s">
        <v>763</v>
      </c>
      <c r="K74" s="328">
        <v>0.85133773561646919</v>
      </c>
      <c r="L74" s="316">
        <v>1.2676979779566142E-2</v>
      </c>
      <c r="M74" s="329"/>
      <c r="N74" s="328"/>
      <c r="O74" s="328"/>
      <c r="P74" s="329"/>
      <c r="Q74" s="329"/>
      <c r="R74" s="329"/>
      <c r="S74" s="329"/>
      <c r="T74" s="329"/>
      <c r="U74" s="329"/>
      <c r="V74" s="329"/>
      <c r="W74" s="329"/>
      <c r="X74" s="329"/>
    </row>
    <row r="75" spans="1:24" ht="15.75" x14ac:dyDescent="0.25">
      <c r="F75" s="319">
        <v>20</v>
      </c>
      <c r="G75" s="329"/>
      <c r="H75" s="329"/>
      <c r="I75" s="329"/>
      <c r="J75" s="329" t="s">
        <v>768</v>
      </c>
      <c r="K75" s="328">
        <v>0.9879383194319471</v>
      </c>
      <c r="L75" s="316">
        <v>1.1052957790518465E-3</v>
      </c>
      <c r="M75" s="329"/>
      <c r="N75" s="328"/>
      <c r="O75" s="328"/>
      <c r="P75" s="329"/>
      <c r="Q75" s="329"/>
      <c r="R75" s="329"/>
      <c r="S75" s="329"/>
      <c r="T75" s="329"/>
      <c r="U75" s="329"/>
      <c r="V75" s="329"/>
      <c r="W75" s="329"/>
      <c r="X75" s="329"/>
    </row>
    <row r="76" spans="1:24" ht="15" customHeight="1" x14ac:dyDescent="0.25">
      <c r="A76" s="709" t="s">
        <v>716</v>
      </c>
      <c r="F76" s="329" t="s">
        <v>5155</v>
      </c>
      <c r="G76" s="324"/>
      <c r="H76" s="320">
        <v>2.23889</v>
      </c>
      <c r="I76" s="320">
        <v>3.2239999999999998E-2</v>
      </c>
      <c r="J76" s="322"/>
      <c r="K76" s="328">
        <v>1.9574346911344762</v>
      </c>
      <c r="L76" s="316">
        <v>0.66193168043154882</v>
      </c>
      <c r="M76" s="324"/>
      <c r="N76" s="327">
        <v>1.8777470000000001</v>
      </c>
      <c r="O76" s="326">
        <v>6.0749999999999998E-2</v>
      </c>
      <c r="P76" s="324"/>
      <c r="Q76" s="326">
        <v>2.42475</v>
      </c>
      <c r="R76" s="326">
        <v>0.10272000000000001</v>
      </c>
      <c r="S76" s="324"/>
      <c r="T76" s="326">
        <v>12.00989</v>
      </c>
      <c r="U76" s="326">
        <v>0.7026</v>
      </c>
      <c r="V76" s="322"/>
      <c r="W76" s="316">
        <v>2.6307980687881862</v>
      </c>
      <c r="X76" s="316">
        <v>0.12212812807817788</v>
      </c>
    </row>
    <row r="77" spans="1:24" ht="15" customHeight="1" x14ac:dyDescent="0.25">
      <c r="A77" s="709"/>
      <c r="F77" s="329" t="s">
        <v>5156</v>
      </c>
      <c r="G77" s="324"/>
      <c r="H77" s="320">
        <v>0.15609000000000001</v>
      </c>
      <c r="I77" s="320">
        <v>2.2899999999999999E-3</v>
      </c>
      <c r="J77" s="322"/>
      <c r="K77" s="328">
        <v>-0.50168696297041138</v>
      </c>
      <c r="L77" s="316">
        <v>-2.3197588789534481E-2</v>
      </c>
      <c r="M77" s="324"/>
      <c r="N77" s="327">
        <v>0.14716399999999999</v>
      </c>
      <c r="O77" s="326">
        <v>8.2199999999999999E-3</v>
      </c>
      <c r="P77" s="324"/>
      <c r="Q77" s="326">
        <v>0.36516999999999999</v>
      </c>
      <c r="R77" s="326">
        <v>-1.6480000000000002E-2</v>
      </c>
      <c r="S77" s="324"/>
      <c r="T77" s="326">
        <v>-0.1353</v>
      </c>
      <c r="U77" s="326">
        <v>-0.15193999999999999</v>
      </c>
      <c r="V77" s="322"/>
      <c r="W77" s="316">
        <v>0.25528005257229847</v>
      </c>
      <c r="X77" s="316">
        <v>6.586637555877229E-3</v>
      </c>
    </row>
    <row r="78" spans="1:24" ht="15.75" x14ac:dyDescent="0.25">
      <c r="A78" s="116">
        <v>1</v>
      </c>
      <c r="F78" s="329" t="s">
        <v>5135</v>
      </c>
      <c r="G78" s="329"/>
      <c r="H78" s="329">
        <f>SUM(H56:H70)/15</f>
        <v>1.1034090466886317</v>
      </c>
      <c r="I78" s="329">
        <f>SUM(I56:I70)/15</f>
        <v>1.6762938912399897E-2</v>
      </c>
      <c r="J78" s="329"/>
      <c r="K78" s="328">
        <f>SUM(K56:K75)/20</f>
        <v>0.9145247660039546</v>
      </c>
      <c r="L78" s="328">
        <f>SUM(L56:L75)/20</f>
        <v>7.102231801769579E-2</v>
      </c>
      <c r="M78" s="329"/>
      <c r="N78" s="328">
        <f>SUM(N56:N66)/11</f>
        <v>0.8931331818181818</v>
      </c>
      <c r="O78" s="328">
        <f>SUM(O56:O66)/11</f>
        <v>2.7445454545454547E-2</v>
      </c>
      <c r="P78" s="328"/>
      <c r="Q78" s="316">
        <f>SUM(Q56:Q72)/17</f>
        <v>1.2297741176470587</v>
      </c>
      <c r="R78" s="316">
        <f>SUM(R56:R72)/17</f>
        <v>1.8054705882352941E-2</v>
      </c>
      <c r="S78" s="329"/>
      <c r="T78" s="328">
        <f>SUM(T56:T72)/17</f>
        <v>1.6331229411764705</v>
      </c>
      <c r="U78" s="328">
        <f>SUM(U56:U72)/17</f>
        <v>4.0868823529411763E-2</v>
      </c>
      <c r="V78" s="328"/>
      <c r="W78" s="328">
        <f>SUM(W56:W63)/8</f>
        <v>1.2266744736655095</v>
      </c>
      <c r="X78" s="328">
        <f>SUM(X56:X63)/8</f>
        <v>4.1294349875435656E-2</v>
      </c>
    </row>
    <row r="79" spans="1:24" ht="15.75" x14ac:dyDescent="0.25">
      <c r="A79" s="116">
        <v>2</v>
      </c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474"/>
      <c r="R79" s="317"/>
      <c r="S79" s="317"/>
      <c r="T79" s="317"/>
      <c r="U79" s="317"/>
      <c r="V79" s="317"/>
      <c r="W79" s="317"/>
      <c r="X79" s="317"/>
    </row>
    <row r="80" spans="1:24" ht="15.75" x14ac:dyDescent="0.25">
      <c r="A80" s="116">
        <v>4</v>
      </c>
      <c r="C80" s="709" t="s">
        <v>716</v>
      </c>
      <c r="D80" s="588" t="s">
        <v>5009</v>
      </c>
      <c r="E80" s="588" t="s">
        <v>5140</v>
      </c>
      <c r="F80" s="588"/>
      <c r="G80" s="588"/>
      <c r="H80" s="588"/>
      <c r="I80" s="588" t="s">
        <v>5009</v>
      </c>
      <c r="J80" s="707" t="s">
        <v>5141</v>
      </c>
      <c r="K80" s="707"/>
      <c r="L80" s="707"/>
      <c r="M80" s="707"/>
      <c r="N80" s="317"/>
      <c r="O80" s="317"/>
      <c r="P80" s="317"/>
      <c r="Q80" s="317"/>
      <c r="R80" s="317"/>
      <c r="S80" s="317"/>
    </row>
    <row r="81" spans="1:13" ht="17.25" x14ac:dyDescent="0.3">
      <c r="A81" s="116">
        <v>5</v>
      </c>
      <c r="C81" s="709"/>
      <c r="D81" s="588"/>
      <c r="E81" s="137" t="s">
        <v>881</v>
      </c>
      <c r="F81" s="137" t="s">
        <v>5068</v>
      </c>
      <c r="G81" s="137" t="s">
        <v>894</v>
      </c>
      <c r="H81" s="137" t="s">
        <v>5069</v>
      </c>
      <c r="I81" s="588"/>
      <c r="J81" s="137" t="s">
        <v>881</v>
      </c>
      <c r="K81" s="137" t="s">
        <v>5068</v>
      </c>
      <c r="L81" s="137" t="s">
        <v>894</v>
      </c>
      <c r="M81" s="137" t="s">
        <v>5069</v>
      </c>
    </row>
    <row r="82" spans="1:13" ht="15.75" x14ac:dyDescent="0.25">
      <c r="A82" s="116">
        <v>7</v>
      </c>
      <c r="C82" s="464">
        <v>1</v>
      </c>
      <c r="D82" s="465" t="s">
        <v>722</v>
      </c>
      <c r="E82" s="108">
        <v>1.3288073247235353E-2</v>
      </c>
      <c r="F82" s="108">
        <v>1.4937057003294774</v>
      </c>
      <c r="G82" s="108">
        <v>-1.5438184632049362E-3</v>
      </c>
      <c r="H82" s="136">
        <f t="shared" ref="H82:H96" si="6">E82-(F82*G82)</f>
        <v>1.5594083685998459E-2</v>
      </c>
      <c r="I82" s="465" t="s">
        <v>720</v>
      </c>
      <c r="J82" s="75">
        <v>5.1538742518329574E-3</v>
      </c>
      <c r="K82" s="75">
        <v>9.329478424815757E-2</v>
      </c>
      <c r="L82" s="75">
        <v>1.9868817943784263E-2</v>
      </c>
      <c r="M82" s="136">
        <f>J82-(K82*L82)</f>
        <v>3.3002171685016829E-3</v>
      </c>
    </row>
    <row r="83" spans="1:13" ht="15.75" x14ac:dyDescent="0.25">
      <c r="A83" s="116">
        <v>12</v>
      </c>
      <c r="C83" s="464">
        <v>2</v>
      </c>
      <c r="D83" s="465" t="s">
        <v>726</v>
      </c>
      <c r="E83" s="108">
        <v>7.2057470967153668E-3</v>
      </c>
      <c r="F83" s="108">
        <v>1.2019516147379994</v>
      </c>
      <c r="G83" s="108">
        <v>-1.5438184632049362E-3</v>
      </c>
      <c r="H83" s="136">
        <f t="shared" si="6"/>
        <v>9.0613421914268761E-3</v>
      </c>
      <c r="I83" s="465" t="s">
        <v>724</v>
      </c>
      <c r="J83" s="75">
        <v>1.1088799465645558E-2</v>
      </c>
      <c r="K83" s="75">
        <v>1.1881514873860122</v>
      </c>
      <c r="L83" s="75">
        <v>1.9868817943784263E-2</v>
      </c>
      <c r="M83" s="136">
        <f t="shared" ref="M83:M101" si="7">J83-(K83*L83)</f>
        <v>-1.2518366126863601E-2</v>
      </c>
    </row>
    <row r="84" spans="1:13" ht="15.75" x14ac:dyDescent="0.25">
      <c r="A84" s="116">
        <v>13</v>
      </c>
      <c r="C84" s="464">
        <v>3</v>
      </c>
      <c r="D84" s="465" t="s">
        <v>728</v>
      </c>
      <c r="E84" s="108">
        <v>1.1813051875837194E-2</v>
      </c>
      <c r="F84" s="108">
        <v>1.9179184211206255</v>
      </c>
      <c r="G84" s="108">
        <v>-1.5438184632049362E-3</v>
      </c>
      <c r="H84" s="136">
        <f t="shared" si="6"/>
        <v>1.4773969745284075E-2</v>
      </c>
      <c r="I84" s="465" t="s">
        <v>726</v>
      </c>
      <c r="J84" s="75">
        <v>2.8426008513656703E-2</v>
      </c>
      <c r="K84" s="75">
        <v>0.37202207756583122</v>
      </c>
      <c r="L84" s="75">
        <v>1.9868817943784263E-2</v>
      </c>
      <c r="M84" s="136">
        <f t="shared" si="7"/>
        <v>2.1034369583432813E-2</v>
      </c>
    </row>
    <row r="85" spans="1:13" ht="15.75" x14ac:dyDescent="0.25">
      <c r="C85" s="464">
        <v>4</v>
      </c>
      <c r="D85" s="465" t="s">
        <v>730</v>
      </c>
      <c r="E85" s="108">
        <v>2.0096107457526706E-2</v>
      </c>
      <c r="F85" s="108">
        <v>1.7550720534291757</v>
      </c>
      <c r="G85" s="108">
        <v>-1.5438184632049362E-3</v>
      </c>
      <c r="H85" s="136">
        <f t="shared" si="6"/>
        <v>2.2805620097865669E-2</v>
      </c>
      <c r="I85" s="465" t="s">
        <v>728</v>
      </c>
      <c r="J85" s="75">
        <v>4.2551194159622684E-2</v>
      </c>
      <c r="K85" s="75">
        <v>0.80176976302851144</v>
      </c>
      <c r="L85" s="75">
        <v>1.9868817943784263E-2</v>
      </c>
      <c r="M85" s="136">
        <f t="shared" si="7"/>
        <v>2.6620976705178139E-2</v>
      </c>
    </row>
    <row r="86" spans="1:13" ht="15.75" x14ac:dyDescent="0.25">
      <c r="C86" s="464">
        <v>5</v>
      </c>
      <c r="D86" s="465" t="s">
        <v>732</v>
      </c>
      <c r="E86" s="108">
        <v>9.2575322833330555E-3</v>
      </c>
      <c r="F86" s="108">
        <v>1.8632084863170806</v>
      </c>
      <c r="G86" s="108">
        <v>-1.5438184632049362E-3</v>
      </c>
      <c r="H86" s="136">
        <f t="shared" si="6"/>
        <v>1.2133987945309486E-2</v>
      </c>
      <c r="I86" s="465" t="s">
        <v>730</v>
      </c>
      <c r="J86" s="75">
        <v>5.2852489488706474E-2</v>
      </c>
      <c r="K86" s="75">
        <v>1.9574346911344762</v>
      </c>
      <c r="L86" s="75">
        <v>1.9868817943784263E-2</v>
      </c>
      <c r="M86" s="136">
        <f t="shared" si="7"/>
        <v>1.3960575973707985E-2</v>
      </c>
    </row>
    <row r="87" spans="1:13" ht="15.75" x14ac:dyDescent="0.25">
      <c r="C87" s="464">
        <v>6</v>
      </c>
      <c r="D87" s="465" t="s">
        <v>734</v>
      </c>
      <c r="E87" s="108">
        <v>2.553470271516373E-2</v>
      </c>
      <c r="F87" s="108">
        <v>2.2388948917453289</v>
      </c>
      <c r="G87" s="108">
        <v>-1.5438184632049362E-3</v>
      </c>
      <c r="H87" s="136">
        <f t="shared" si="6"/>
        <v>2.8991149986215384E-2</v>
      </c>
      <c r="I87" s="465" t="s">
        <v>732</v>
      </c>
      <c r="J87" s="75">
        <v>3.1704861076259146E-2</v>
      </c>
      <c r="K87" s="75">
        <v>1.4735997269123779</v>
      </c>
      <c r="L87" s="75">
        <v>1.9868817943784263E-2</v>
      </c>
      <c r="M87" s="136">
        <f t="shared" si="7"/>
        <v>2.4261763802269007E-3</v>
      </c>
    </row>
    <row r="88" spans="1:13" ht="15.75" x14ac:dyDescent="0.25">
      <c r="C88" s="464">
        <v>7</v>
      </c>
      <c r="D88" s="465" t="s">
        <v>739</v>
      </c>
      <c r="E88" s="108">
        <v>2.6633227929289374E-2</v>
      </c>
      <c r="F88" s="108">
        <v>1.2620387242118958</v>
      </c>
      <c r="G88" s="108">
        <v>-1.5438184632049362E-3</v>
      </c>
      <c r="H88" s="136">
        <f t="shared" si="6"/>
        <v>2.85815866130073E-2</v>
      </c>
      <c r="I88" s="465" t="s">
        <v>734</v>
      </c>
      <c r="J88" s="75">
        <v>3.077020835162202E-2</v>
      </c>
      <c r="K88" s="75">
        <v>1.8155748107122958</v>
      </c>
      <c r="L88" s="75">
        <v>1.9868817943784263E-2</v>
      </c>
      <c r="M88" s="136">
        <f t="shared" si="7"/>
        <v>-5.3031170257411588E-3</v>
      </c>
    </row>
    <row r="89" spans="1:13" ht="15.75" x14ac:dyDescent="0.25">
      <c r="C89" s="464">
        <v>8</v>
      </c>
      <c r="D89" s="465" t="s">
        <v>741</v>
      </c>
      <c r="E89" s="108">
        <v>1.4817294945310996E-2</v>
      </c>
      <c r="F89" s="108">
        <v>0.74694260155787884</v>
      </c>
      <c r="G89" s="108">
        <v>-1.5438184632049362E-3</v>
      </c>
      <c r="H89" s="136">
        <f t="shared" si="6"/>
        <v>1.5970438724550378E-2</v>
      </c>
      <c r="I89" s="465" t="s">
        <v>736</v>
      </c>
      <c r="J89" s="75">
        <v>3.4074973065649099E-2</v>
      </c>
      <c r="K89" s="75">
        <v>0.87741501197188221</v>
      </c>
      <c r="L89" s="75">
        <v>1.9868817943784263E-2</v>
      </c>
      <c r="M89" s="136">
        <f t="shared" si="7"/>
        <v>1.6641773931636482E-2</v>
      </c>
    </row>
    <row r="90" spans="1:13" ht="15.75" x14ac:dyDescent="0.25">
      <c r="C90" s="464">
        <v>9</v>
      </c>
      <c r="D90" s="465" t="s">
        <v>749</v>
      </c>
      <c r="E90" s="108">
        <v>2.0770939436914878E-2</v>
      </c>
      <c r="F90" s="108">
        <v>1.1041332185830333</v>
      </c>
      <c r="G90" s="108">
        <v>-1.5438184632049362E-3</v>
      </c>
      <c r="H90" s="136">
        <f t="shared" si="6"/>
        <v>2.2475520685601255E-2</v>
      </c>
      <c r="I90" s="465" t="s">
        <v>739</v>
      </c>
      <c r="J90" s="75">
        <v>2.612367550454801E-2</v>
      </c>
      <c r="K90" s="75">
        <v>0.65544918851337386</v>
      </c>
      <c r="L90" s="75">
        <v>1.9868817943784263E-2</v>
      </c>
      <c r="M90" s="136">
        <f t="shared" si="7"/>
        <v>1.3100674906574654E-2</v>
      </c>
    </row>
    <row r="91" spans="1:13" ht="15.75" x14ac:dyDescent="0.25">
      <c r="C91" s="464">
        <v>10</v>
      </c>
      <c r="D91" s="465" t="s">
        <v>751</v>
      </c>
      <c r="E91" s="108">
        <v>4.7771624055464824E-3</v>
      </c>
      <c r="F91" s="108">
        <v>0.33396363052906247</v>
      </c>
      <c r="G91" s="108">
        <v>-1.5438184632049362E-3</v>
      </c>
      <c r="H91" s="136">
        <f t="shared" si="6"/>
        <v>5.2927416243962007E-3</v>
      </c>
      <c r="I91" s="465" t="s">
        <v>741</v>
      </c>
      <c r="J91" s="75">
        <v>2.372351408960601E-3</v>
      </c>
      <c r="K91" s="75">
        <v>1.2869381696908824</v>
      </c>
      <c r="L91" s="75">
        <v>1.9868817943784263E-2</v>
      </c>
      <c r="M91" s="136">
        <f t="shared" si="7"/>
        <v>-2.3197588789534481E-2</v>
      </c>
    </row>
    <row r="92" spans="1:13" ht="15.75" x14ac:dyDescent="0.25">
      <c r="C92" s="464">
        <v>11</v>
      </c>
      <c r="D92" s="465" t="s">
        <v>757</v>
      </c>
      <c r="E92" s="108">
        <v>1.285297300882462E-2</v>
      </c>
      <c r="F92" s="108">
        <v>0.59875401209541079</v>
      </c>
      <c r="G92" s="108">
        <v>-1.5438184632049362E-3</v>
      </c>
      <c r="H92" s="136">
        <f t="shared" si="6"/>
        <v>1.3777340507615548E-2</v>
      </c>
      <c r="I92" s="465" t="s">
        <v>743</v>
      </c>
      <c r="J92" s="75">
        <v>2.4308512947992526E-2</v>
      </c>
      <c r="K92" s="75">
        <v>1.1831007948824488</v>
      </c>
      <c r="L92" s="75">
        <v>1.9868817943784263E-2</v>
      </c>
      <c r="M92" s="136">
        <f t="shared" si="7"/>
        <v>8.0169864532670179E-4</v>
      </c>
    </row>
    <row r="93" spans="1:13" ht="15.75" x14ac:dyDescent="0.25">
      <c r="C93" s="464">
        <v>12</v>
      </c>
      <c r="D93" s="465" t="s">
        <v>758</v>
      </c>
      <c r="E93" s="108">
        <v>6.5055120224814201E-3</v>
      </c>
      <c r="F93" s="108">
        <v>0.52041795323146045</v>
      </c>
      <c r="G93" s="108">
        <v>-1.5438184632049362E-3</v>
      </c>
      <c r="H93" s="136">
        <f t="shared" si="6"/>
        <v>7.3089428672634717E-3</v>
      </c>
      <c r="I93" s="465" t="s">
        <v>747</v>
      </c>
      <c r="J93" s="75">
        <v>3.7098273621731619E-2</v>
      </c>
      <c r="K93" s="75">
        <v>1.5499655439425741</v>
      </c>
      <c r="L93" s="75">
        <v>1.9868817943784263E-2</v>
      </c>
      <c r="M93" s="136">
        <f t="shared" si="7"/>
        <v>6.3022904099980653E-3</v>
      </c>
    </row>
    <row r="94" spans="1:13" ht="15.75" x14ac:dyDescent="0.25">
      <c r="C94" s="464">
        <v>13</v>
      </c>
      <c r="D94" s="465" t="s">
        <v>763</v>
      </c>
      <c r="E94" s="108">
        <v>3.0749007218749999E-2</v>
      </c>
      <c r="F94" s="108">
        <v>0.96313712957900099</v>
      </c>
      <c r="G94" s="108">
        <v>-1.5438184632049362E-3</v>
      </c>
      <c r="H94" s="136">
        <f t="shared" si="6"/>
        <v>3.2235916101992265E-2</v>
      </c>
      <c r="I94" s="465" t="s">
        <v>749</v>
      </c>
      <c r="J94" s="75">
        <v>3.3963054619405998E-2</v>
      </c>
      <c r="K94" s="75">
        <v>0.76862044625102466</v>
      </c>
      <c r="L94" s="75">
        <v>1.9868817943784263E-2</v>
      </c>
      <c r="M94" s="136">
        <f t="shared" si="7"/>
        <v>1.8691474904974172E-2</v>
      </c>
    </row>
    <row r="95" spans="1:13" ht="15.75" x14ac:dyDescent="0.25">
      <c r="C95" s="464">
        <v>14</v>
      </c>
      <c r="D95" s="465" t="s">
        <v>766</v>
      </c>
      <c r="E95" s="108">
        <v>2.0523808553541572E-3</v>
      </c>
      <c r="F95" s="108">
        <v>0.15608627538583678</v>
      </c>
      <c r="G95" s="108">
        <v>-1.5438184632049362E-3</v>
      </c>
      <c r="H95" s="136">
        <f t="shared" si="6"/>
        <v>2.2933497291477024E-3</v>
      </c>
      <c r="I95" s="465" t="s">
        <v>751</v>
      </c>
      <c r="J95" s="75">
        <v>7.30080095529511E-2</v>
      </c>
      <c r="K95" s="75">
        <v>1.0464136866758078</v>
      </c>
      <c r="L95" s="75">
        <v>1.9868817943784263E-2</v>
      </c>
      <c r="M95" s="136">
        <f t="shared" si="7"/>
        <v>5.2217006518505367E-2</v>
      </c>
    </row>
    <row r="96" spans="1:13" ht="15.75" x14ac:dyDescent="0.25">
      <c r="C96" s="464">
        <v>15</v>
      </c>
      <c r="D96" s="465" t="s">
        <v>768</v>
      </c>
      <c r="E96" s="135">
        <v>2.1636011115942131E-2</v>
      </c>
      <c r="F96" s="108">
        <v>0.394921541155484</v>
      </c>
      <c r="G96" s="108">
        <v>-1.5438184632049362E-3</v>
      </c>
      <c r="H96" s="136">
        <f t="shared" si="6"/>
        <v>2.2245698282695316E-2</v>
      </c>
      <c r="I96" s="465" t="s">
        <v>757</v>
      </c>
      <c r="J96" s="75">
        <v>2.8848587083715564E-3</v>
      </c>
      <c r="K96" s="75">
        <v>-0.50168696297041138</v>
      </c>
      <c r="L96" s="75">
        <v>1.9868817943784263E-2</v>
      </c>
      <c r="M96" s="136">
        <f t="shared" si="7"/>
        <v>1.2852785640400696E-2</v>
      </c>
    </row>
    <row r="97" spans="3:13" ht="15.75" x14ac:dyDescent="0.25">
      <c r="C97" s="464">
        <v>16</v>
      </c>
      <c r="D97" s="384"/>
      <c r="E97" s="384"/>
      <c r="F97" s="384"/>
      <c r="G97" s="384"/>
      <c r="H97" s="384"/>
      <c r="I97" s="465" t="s">
        <v>758</v>
      </c>
      <c r="J97" s="75">
        <v>3.1879520138329322E-2</v>
      </c>
      <c r="K97" s="75">
        <v>0.8711977662086029</v>
      </c>
      <c r="L97" s="75">
        <v>1.9868817943784263E-2</v>
      </c>
      <c r="M97" s="136">
        <f t="shared" si="7"/>
        <v>1.4569850328499064E-2</v>
      </c>
    </row>
    <row r="98" spans="3:13" ht="15.75" x14ac:dyDescent="0.25">
      <c r="C98" s="464">
        <v>17</v>
      </c>
      <c r="D98" s="384"/>
      <c r="E98" s="384"/>
      <c r="F98" s="384"/>
      <c r="G98" s="384"/>
      <c r="H98" s="384"/>
      <c r="I98" s="465" t="s">
        <v>759</v>
      </c>
      <c r="J98" s="75">
        <v>3.9705345067839661E-2</v>
      </c>
      <c r="K98" s="75">
        <v>-0.23423854355606177</v>
      </c>
      <c r="L98" s="75">
        <v>1.9868817943784263E-2</v>
      </c>
      <c r="M98" s="136">
        <f t="shared" si="7"/>
        <v>4.4359388045172234E-2</v>
      </c>
    </row>
    <row r="99" spans="3:13" ht="15.75" x14ac:dyDescent="0.25">
      <c r="C99" s="464">
        <v>18</v>
      </c>
      <c r="D99" s="384"/>
      <c r="E99" s="384"/>
      <c r="F99" s="384"/>
      <c r="G99" s="384"/>
      <c r="H99" s="384"/>
      <c r="I99" s="465" t="s">
        <v>762</v>
      </c>
      <c r="J99" s="75">
        <v>1.2254758218586459E-2</v>
      </c>
      <c r="K99" s="75">
        <v>1.2461968224328916</v>
      </c>
      <c r="L99" s="75">
        <v>1.9868817943784263E-2</v>
      </c>
      <c r="M99" s="136">
        <f t="shared" si="7"/>
        <v>-1.2505699568455108E-2</v>
      </c>
    </row>
    <row r="100" spans="3:13" ht="15.75" x14ac:dyDescent="0.25">
      <c r="C100" s="464">
        <v>19</v>
      </c>
      <c r="D100" s="384"/>
      <c r="E100" s="384"/>
      <c r="F100" s="384"/>
      <c r="G100" s="384"/>
      <c r="H100" s="384"/>
      <c r="I100" s="465" t="s">
        <v>763</v>
      </c>
      <c r="J100" s="75">
        <v>2.9592054257203307E-2</v>
      </c>
      <c r="K100" s="75">
        <v>0.85133773561646919</v>
      </c>
      <c r="L100" s="75">
        <v>1.9868817943784263E-2</v>
      </c>
      <c r="M100" s="136">
        <f t="shared" si="7"/>
        <v>1.2676979779566142E-2</v>
      </c>
    </row>
    <row r="101" spans="3:13" ht="15.75" x14ac:dyDescent="0.25">
      <c r="C101" s="464">
        <v>20</v>
      </c>
      <c r="D101" s="384"/>
      <c r="E101" s="384"/>
      <c r="F101" s="384"/>
      <c r="G101" s="384"/>
      <c r="H101" s="384"/>
      <c r="I101" s="465" t="s">
        <v>768</v>
      </c>
      <c r="J101" s="135">
        <v>2.0734462387533386E-2</v>
      </c>
      <c r="K101" s="75">
        <v>0.9879383194319471</v>
      </c>
      <c r="L101" s="75">
        <v>1.9868817943784263E-2</v>
      </c>
      <c r="M101" s="136">
        <f t="shared" si="7"/>
        <v>1.1052957790518465E-3</v>
      </c>
    </row>
    <row r="104" spans="3:13" ht="15.75" x14ac:dyDescent="0.25">
      <c r="C104" s="627" t="s">
        <v>716</v>
      </c>
      <c r="D104" s="588" t="s">
        <v>5009</v>
      </c>
      <c r="E104" s="707" t="s">
        <v>5142</v>
      </c>
      <c r="F104" s="707"/>
      <c r="G104" s="707"/>
      <c r="H104" s="707"/>
      <c r="I104" s="588" t="s">
        <v>5009</v>
      </c>
      <c r="J104" s="588" t="s">
        <v>5143</v>
      </c>
      <c r="K104" s="588"/>
      <c r="L104" s="588"/>
      <c r="M104" s="588"/>
    </row>
    <row r="105" spans="3:13" ht="17.25" x14ac:dyDescent="0.3">
      <c r="C105" s="628"/>
      <c r="D105" s="588"/>
      <c r="E105" s="137" t="s">
        <v>881</v>
      </c>
      <c r="F105" s="137" t="s">
        <v>5068</v>
      </c>
      <c r="G105" s="137" t="s">
        <v>894</v>
      </c>
      <c r="H105" s="137" t="s">
        <v>5069</v>
      </c>
      <c r="I105" s="588"/>
      <c r="J105" s="137" t="s">
        <v>881</v>
      </c>
      <c r="K105" s="137" t="s">
        <v>5068</v>
      </c>
      <c r="L105" s="137" t="s">
        <v>894</v>
      </c>
      <c r="M105" s="137" t="s">
        <v>5069</v>
      </c>
    </row>
    <row r="106" spans="3:13" ht="15.75" x14ac:dyDescent="0.25">
      <c r="C106" s="384">
        <v>1</v>
      </c>
      <c r="D106" s="465" t="s">
        <v>722</v>
      </c>
      <c r="E106" s="108">
        <v>5.0724539006976578E-2</v>
      </c>
      <c r="F106" s="75">
        <v>0.23611689425293397</v>
      </c>
      <c r="G106" s="75">
        <v>-8.9212734082430127E-3</v>
      </c>
      <c r="H106" s="136">
        <f>E106-(F106*G106)</f>
        <v>5.2831002376912205E-2</v>
      </c>
      <c r="I106" s="465" t="s">
        <v>720</v>
      </c>
      <c r="J106" s="108">
        <v>0.11047472610935426</v>
      </c>
      <c r="K106" s="108">
        <v>0.79018437492383398</v>
      </c>
      <c r="L106" s="108">
        <v>9.8098034712319256E-3</v>
      </c>
      <c r="M106" s="136">
        <f>J106-(K106*L106)</f>
        <v>0.1027231726853132</v>
      </c>
    </row>
    <row r="107" spans="3:13" ht="15.75" x14ac:dyDescent="0.25">
      <c r="C107" s="384">
        <v>2</v>
      </c>
      <c r="D107" s="465" t="s">
        <v>726</v>
      </c>
      <c r="E107" s="75">
        <v>3.341071808934937E-3</v>
      </c>
      <c r="F107" s="75">
        <v>0.83581655230096019</v>
      </c>
      <c r="G107" s="75">
        <v>-8.9212734082430127E-3</v>
      </c>
      <c r="H107" s="136">
        <f t="shared" ref="H107:H116" si="8">E107-(F107*G107)</f>
        <v>1.0797619791146849E-2</v>
      </c>
      <c r="I107" s="465" t="s">
        <v>724</v>
      </c>
      <c r="J107" s="108">
        <v>3.0944733396913237E-2</v>
      </c>
      <c r="K107" s="108">
        <v>1.4858036835274386</v>
      </c>
      <c r="L107" s="108">
        <v>9.8098034712319256E-3</v>
      </c>
      <c r="M107" s="136">
        <f t="shared" ref="M107:M122" si="9">J107-(K107*L107)</f>
        <v>1.6369291264676587E-2</v>
      </c>
    </row>
    <row r="108" spans="3:13" ht="15.75" x14ac:dyDescent="0.25">
      <c r="C108" s="384">
        <v>3</v>
      </c>
      <c r="D108" s="465" t="s">
        <v>730</v>
      </c>
      <c r="E108" s="75">
        <v>1.3476315842140927E-2</v>
      </c>
      <c r="F108" s="75">
        <v>1.7102500614107761</v>
      </c>
      <c r="G108" s="75">
        <v>-8.9212734082430127E-3</v>
      </c>
      <c r="H108" s="136">
        <f t="shared" si="8"/>
        <v>2.8733924236450863E-2</v>
      </c>
      <c r="I108" s="465" t="s">
        <v>726</v>
      </c>
      <c r="J108" s="108">
        <v>1.489725012376273E-2</v>
      </c>
      <c r="K108" s="108">
        <v>1.0621989944920238</v>
      </c>
      <c r="L108" s="108">
        <v>9.8098034712319256E-3</v>
      </c>
      <c r="M108" s="136">
        <f t="shared" si="9"/>
        <v>4.4772867404558134E-3</v>
      </c>
    </row>
    <row r="109" spans="3:13" ht="15.75" x14ac:dyDescent="0.25">
      <c r="C109" s="384">
        <v>4</v>
      </c>
      <c r="D109" s="465" t="s">
        <v>732</v>
      </c>
      <c r="E109" s="75">
        <v>3.5372048170628383E-2</v>
      </c>
      <c r="F109" s="75">
        <v>1.1589330269317943</v>
      </c>
      <c r="G109" s="75">
        <v>-8.9212734082430127E-3</v>
      </c>
      <c r="H109" s="136">
        <f t="shared" si="8"/>
        <v>4.5711206565729579E-2</v>
      </c>
      <c r="I109" s="465" t="s">
        <v>728</v>
      </c>
      <c r="J109" s="108">
        <v>1.2529204995463325E-2</v>
      </c>
      <c r="K109" s="108">
        <v>1.3038985240115453</v>
      </c>
      <c r="L109" s="108">
        <v>9.8098034712319256E-3</v>
      </c>
      <c r="M109" s="136">
        <f t="shared" si="9"/>
        <v>-2.6178327151931552E-4</v>
      </c>
    </row>
    <row r="110" spans="3:13" ht="15.75" x14ac:dyDescent="0.25">
      <c r="C110" s="384">
        <v>5</v>
      </c>
      <c r="D110" s="465" t="s">
        <v>734</v>
      </c>
      <c r="E110" s="75">
        <v>2.227231121170636E-2</v>
      </c>
      <c r="F110" s="75">
        <v>1.8777474728125816</v>
      </c>
      <c r="G110" s="75">
        <v>-8.9212734082430127E-3</v>
      </c>
      <c r="H110" s="136">
        <f t="shared" si="8"/>
        <v>3.9024209808304761E-2</v>
      </c>
      <c r="I110" s="465" t="s">
        <v>730</v>
      </c>
      <c r="J110" s="108">
        <v>1.4687027890688277E-2</v>
      </c>
      <c r="K110" s="108">
        <v>0.95935038823775864</v>
      </c>
      <c r="L110" s="108">
        <v>9.8098034712319256E-3</v>
      </c>
      <c r="M110" s="136">
        <f t="shared" si="9"/>
        <v>5.2759891220258166E-3</v>
      </c>
    </row>
    <row r="111" spans="3:13" ht="15.75" x14ac:dyDescent="0.25">
      <c r="C111" s="384">
        <v>6</v>
      </c>
      <c r="D111" s="465" t="s">
        <v>739</v>
      </c>
      <c r="E111" s="75">
        <v>7.3956973659437229E-3</v>
      </c>
      <c r="F111" s="75">
        <v>0.92662575806417757</v>
      </c>
      <c r="G111" s="75">
        <v>-8.9212734082430127E-3</v>
      </c>
      <c r="H111" s="136">
        <f t="shared" si="8"/>
        <v>1.5662379100754693E-2</v>
      </c>
      <c r="I111" s="465" t="s">
        <v>732</v>
      </c>
      <c r="J111" s="108">
        <v>2.5411592826065827E-2</v>
      </c>
      <c r="K111" s="108">
        <v>1.4101102810959454</v>
      </c>
      <c r="L111" s="108">
        <v>9.8098034712319256E-3</v>
      </c>
      <c r="M111" s="136">
        <f t="shared" si="9"/>
        <v>1.1578688095750996E-2</v>
      </c>
    </row>
    <row r="112" spans="3:13" ht="15.75" x14ac:dyDescent="0.25">
      <c r="C112" s="384">
        <v>7</v>
      </c>
      <c r="D112" s="465" t="s">
        <v>743</v>
      </c>
      <c r="E112" s="75">
        <v>2.0536453567168017E-4</v>
      </c>
      <c r="F112" s="75">
        <v>1.2636247181977183</v>
      </c>
      <c r="G112" s="75">
        <v>-8.9212734082430127E-3</v>
      </c>
      <c r="H112" s="136">
        <f t="shared" si="8"/>
        <v>1.1478506132127555E-2</v>
      </c>
      <c r="I112" s="465" t="s">
        <v>734</v>
      </c>
      <c r="J112" s="108">
        <v>1.8170046627102431E-3</v>
      </c>
      <c r="K112" s="108">
        <v>1.86564663144634</v>
      </c>
      <c r="L112" s="108">
        <v>9.8098034712319256E-3</v>
      </c>
      <c r="M112" s="136">
        <f t="shared" si="9"/>
        <v>-1.6484622138544215E-2</v>
      </c>
    </row>
    <row r="113" spans="3:13" ht="15.75" x14ac:dyDescent="0.25">
      <c r="C113" s="384">
        <v>8</v>
      </c>
      <c r="D113" s="465" t="s">
        <v>751</v>
      </c>
      <c r="E113" s="75">
        <v>8.155026533794683E-3</v>
      </c>
      <c r="F113" s="75">
        <v>0.54898787812408212</v>
      </c>
      <c r="G113" s="75">
        <v>-8.9212734082430127E-3</v>
      </c>
      <c r="H113" s="136">
        <f t="shared" si="8"/>
        <v>1.3052697492350813E-2</v>
      </c>
      <c r="I113" s="465" t="s">
        <v>736</v>
      </c>
      <c r="J113" s="108">
        <v>1.6897526864631585E-2</v>
      </c>
      <c r="K113" s="108">
        <v>0.36516647381213474</v>
      </c>
      <c r="L113" s="108">
        <v>9.8098034712319256E-3</v>
      </c>
      <c r="M113" s="136">
        <f t="shared" si="9"/>
        <v>1.3315315522251783E-2</v>
      </c>
    </row>
    <row r="114" spans="3:13" ht="15.75" x14ac:dyDescent="0.25">
      <c r="C114" s="384">
        <v>9</v>
      </c>
      <c r="D114" s="465" t="s">
        <v>763</v>
      </c>
      <c r="E114" s="75">
        <v>1.0456199092610684E-2</v>
      </c>
      <c r="F114" s="75">
        <v>0.58763002502377726</v>
      </c>
      <c r="G114" s="75">
        <v>-8.9212734082430127E-3</v>
      </c>
      <c r="H114" s="136">
        <f t="shared" si="8"/>
        <v>1.5698607208740483E-2</v>
      </c>
      <c r="I114" s="465" t="s">
        <v>739</v>
      </c>
      <c r="J114" s="108">
        <v>2.497515867047009E-2</v>
      </c>
      <c r="K114" s="108">
        <v>1.2814339870059477</v>
      </c>
      <c r="L114" s="108">
        <v>9.8098034712319256E-3</v>
      </c>
      <c r="M114" s="136">
        <f t="shared" si="9"/>
        <v>1.2404543096584578E-2</v>
      </c>
    </row>
    <row r="115" spans="3:13" ht="15.75" x14ac:dyDescent="0.25">
      <c r="C115" s="384">
        <v>10</v>
      </c>
      <c r="D115" s="465" t="s">
        <v>766</v>
      </c>
      <c r="E115" s="108">
        <v>3.4752269555204389E-3</v>
      </c>
      <c r="F115" s="75">
        <v>0.53156751834156291</v>
      </c>
      <c r="G115" s="75">
        <v>-8.9212734082430127E-3</v>
      </c>
      <c r="H115" s="136">
        <f t="shared" si="8"/>
        <v>8.2174861215867541E-3</v>
      </c>
      <c r="I115" s="465" t="s">
        <v>741</v>
      </c>
      <c r="J115" s="108">
        <v>4.1806635780185626E-2</v>
      </c>
      <c r="K115" s="108">
        <v>1.4817965878684902</v>
      </c>
      <c r="L115" s="108">
        <v>9.8098034712319256E-3</v>
      </c>
      <c r="M115" s="136">
        <f t="shared" si="9"/>
        <v>2.7270502468853687E-2</v>
      </c>
    </row>
    <row r="116" spans="3:13" ht="15.75" x14ac:dyDescent="0.25">
      <c r="C116" s="384">
        <v>11</v>
      </c>
      <c r="D116" s="465" t="s">
        <v>768</v>
      </c>
      <c r="E116" s="135">
        <v>1.4293210225071849E-2</v>
      </c>
      <c r="F116" s="75">
        <v>0.14716395985917979</v>
      </c>
      <c r="G116" s="75">
        <v>-8.9212734082430127E-3</v>
      </c>
      <c r="H116" s="136">
        <f t="shared" si="8"/>
        <v>1.5606100146815292E-2</v>
      </c>
      <c r="I116" s="465" t="s">
        <v>749</v>
      </c>
      <c r="J116" s="108">
        <v>1.5386040495967201E-2</v>
      </c>
      <c r="K116" s="108">
        <v>1.6479788901639989</v>
      </c>
      <c r="L116" s="108">
        <v>9.8098034712319256E-3</v>
      </c>
      <c r="M116" s="136">
        <f t="shared" si="9"/>
        <v>-7.803085412805312E-4</v>
      </c>
    </row>
    <row r="117" spans="3:13" ht="15.75" x14ac:dyDescent="0.25">
      <c r="C117" s="384">
        <v>12</v>
      </c>
      <c r="D117" s="384"/>
      <c r="E117" s="384"/>
      <c r="F117" s="384"/>
      <c r="G117" s="384"/>
      <c r="H117" s="384"/>
      <c r="I117" s="465" t="s">
        <v>757</v>
      </c>
      <c r="J117" s="108">
        <v>1.7780737168704312E-2</v>
      </c>
      <c r="K117" s="108">
        <v>2.4247489687959938</v>
      </c>
      <c r="L117" s="108">
        <v>9.8098034712319256E-3</v>
      </c>
      <c r="M117" s="136">
        <f t="shared" si="9"/>
        <v>-6.005573682256661E-3</v>
      </c>
    </row>
    <row r="118" spans="3:13" ht="15.75" x14ac:dyDescent="0.25">
      <c r="C118" s="384">
        <v>13</v>
      </c>
      <c r="D118" s="384"/>
      <c r="E118" s="384"/>
      <c r="F118" s="384"/>
      <c r="G118" s="384"/>
      <c r="H118" s="384"/>
      <c r="I118" s="465" t="s">
        <v>758</v>
      </c>
      <c r="J118" s="108">
        <v>1.3684742446498782E-2</v>
      </c>
      <c r="K118" s="108">
        <v>0.78898076961329777</v>
      </c>
      <c r="L118" s="108">
        <v>9.8098034712319256E-3</v>
      </c>
      <c r="M118" s="136">
        <f t="shared" si="9"/>
        <v>5.9449961540110176E-3</v>
      </c>
    </row>
    <row r="119" spans="3:13" ht="15.75" x14ac:dyDescent="0.25">
      <c r="C119" s="384">
        <v>14</v>
      </c>
      <c r="D119" s="384"/>
      <c r="E119" s="384"/>
      <c r="F119" s="384"/>
      <c r="G119" s="384"/>
      <c r="H119" s="384"/>
      <c r="I119" s="465" t="s">
        <v>759</v>
      </c>
      <c r="J119" s="108">
        <v>0.11422363715749789</v>
      </c>
      <c r="K119" s="108">
        <v>1.3073813455117798</v>
      </c>
      <c r="L119" s="108">
        <v>9.8098034712319256E-3</v>
      </c>
      <c r="M119" s="136">
        <f t="shared" si="9"/>
        <v>0.10139848309607256</v>
      </c>
    </row>
    <row r="120" spans="3:13" ht="15.75" x14ac:dyDescent="0.25">
      <c r="C120" s="384">
        <v>15</v>
      </c>
      <c r="D120" s="384"/>
      <c r="E120" s="384"/>
      <c r="F120" s="384"/>
      <c r="G120" s="384"/>
      <c r="H120" s="384"/>
      <c r="I120" s="465" t="s">
        <v>763</v>
      </c>
      <c r="J120" s="108">
        <v>2.4529781876815895E-2</v>
      </c>
      <c r="K120" s="108">
        <v>0.81956915267758945</v>
      </c>
      <c r="L120" s="108">
        <v>9.8098034712319256E-3</v>
      </c>
      <c r="M120" s="136">
        <f t="shared" si="9"/>
        <v>1.6489969557964668E-2</v>
      </c>
    </row>
    <row r="121" spans="3:13" ht="15.75" x14ac:dyDescent="0.25">
      <c r="C121" s="384">
        <v>16</v>
      </c>
      <c r="D121" s="384"/>
      <c r="E121" s="384"/>
      <c r="F121" s="384"/>
      <c r="G121" s="384"/>
      <c r="H121" s="384"/>
      <c r="I121" s="465" t="s">
        <v>766</v>
      </c>
      <c r="J121" s="108">
        <v>2.6165788567097864E-2</v>
      </c>
      <c r="K121" s="108">
        <v>0.62541155062528331</v>
      </c>
      <c r="L121" s="108">
        <v>9.8098034712319256E-3</v>
      </c>
      <c r="M121" s="136">
        <f t="shared" si="9"/>
        <v>2.0030624166825418E-2</v>
      </c>
    </row>
    <row r="122" spans="3:13" ht="15.75" x14ac:dyDescent="0.25">
      <c r="C122" s="384">
        <v>17</v>
      </c>
      <c r="D122" s="384"/>
      <c r="E122" s="384"/>
      <c r="F122" s="384"/>
      <c r="G122" s="384"/>
      <c r="H122" s="384"/>
      <c r="I122" s="465" t="s">
        <v>768</v>
      </c>
      <c r="J122" s="135">
        <v>7.8223554640134002E-3</v>
      </c>
      <c r="K122" s="108">
        <v>1.2865040415469806</v>
      </c>
      <c r="L122" s="108">
        <v>9.8098034712319256E-3</v>
      </c>
      <c r="M122" s="136">
        <f t="shared" si="9"/>
        <v>-4.7979963485080719E-3</v>
      </c>
    </row>
    <row r="123" spans="3:13" ht="15.75" x14ac:dyDescent="0.25">
      <c r="D123" s="476"/>
      <c r="E123" s="476"/>
      <c r="F123" s="476"/>
      <c r="G123" s="476"/>
      <c r="H123" s="476"/>
    </row>
    <row r="124" spans="3:13" ht="15.75" x14ac:dyDescent="0.25">
      <c r="D124" s="384"/>
      <c r="E124" s="384"/>
      <c r="F124" s="384"/>
      <c r="G124" s="384"/>
      <c r="H124" s="384"/>
    </row>
    <row r="125" spans="3:13" ht="15.75" x14ac:dyDescent="0.25">
      <c r="D125" s="475"/>
      <c r="E125" s="475"/>
      <c r="F125" s="475"/>
      <c r="G125" s="475"/>
      <c r="H125" s="475"/>
    </row>
    <row r="126" spans="3:13" ht="15.75" x14ac:dyDescent="0.25">
      <c r="C126" s="709" t="s">
        <v>716</v>
      </c>
      <c r="D126" s="588" t="s">
        <v>5009</v>
      </c>
      <c r="E126" s="589" t="s">
        <v>5144</v>
      </c>
      <c r="F126" s="589"/>
      <c r="G126" s="589"/>
      <c r="H126" s="589"/>
      <c r="I126" s="588" t="s">
        <v>5009</v>
      </c>
      <c r="J126" s="589" t="s">
        <v>5145</v>
      </c>
      <c r="K126" s="589"/>
      <c r="L126" s="589"/>
      <c r="M126" s="589"/>
    </row>
    <row r="127" spans="3:13" ht="17.25" x14ac:dyDescent="0.3">
      <c r="C127" s="709"/>
      <c r="D127" s="588"/>
      <c r="E127" s="137" t="s">
        <v>881</v>
      </c>
      <c r="F127" s="137" t="s">
        <v>5068</v>
      </c>
      <c r="G127" s="137" t="s">
        <v>894</v>
      </c>
      <c r="H127" s="137" t="s">
        <v>5069</v>
      </c>
      <c r="I127" s="588"/>
      <c r="J127" s="137" t="s">
        <v>881</v>
      </c>
      <c r="K127" s="137" t="s">
        <v>5068</v>
      </c>
      <c r="L127" s="137" t="s">
        <v>894</v>
      </c>
      <c r="M127" s="137" t="s">
        <v>5069</v>
      </c>
    </row>
    <row r="128" spans="3:13" ht="15.75" x14ac:dyDescent="0.25">
      <c r="C128" s="464">
        <v>1</v>
      </c>
      <c r="D128" s="465" t="s">
        <v>720</v>
      </c>
      <c r="E128" s="108">
        <v>1.2886046829330913E-2</v>
      </c>
      <c r="F128" s="108">
        <v>1.017152736507084</v>
      </c>
      <c r="G128" s="108">
        <v>1.7002369229728018E-2</v>
      </c>
      <c r="H128" s="136">
        <f>E128-(F128*G128)</f>
        <v>-4.4079595597907844E-3</v>
      </c>
      <c r="I128" s="465" t="s">
        <v>724</v>
      </c>
      <c r="J128" s="108">
        <v>2.9736803032104193E-3</v>
      </c>
      <c r="K128" s="108">
        <v>1.1016819517354417</v>
      </c>
      <c r="L128" s="108">
        <v>-7.0994468597337171E-3</v>
      </c>
      <c r="M128" s="136">
        <f t="shared" ref="M128:M135" si="10">J128-(K128*L128)</f>
        <v>1.0795012775883914E-2</v>
      </c>
    </row>
    <row r="129" spans="3:13" ht="15.75" x14ac:dyDescent="0.25">
      <c r="C129" s="464">
        <v>2</v>
      </c>
      <c r="D129" s="465" t="s">
        <v>722</v>
      </c>
      <c r="E129" s="108">
        <v>8.8561043588156283E-3</v>
      </c>
      <c r="F129" s="108">
        <v>-0.29956856916480989</v>
      </c>
      <c r="G129" s="108">
        <v>1.7002369229728018E-2</v>
      </c>
      <c r="H129" s="136">
        <f t="shared" ref="H129:H144" si="11">E129-(F129*G129)</f>
        <v>1.3949479781377042E-2</v>
      </c>
      <c r="I129" s="465" t="s">
        <v>726</v>
      </c>
      <c r="J129" s="108">
        <v>1.644581896280636E-2</v>
      </c>
      <c r="K129" s="108">
        <v>0.69934412589099126</v>
      </c>
      <c r="L129" s="108">
        <v>-7.0994468597337171E-3</v>
      </c>
      <c r="M129" s="136">
        <f t="shared" si="10"/>
        <v>2.1410775421236379E-2</v>
      </c>
    </row>
    <row r="130" spans="3:13" ht="15.75" x14ac:dyDescent="0.25">
      <c r="C130" s="464">
        <v>3</v>
      </c>
      <c r="D130" s="465" t="s">
        <v>724</v>
      </c>
      <c r="E130" s="108">
        <v>2.7762328222673445E-3</v>
      </c>
      <c r="F130" s="108">
        <v>1.0052322729474223</v>
      </c>
      <c r="G130" s="108">
        <v>1.7002369229728018E-2</v>
      </c>
      <c r="H130" s="136">
        <f t="shared" si="11"/>
        <v>-1.4315097444023466E-2</v>
      </c>
      <c r="I130" s="465" t="s">
        <v>730</v>
      </c>
      <c r="J130" s="108">
        <v>5.0683988056588738E-3</v>
      </c>
      <c r="K130" s="108">
        <v>1.0797443462475096</v>
      </c>
      <c r="L130" s="108">
        <v>-7.0994468597337171E-3</v>
      </c>
      <c r="M130" s="136">
        <f t="shared" si="10"/>
        <v>1.2733986413940992E-2</v>
      </c>
    </row>
    <row r="131" spans="3:13" ht="15.75" x14ac:dyDescent="0.25">
      <c r="C131" s="464">
        <v>4</v>
      </c>
      <c r="D131" s="465" t="s">
        <v>726</v>
      </c>
      <c r="E131" s="108">
        <v>3.158080486337541E-2</v>
      </c>
      <c r="F131" s="108">
        <v>0.81352933482737211</v>
      </c>
      <c r="G131" s="108">
        <v>1.7002369229728018E-2</v>
      </c>
      <c r="H131" s="136">
        <f t="shared" si="11"/>
        <v>1.7748878733425396E-2</v>
      </c>
      <c r="I131" s="465" t="s">
        <v>739</v>
      </c>
      <c r="J131" s="108">
        <v>1.6491628881161763E-2</v>
      </c>
      <c r="K131" s="108">
        <v>0.25528005257229847</v>
      </c>
      <c r="L131" s="108">
        <v>-7.0994468597337171E-3</v>
      </c>
      <c r="M131" s="136">
        <f t="shared" si="10"/>
        <v>1.8303976048748824E-2</v>
      </c>
    </row>
    <row r="132" spans="3:13" ht="15.75" x14ac:dyDescent="0.25">
      <c r="C132" s="464">
        <v>5</v>
      </c>
      <c r="D132" s="465" t="s">
        <v>728</v>
      </c>
      <c r="E132" s="108">
        <v>5.7425894413933365E-2</v>
      </c>
      <c r="F132" s="108">
        <v>1.8098730505604588</v>
      </c>
      <c r="G132" s="108">
        <v>1.7002369229728018E-2</v>
      </c>
      <c r="H132" s="136">
        <f t="shared" si="11"/>
        <v>2.665376454937024E-2</v>
      </c>
      <c r="I132" s="465" t="s">
        <v>741</v>
      </c>
      <c r="J132" s="108">
        <v>3.5098052589271921E-3</v>
      </c>
      <c r="K132" s="108">
        <v>0.43339042572472203</v>
      </c>
      <c r="L132" s="108">
        <v>-7.0994468597337171E-3</v>
      </c>
      <c r="M132" s="136">
        <f t="shared" si="10"/>
        <v>6.586637555877229E-3</v>
      </c>
    </row>
    <row r="133" spans="3:13" ht="15.75" x14ac:dyDescent="0.25">
      <c r="C133" s="464">
        <v>6</v>
      </c>
      <c r="D133" s="465" t="s">
        <v>730</v>
      </c>
      <c r="E133" s="108">
        <v>5.3747499372852371E-2</v>
      </c>
      <c r="F133" s="108">
        <v>1.8891324361079598</v>
      </c>
      <c r="G133" s="108">
        <v>1.7002369229728018E-2</v>
      </c>
      <c r="H133" s="136">
        <f t="shared" si="11"/>
        <v>2.1627772170289265E-2</v>
      </c>
      <c r="I133" s="465" t="s">
        <v>758</v>
      </c>
      <c r="J133" s="108">
        <v>5.3635640422357127E-2</v>
      </c>
      <c r="K133" s="108">
        <v>2.6307980687881862</v>
      </c>
      <c r="L133" s="108">
        <v>-7.0994468597337171E-3</v>
      </c>
      <c r="M133" s="136">
        <f t="shared" si="10"/>
        <v>7.2312851510408949E-2</v>
      </c>
    </row>
    <row r="134" spans="3:13" ht="15.75" x14ac:dyDescent="0.25">
      <c r="C134" s="464">
        <v>7</v>
      </c>
      <c r="D134" s="465" t="s">
        <v>732</v>
      </c>
      <c r="E134" s="108">
        <v>8.5814029188377217E-2</v>
      </c>
      <c r="F134" s="108">
        <v>1.3694546922461874</v>
      </c>
      <c r="G134" s="108">
        <v>1.7002369229728018E-2</v>
      </c>
      <c r="H134" s="136">
        <f t="shared" si="11"/>
        <v>6.2530054867423995E-2</v>
      </c>
      <c r="I134" s="465" t="s">
        <v>759</v>
      </c>
      <c r="J134" s="108">
        <v>0.1097639412105044</v>
      </c>
      <c r="K134" s="108">
        <v>1.7415704507628691</v>
      </c>
      <c r="L134" s="108">
        <v>-7.0994468597337171E-3</v>
      </c>
      <c r="M134" s="136">
        <f t="shared" si="10"/>
        <v>0.12212812807817788</v>
      </c>
    </row>
    <row r="135" spans="3:13" ht="15.75" x14ac:dyDescent="0.25">
      <c r="C135" s="464">
        <v>8</v>
      </c>
      <c r="D135" s="465" t="s">
        <v>736</v>
      </c>
      <c r="E135" s="108">
        <v>2.7592791035119014E-2</v>
      </c>
      <c r="F135" s="108">
        <v>1.1256346994660098</v>
      </c>
      <c r="G135" s="108">
        <v>1.7002369229728018E-2</v>
      </c>
      <c r="H135" s="136">
        <f t="shared" si="11"/>
        <v>8.4543342570039849E-3</v>
      </c>
      <c r="I135" s="465" t="s">
        <v>762</v>
      </c>
      <c r="J135" s="108">
        <v>3.7858664819392207E-2</v>
      </c>
      <c r="K135" s="108">
        <v>1.8715863676020574</v>
      </c>
      <c r="L135" s="108">
        <v>-7.0994468597337171E-3</v>
      </c>
      <c r="M135" s="136">
        <f t="shared" si="10"/>
        <v>5.1145892779585068E-2</v>
      </c>
    </row>
    <row r="136" spans="3:13" ht="15.75" x14ac:dyDescent="0.25">
      <c r="C136" s="464">
        <v>9</v>
      </c>
      <c r="D136" s="465" t="s">
        <v>739</v>
      </c>
      <c r="E136" s="108">
        <v>5.2357724784577271E-3</v>
      </c>
      <c r="F136" s="108">
        <v>0.77092992893429124</v>
      </c>
      <c r="G136" s="108">
        <v>1.7002369229728018E-2</v>
      </c>
      <c r="H136" s="136">
        <f t="shared" si="11"/>
        <v>-7.8718628235310735E-3</v>
      </c>
      <c r="I136" s="384"/>
      <c r="J136" s="384"/>
      <c r="K136" s="384"/>
      <c r="L136" s="384"/>
      <c r="M136" s="384"/>
    </row>
    <row r="137" spans="3:13" ht="15.75" x14ac:dyDescent="0.25">
      <c r="C137" s="464">
        <v>10</v>
      </c>
      <c r="D137" s="465" t="s">
        <v>743</v>
      </c>
      <c r="E137" s="108">
        <v>3.9888062619995786E-2</v>
      </c>
      <c r="F137" s="108">
        <v>2.5639661219858723</v>
      </c>
      <c r="G137" s="108">
        <v>1.7002369229728018E-2</v>
      </c>
      <c r="H137" s="136">
        <f t="shared" si="11"/>
        <v>-3.7054360785218829E-3</v>
      </c>
      <c r="I137" s="384"/>
      <c r="J137" s="384"/>
      <c r="K137" s="384"/>
      <c r="L137" s="384"/>
      <c r="M137" s="384"/>
    </row>
    <row r="138" spans="3:13" ht="15.75" x14ac:dyDescent="0.25">
      <c r="C138" s="464">
        <v>11</v>
      </c>
      <c r="D138" s="465" t="s">
        <v>747</v>
      </c>
      <c r="E138" s="108">
        <v>3.66777050871466E-2</v>
      </c>
      <c r="F138" s="108">
        <v>-0.13529995708504922</v>
      </c>
      <c r="G138" s="108">
        <v>1.7002369229728018E-2</v>
      </c>
      <c r="H138" s="136">
        <f t="shared" si="11"/>
        <v>3.8978124914272966E-2</v>
      </c>
      <c r="I138" s="384"/>
      <c r="J138" s="384"/>
      <c r="K138" s="384"/>
      <c r="L138" s="384"/>
      <c r="M138" s="384"/>
    </row>
    <row r="139" spans="3:13" ht="15.75" x14ac:dyDescent="0.25">
      <c r="C139" s="464">
        <v>12</v>
      </c>
      <c r="D139" s="465" t="s">
        <v>749</v>
      </c>
      <c r="E139" s="108">
        <v>1.1107704988576305E-2</v>
      </c>
      <c r="F139" s="108">
        <v>0.6921042568189113</v>
      </c>
      <c r="G139" s="108">
        <v>1.7002369229728018E-2</v>
      </c>
      <c r="H139" s="136">
        <f t="shared" si="11"/>
        <v>-6.5970713132532978E-4</v>
      </c>
      <c r="I139" s="384"/>
      <c r="J139" s="384"/>
      <c r="K139" s="384"/>
      <c r="L139" s="384"/>
      <c r="M139" s="384"/>
    </row>
    <row r="140" spans="3:13" ht="15.75" x14ac:dyDescent="0.25">
      <c r="C140" s="464">
        <v>13</v>
      </c>
      <c r="D140" s="465" t="s">
        <v>759</v>
      </c>
      <c r="E140" s="108">
        <v>5.22554327124801E-2</v>
      </c>
      <c r="F140" s="108">
        <v>12.009888359791486</v>
      </c>
      <c r="G140" s="108">
        <v>1.7002369229728018E-2</v>
      </c>
      <c r="H140" s="136">
        <f t="shared" si="11"/>
        <v>-0.15194112358850737</v>
      </c>
      <c r="I140" s="384"/>
      <c r="J140" s="384"/>
      <c r="K140" s="384"/>
      <c r="L140" s="384"/>
      <c r="M140" s="384"/>
    </row>
    <row r="141" spans="3:13" ht="15.75" x14ac:dyDescent="0.25">
      <c r="C141" s="464">
        <v>14</v>
      </c>
      <c r="D141" s="465" t="s">
        <v>762</v>
      </c>
      <c r="E141" s="108">
        <v>8.4372708992450935E-3</v>
      </c>
      <c r="F141" s="108">
        <v>0.758910868945879</v>
      </c>
      <c r="G141" s="108">
        <v>1.7002369229728018E-2</v>
      </c>
      <c r="H141" s="136">
        <f t="shared" si="11"/>
        <v>-4.4660119070264719E-3</v>
      </c>
      <c r="I141" s="384"/>
      <c r="J141" s="384"/>
      <c r="K141" s="384"/>
      <c r="L141" s="384"/>
      <c r="M141" s="384"/>
    </row>
    <row r="142" spans="3:13" ht="15.75" x14ac:dyDescent="0.25">
      <c r="C142" s="464">
        <v>15</v>
      </c>
      <c r="D142" s="465" t="s">
        <v>763</v>
      </c>
      <c r="E142" s="108">
        <v>1.2969974777074603E-2</v>
      </c>
      <c r="F142" s="108">
        <v>0.91312476500138207</v>
      </c>
      <c r="G142" s="108">
        <v>1.7002369229728018E-2</v>
      </c>
      <c r="H142" s="136">
        <f t="shared" si="11"/>
        <v>-2.5553096302875222E-3</v>
      </c>
      <c r="I142" s="384"/>
      <c r="J142" s="384"/>
      <c r="K142" s="384"/>
      <c r="L142" s="384"/>
      <c r="M142" s="384"/>
    </row>
    <row r="143" spans="3:13" ht="15.75" x14ac:dyDescent="0.25">
      <c r="C143" s="464">
        <v>16</v>
      </c>
      <c r="D143" s="465" t="s">
        <v>766</v>
      </c>
      <c r="E143" s="108">
        <v>4.6392464179413839E-2</v>
      </c>
      <c r="F143" s="108">
        <v>0.27205759539547231</v>
      </c>
      <c r="G143" s="108">
        <v>1.7002369229728018E-2</v>
      </c>
      <c r="H143" s="136">
        <f t="shared" si="11"/>
        <v>4.1766840490748067E-2</v>
      </c>
      <c r="I143" s="384"/>
      <c r="J143" s="384"/>
      <c r="K143" s="384"/>
      <c r="L143" s="384"/>
      <c r="M143" s="384"/>
    </row>
    <row r="144" spans="3:13" ht="15.75" x14ac:dyDescent="0.25">
      <c r="C144" s="464">
        <v>17</v>
      </c>
      <c r="D144" s="465" t="s">
        <v>768</v>
      </c>
      <c r="E144" s="135">
        <v>3.3106732494870283E-2</v>
      </c>
      <c r="F144" s="108">
        <v>1.1869920360357156</v>
      </c>
      <c r="G144" s="108">
        <v>1.7002369229728018E-2</v>
      </c>
      <c r="H144" s="136">
        <f t="shared" si="11"/>
        <v>1.2925055625444423E-2</v>
      </c>
      <c r="I144" s="384"/>
      <c r="J144" s="384"/>
      <c r="K144" s="384"/>
      <c r="L144" s="384"/>
      <c r="M144" s="384"/>
    </row>
  </sheetData>
  <mergeCells count="37">
    <mergeCell ref="C126:C127"/>
    <mergeCell ref="D126:D127"/>
    <mergeCell ref="E126:H126"/>
    <mergeCell ref="I126:I127"/>
    <mergeCell ref="J126:M126"/>
    <mergeCell ref="J104:M104"/>
    <mergeCell ref="C80:C81"/>
    <mergeCell ref="D104:D105"/>
    <mergeCell ref="E104:H104"/>
    <mergeCell ref="I104:I105"/>
    <mergeCell ref="C104:C105"/>
    <mergeCell ref="E80:H80"/>
    <mergeCell ref="I80:I81"/>
    <mergeCell ref="J80:M80"/>
    <mergeCell ref="D80:D81"/>
    <mergeCell ref="Q52:Q53"/>
    <mergeCell ref="M54:M55"/>
    <mergeCell ref="A76:A77"/>
    <mergeCell ref="P54:P55"/>
    <mergeCell ref="Q54:R54"/>
    <mergeCell ref="N54:O54"/>
    <mergeCell ref="J54:J55"/>
    <mergeCell ref="K54:L54"/>
    <mergeCell ref="T54:U54"/>
    <mergeCell ref="W54:X54"/>
    <mergeCell ref="V54:V55"/>
    <mergeCell ref="C56:D56"/>
    <mergeCell ref="S54:S55"/>
    <mergeCell ref="F54:F55"/>
    <mergeCell ref="G54:G55"/>
    <mergeCell ref="H54:I54"/>
    <mergeCell ref="B4:B25"/>
    <mergeCell ref="J4:J25"/>
    <mergeCell ref="R4:R25"/>
    <mergeCell ref="B29:B50"/>
    <mergeCell ref="J29:J50"/>
    <mergeCell ref="R29:R50"/>
  </mergeCells>
  <pageMargins left="0.7" right="0.7" top="0.75" bottom="0.75" header="0.3" footer="0.3"/>
  <pageSetup paperSize="9" orientation="portrait" r:id="rId1"/>
  <ignoredErrors>
    <ignoredError sqref="K78:L78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topLeftCell="A42" zoomScale="80" zoomScaleNormal="80" workbookViewId="0">
      <selection activeCell="A45" sqref="A45:M69"/>
    </sheetView>
  </sheetViews>
  <sheetFormatPr defaultRowHeight="15" x14ac:dyDescent="0.25"/>
  <cols>
    <col min="6" max="6" width="12.85546875" customWidth="1"/>
    <col min="7" max="7" width="12.7109375" customWidth="1"/>
    <col min="8" max="8" width="10.28515625" customWidth="1"/>
    <col min="10" max="10" width="10" customWidth="1"/>
    <col min="11" max="11" width="10.7109375" customWidth="1"/>
    <col min="13" max="13" width="10.42578125" customWidth="1"/>
    <col min="14" max="14" width="13.28515625" customWidth="1"/>
    <col min="15" max="15" width="11.140625" bestFit="1" customWidth="1"/>
    <col min="24" max="24" width="14.7109375" customWidth="1"/>
  </cols>
  <sheetData>
    <row r="1" spans="1:24" ht="19.5" thickBot="1" x14ac:dyDescent="0.3">
      <c r="A1" s="114" t="s">
        <v>716</v>
      </c>
      <c r="B1" s="167" t="s">
        <v>884</v>
      </c>
      <c r="C1" s="104" t="s">
        <v>5009</v>
      </c>
      <c r="D1" s="177" t="s">
        <v>5098</v>
      </c>
      <c r="E1" s="177" t="s">
        <v>5077</v>
      </c>
      <c r="F1" s="177" t="s">
        <v>5099</v>
      </c>
      <c r="G1" s="177" t="s">
        <v>5079</v>
      </c>
      <c r="H1" s="171"/>
      <c r="I1" s="114" t="s">
        <v>716</v>
      </c>
      <c r="J1" s="167" t="s">
        <v>884</v>
      </c>
      <c r="K1" s="104" t="s">
        <v>5009</v>
      </c>
      <c r="L1" s="104" t="s">
        <v>881</v>
      </c>
      <c r="M1" s="104" t="s">
        <v>5077</v>
      </c>
      <c r="N1" s="170" t="s">
        <v>5068</v>
      </c>
      <c r="O1" s="170" t="s">
        <v>5079</v>
      </c>
      <c r="P1" s="175"/>
      <c r="Q1" s="171"/>
      <c r="R1" s="114" t="s">
        <v>716</v>
      </c>
      <c r="S1" s="167" t="s">
        <v>884</v>
      </c>
      <c r="T1" s="104" t="s">
        <v>5009</v>
      </c>
      <c r="U1" s="180" t="s">
        <v>5098</v>
      </c>
      <c r="V1" s="180" t="s">
        <v>5077</v>
      </c>
      <c r="W1" s="180" t="s">
        <v>5099</v>
      </c>
      <c r="X1" s="180" t="s">
        <v>5079</v>
      </c>
    </row>
    <row r="2" spans="1:24" ht="15.75" x14ac:dyDescent="0.25">
      <c r="A2" s="116">
        <v>1</v>
      </c>
      <c r="B2" s="708">
        <v>2013</v>
      </c>
      <c r="C2" s="104" t="s">
        <v>722</v>
      </c>
      <c r="D2" s="106">
        <v>1.3288073247235353E-2</v>
      </c>
      <c r="E2" s="106">
        <v>5.3993055555555556E-3</v>
      </c>
      <c r="F2" s="106">
        <v>1.4937057003294774</v>
      </c>
      <c r="G2" s="106">
        <f>(D2-E2)/F2</f>
        <v>5.2813400189473175E-3</v>
      </c>
      <c r="H2" s="171"/>
      <c r="I2" s="116">
        <v>1</v>
      </c>
      <c r="J2" s="708">
        <v>2014</v>
      </c>
      <c r="K2" s="104" t="s">
        <v>720</v>
      </c>
      <c r="L2" s="104">
        <v>5.1538742518329574E-3</v>
      </c>
      <c r="M2" s="104">
        <v>6.2847222222222219E-3</v>
      </c>
      <c r="N2" s="106">
        <v>9.329478424815757E-2</v>
      </c>
      <c r="O2" s="106">
        <f>(L2-M2)/N2</f>
        <v>-1.2121234638168929E-2</v>
      </c>
      <c r="P2" s="122"/>
      <c r="Q2" s="171"/>
      <c r="R2" s="294">
        <v>1</v>
      </c>
      <c r="S2" s="303"/>
      <c r="T2" s="295" t="s">
        <v>722</v>
      </c>
      <c r="U2" s="180">
        <v>5.0724539006976578E-2</v>
      </c>
      <c r="V2" s="106">
        <v>6.267361111111109E-3</v>
      </c>
      <c r="W2" s="180">
        <v>0.23611689425293397</v>
      </c>
      <c r="X2" s="106">
        <f t="shared" ref="X2:X12" si="0">(U2-V2)/W2</f>
        <v>0.18828461231682089</v>
      </c>
    </row>
    <row r="3" spans="1:24" ht="15.75" x14ac:dyDescent="0.25">
      <c r="A3" s="116">
        <v>2</v>
      </c>
      <c r="B3" s="708"/>
      <c r="C3" s="104" t="s">
        <v>726</v>
      </c>
      <c r="D3" s="106">
        <v>7.2057470967153668E-3</v>
      </c>
      <c r="E3" s="106">
        <v>5.3993055555555556E-3</v>
      </c>
      <c r="F3" s="106">
        <v>1.2019516147379994</v>
      </c>
      <c r="G3" s="106">
        <f t="shared" ref="G3:G16" si="1">(D3-E3)/F3</f>
        <v>1.5029236776337108E-3</v>
      </c>
      <c r="H3" s="171"/>
      <c r="I3" s="116">
        <v>2</v>
      </c>
      <c r="J3" s="708"/>
      <c r="K3" s="104" t="s">
        <v>724</v>
      </c>
      <c r="L3" s="104">
        <v>1.1088799465645558E-2</v>
      </c>
      <c r="M3" s="104">
        <v>6.2847222222222219E-3</v>
      </c>
      <c r="N3" s="106">
        <v>1.1881514873860122</v>
      </c>
      <c r="O3" s="106">
        <f t="shared" ref="O3:O21" si="2">(L3-M3)/N3</f>
        <v>4.0433204809535925E-3</v>
      </c>
      <c r="P3" s="122"/>
      <c r="Q3" s="171"/>
      <c r="R3" s="116">
        <v>2</v>
      </c>
      <c r="S3" s="276">
        <v>2015</v>
      </c>
      <c r="T3" s="104" t="s">
        <v>726</v>
      </c>
      <c r="U3" s="105">
        <v>3.341071808934937E-3</v>
      </c>
      <c r="V3" s="106">
        <v>6.267361111111109E-3</v>
      </c>
      <c r="W3" s="106">
        <v>0.83581655230096019</v>
      </c>
      <c r="X3" s="106">
        <f t="shared" si="0"/>
        <v>-3.5011143224194918E-3</v>
      </c>
    </row>
    <row r="4" spans="1:24" ht="15.75" x14ac:dyDescent="0.25">
      <c r="A4" s="116">
        <v>3</v>
      </c>
      <c r="B4" s="708"/>
      <c r="C4" s="104" t="s">
        <v>728</v>
      </c>
      <c r="D4" s="106">
        <v>1.1813051875837194E-2</v>
      </c>
      <c r="E4" s="106">
        <v>5.3993055555555556E-3</v>
      </c>
      <c r="F4" s="106">
        <v>1.9179184211206255</v>
      </c>
      <c r="G4" s="106">
        <f t="shared" si="1"/>
        <v>3.344118420080732E-3</v>
      </c>
      <c r="H4" s="171"/>
      <c r="I4" s="116">
        <v>3</v>
      </c>
      <c r="J4" s="708"/>
      <c r="K4" s="104" t="s">
        <v>726</v>
      </c>
      <c r="L4" s="104">
        <v>2.8426008513656703E-2</v>
      </c>
      <c r="M4" s="104">
        <v>6.2847222222222219E-3</v>
      </c>
      <c r="N4" s="106">
        <v>0.37202207756583122</v>
      </c>
      <c r="O4" s="106">
        <f t="shared" si="2"/>
        <v>5.9516054628549475E-2</v>
      </c>
      <c r="P4" s="122"/>
      <c r="Q4" s="171"/>
      <c r="R4" s="330">
        <v>3</v>
      </c>
      <c r="S4" s="277"/>
      <c r="T4" s="104" t="s">
        <v>730</v>
      </c>
      <c r="U4" s="105">
        <v>1.3476315842140927E-2</v>
      </c>
      <c r="V4" s="106">
        <v>6.267361111111109E-3</v>
      </c>
      <c r="W4" s="106">
        <v>1.7102500614107761</v>
      </c>
      <c r="X4" s="106">
        <f t="shared" si="0"/>
        <v>4.2151465997219088E-3</v>
      </c>
    </row>
    <row r="5" spans="1:24" ht="15.75" x14ac:dyDescent="0.25">
      <c r="A5" s="116">
        <v>4</v>
      </c>
      <c r="B5" s="708"/>
      <c r="C5" s="104" t="s">
        <v>730</v>
      </c>
      <c r="D5" s="106">
        <v>2.0096107457526706E-2</v>
      </c>
      <c r="E5" s="106">
        <v>5.3993055555555556E-3</v>
      </c>
      <c r="F5" s="106">
        <v>1.7550720534291757</v>
      </c>
      <c r="G5" s="106">
        <f t="shared" si="1"/>
        <v>8.3739022983447126E-3</v>
      </c>
      <c r="H5" s="171"/>
      <c r="I5" s="116">
        <v>4</v>
      </c>
      <c r="J5" s="708"/>
      <c r="K5" s="104" t="s">
        <v>728</v>
      </c>
      <c r="L5" s="104">
        <v>4.2551194159622684E-2</v>
      </c>
      <c r="M5" s="104">
        <v>6.2847222222222219E-3</v>
      </c>
      <c r="N5" s="106">
        <v>0.80176976302851144</v>
      </c>
      <c r="O5" s="106">
        <f t="shared" si="2"/>
        <v>4.523302525205207E-2</v>
      </c>
      <c r="P5" s="122"/>
      <c r="Q5" s="171"/>
      <c r="R5" s="116">
        <v>4</v>
      </c>
      <c r="S5" s="277"/>
      <c r="T5" s="104" t="s">
        <v>732</v>
      </c>
      <c r="U5" s="105">
        <v>3.5372048170628383E-2</v>
      </c>
      <c r="V5" s="106">
        <v>6.267361111111109E-3</v>
      </c>
      <c r="W5" s="106">
        <v>1.1589330269317943</v>
      </c>
      <c r="X5" s="106">
        <f t="shared" si="0"/>
        <v>2.5113346831240273E-2</v>
      </c>
    </row>
    <row r="6" spans="1:24" ht="15.75" x14ac:dyDescent="0.25">
      <c r="A6" s="116">
        <v>5</v>
      </c>
      <c r="B6" s="708"/>
      <c r="C6" s="104" t="s">
        <v>732</v>
      </c>
      <c r="D6" s="106">
        <v>9.2575322833330555E-3</v>
      </c>
      <c r="E6" s="106">
        <v>5.3993055555555556E-3</v>
      </c>
      <c r="F6" s="139">
        <v>1.8632084863170806</v>
      </c>
      <c r="G6" s="106">
        <f t="shared" si="1"/>
        <v>2.0707434278618392E-3</v>
      </c>
      <c r="H6" s="171"/>
      <c r="I6" s="116">
        <v>5</v>
      </c>
      <c r="J6" s="708"/>
      <c r="K6" s="104" t="s">
        <v>730</v>
      </c>
      <c r="L6" s="104">
        <v>5.2852489488706474E-2</v>
      </c>
      <c r="M6" s="104">
        <v>6.2847222222222219E-3</v>
      </c>
      <c r="N6" s="106">
        <v>1.9574346911344762</v>
      </c>
      <c r="O6" s="106">
        <f t="shared" si="2"/>
        <v>2.3790202287410588E-2</v>
      </c>
      <c r="P6" s="122"/>
      <c r="Q6" s="171"/>
      <c r="R6" s="330">
        <v>5</v>
      </c>
      <c r="S6" s="277"/>
      <c r="T6" s="104" t="s">
        <v>734</v>
      </c>
      <c r="U6" s="105">
        <v>2.227231121170636E-2</v>
      </c>
      <c r="V6" s="106">
        <v>6.267361111111109E-3</v>
      </c>
      <c r="W6" s="106">
        <v>1.8777474728125816</v>
      </c>
      <c r="X6" s="106">
        <f t="shared" si="0"/>
        <v>8.5234837656962773E-3</v>
      </c>
    </row>
    <row r="7" spans="1:24" ht="15.75" x14ac:dyDescent="0.25">
      <c r="A7" s="116">
        <v>6</v>
      </c>
      <c r="B7" s="708"/>
      <c r="C7" s="104" t="s">
        <v>734</v>
      </c>
      <c r="D7" s="106">
        <v>2.553470271516373E-2</v>
      </c>
      <c r="E7" s="106">
        <v>5.3993055555555556E-3</v>
      </c>
      <c r="F7" s="106">
        <v>2.2388948917453289</v>
      </c>
      <c r="G7" s="106">
        <f t="shared" si="1"/>
        <v>8.9934535264903116E-3</v>
      </c>
      <c r="H7" s="171"/>
      <c r="I7" s="116">
        <v>6</v>
      </c>
      <c r="J7" s="708"/>
      <c r="K7" s="104" t="s">
        <v>732</v>
      </c>
      <c r="L7" s="104">
        <v>3.1704861076259146E-2</v>
      </c>
      <c r="M7" s="104">
        <v>6.2847222222222219E-3</v>
      </c>
      <c r="N7" s="106">
        <v>1.4735997269123779</v>
      </c>
      <c r="O7" s="106">
        <f t="shared" si="2"/>
        <v>1.7250368868688339E-2</v>
      </c>
      <c r="P7" s="122"/>
      <c r="Q7" s="171"/>
      <c r="R7" s="116">
        <v>6</v>
      </c>
      <c r="S7" s="277"/>
      <c r="T7" s="104" t="s">
        <v>739</v>
      </c>
      <c r="U7" s="105">
        <v>5.2478455537764902E-2</v>
      </c>
      <c r="V7" s="106">
        <v>6.267361111111109E-3</v>
      </c>
      <c r="W7" s="106">
        <v>0.92662575806417757</v>
      </c>
      <c r="X7" s="106">
        <f t="shared" si="0"/>
        <v>4.9870289083258176E-2</v>
      </c>
    </row>
    <row r="8" spans="1:24" ht="15.75" x14ac:dyDescent="0.25">
      <c r="A8" s="116">
        <v>7</v>
      </c>
      <c r="B8" s="708"/>
      <c r="C8" s="104" t="s">
        <v>739</v>
      </c>
      <c r="D8" s="106">
        <v>2.6633227929289374E-2</v>
      </c>
      <c r="E8" s="106">
        <v>5.3993055555555556E-3</v>
      </c>
      <c r="F8" s="106">
        <v>1.2620387242118958</v>
      </c>
      <c r="G8" s="106">
        <f t="shared" si="1"/>
        <v>1.6825095748938881E-2</v>
      </c>
      <c r="H8" s="171"/>
      <c r="I8" s="116">
        <v>7</v>
      </c>
      <c r="J8" s="708"/>
      <c r="K8" s="104" t="s">
        <v>734</v>
      </c>
      <c r="L8" s="104">
        <v>3.077020835162202E-2</v>
      </c>
      <c r="M8" s="104">
        <v>6.2847222222222219E-3</v>
      </c>
      <c r="N8" s="106">
        <v>1.8155748107122958</v>
      </c>
      <c r="O8" s="106">
        <f t="shared" si="2"/>
        <v>1.348635483645729E-2</v>
      </c>
      <c r="P8" s="122"/>
      <c r="Q8" s="171"/>
      <c r="R8" s="330">
        <v>7</v>
      </c>
      <c r="S8" s="277"/>
      <c r="T8" s="104" t="s">
        <v>743</v>
      </c>
      <c r="U8" s="105">
        <v>2.0536453567168017E-4</v>
      </c>
      <c r="V8" s="106">
        <v>6.267361111111109E-3</v>
      </c>
      <c r="W8" s="106">
        <v>1.2636247181977183</v>
      </c>
      <c r="X8" s="106">
        <f t="shared" si="0"/>
        <v>-4.7973076880654317E-3</v>
      </c>
    </row>
    <row r="9" spans="1:24" ht="15.75" x14ac:dyDescent="0.25">
      <c r="A9" s="116">
        <v>8</v>
      </c>
      <c r="B9" s="708"/>
      <c r="C9" s="104" t="s">
        <v>741</v>
      </c>
      <c r="D9" s="106">
        <v>1.2719789276376755E-2</v>
      </c>
      <c r="E9" s="106">
        <v>5.3993055555555556E-3</v>
      </c>
      <c r="F9" s="106">
        <v>0.74694260155787884</v>
      </c>
      <c r="G9" s="106">
        <f t="shared" si="1"/>
        <v>9.8005974027362431E-3</v>
      </c>
      <c r="H9" s="171"/>
      <c r="I9" s="116">
        <v>8</v>
      </c>
      <c r="J9" s="708"/>
      <c r="K9" s="104" t="s">
        <v>736</v>
      </c>
      <c r="L9" s="104">
        <v>3.4074973065649099E-2</v>
      </c>
      <c r="M9" s="104">
        <v>6.2847222222222219E-3</v>
      </c>
      <c r="N9" s="106">
        <v>0.87741501197188221</v>
      </c>
      <c r="O9" s="106">
        <f t="shared" si="2"/>
        <v>3.1672869126061237E-2</v>
      </c>
      <c r="P9" s="122"/>
      <c r="Q9" s="171"/>
      <c r="R9" s="116">
        <v>8</v>
      </c>
      <c r="S9" s="277"/>
      <c r="T9" s="104" t="s">
        <v>751</v>
      </c>
      <c r="U9" s="105">
        <v>8.155026533794683E-3</v>
      </c>
      <c r="V9" s="106">
        <v>6.267361111111109E-3</v>
      </c>
      <c r="W9" s="106">
        <v>0.54898787812408212</v>
      </c>
      <c r="X9" s="106">
        <f t="shared" si="0"/>
        <v>3.4384464537428718E-3</v>
      </c>
    </row>
    <row r="10" spans="1:24" ht="15.75" x14ac:dyDescent="0.25">
      <c r="A10" s="116">
        <v>9</v>
      </c>
      <c r="B10" s="708"/>
      <c r="C10" s="104" t="s">
        <v>749</v>
      </c>
      <c r="D10" s="106">
        <v>2.0770939436914878E-2</v>
      </c>
      <c r="E10" s="106">
        <v>5.3993055555555556E-3</v>
      </c>
      <c r="F10" s="106">
        <v>1.1041332185830333</v>
      </c>
      <c r="G10" s="106">
        <f t="shared" si="1"/>
        <v>1.39219014722573E-2</v>
      </c>
      <c r="H10" s="171"/>
      <c r="I10" s="116">
        <v>9</v>
      </c>
      <c r="J10" s="708"/>
      <c r="K10" s="104" t="s">
        <v>739</v>
      </c>
      <c r="L10" s="104">
        <v>0.62971859875526226</v>
      </c>
      <c r="M10" s="104">
        <v>6.2847222222222219E-3</v>
      </c>
      <c r="N10" s="106">
        <v>0.65544918851337386</v>
      </c>
      <c r="O10" s="106">
        <f t="shared" si="2"/>
        <v>0.95115515810928408</v>
      </c>
      <c r="P10" s="122"/>
      <c r="Q10" s="171"/>
      <c r="R10" s="330">
        <v>9</v>
      </c>
      <c r="S10" s="277"/>
      <c r="T10" s="104" t="s">
        <v>763</v>
      </c>
      <c r="U10" s="105">
        <v>1.0456199092610684E-2</v>
      </c>
      <c r="V10" s="106">
        <v>6.267361111111109E-3</v>
      </c>
      <c r="W10" s="106">
        <v>0.58763002502377726</v>
      </c>
      <c r="X10" s="106">
        <f t="shared" si="0"/>
        <v>7.1283593470740066E-3</v>
      </c>
    </row>
    <row r="11" spans="1:24" ht="15.75" x14ac:dyDescent="0.25">
      <c r="A11" s="116">
        <v>10</v>
      </c>
      <c r="B11" s="708"/>
      <c r="C11" s="104" t="s">
        <v>751</v>
      </c>
      <c r="D11" s="106">
        <v>4.7771624055464824E-3</v>
      </c>
      <c r="E11" s="106">
        <v>5.3993055555555556E-3</v>
      </c>
      <c r="F11" s="106">
        <v>0.33396363052906247</v>
      </c>
      <c r="G11" s="106">
        <f t="shared" si="1"/>
        <v>-1.8629068950516531E-3</v>
      </c>
      <c r="H11" s="171"/>
      <c r="I11" s="116">
        <v>10</v>
      </c>
      <c r="J11" s="708"/>
      <c r="K11" s="104" t="s">
        <v>741</v>
      </c>
      <c r="L11" s="104">
        <v>2.372351408960601E-3</v>
      </c>
      <c r="M11" s="104">
        <v>6.2847222222222219E-3</v>
      </c>
      <c r="N11" s="106">
        <v>1.2869381696908824</v>
      </c>
      <c r="O11" s="106">
        <f t="shared" si="2"/>
        <v>-3.0400612130428595E-3</v>
      </c>
      <c r="P11" s="122"/>
      <c r="Q11" s="171"/>
      <c r="R11" s="116">
        <v>10</v>
      </c>
      <c r="S11" s="277"/>
      <c r="T11" s="104" t="s">
        <v>766</v>
      </c>
      <c r="U11" s="105">
        <v>3.4752269555204389E-3</v>
      </c>
      <c r="V11" s="106">
        <v>6.267361111111109E-3</v>
      </c>
      <c r="W11" s="106">
        <v>0.53156751834156291</v>
      </c>
      <c r="X11" s="106">
        <f t="shared" si="0"/>
        <v>-5.2526425322259101E-3</v>
      </c>
    </row>
    <row r="12" spans="1:24" ht="15.75" x14ac:dyDescent="0.25">
      <c r="A12" s="116">
        <v>11</v>
      </c>
      <c r="B12" s="708"/>
      <c r="C12" s="104" t="s">
        <v>757</v>
      </c>
      <c r="D12" s="106">
        <v>1.285297300882462E-2</v>
      </c>
      <c r="E12" s="106">
        <v>5.3993055555555556E-3</v>
      </c>
      <c r="F12" s="106">
        <v>0.59875401209541079</v>
      </c>
      <c r="G12" s="106">
        <f t="shared" si="1"/>
        <v>1.2448630493821777E-2</v>
      </c>
      <c r="H12" s="171"/>
      <c r="I12" s="116">
        <v>11</v>
      </c>
      <c r="J12" s="708"/>
      <c r="K12" s="104" t="s">
        <v>743</v>
      </c>
      <c r="L12" s="104">
        <v>2.4308512947992526E-2</v>
      </c>
      <c r="M12" s="104">
        <v>6.2847222222222219E-3</v>
      </c>
      <c r="N12" s="106">
        <v>1.1831007948824488</v>
      </c>
      <c r="O12" s="106">
        <f t="shared" si="2"/>
        <v>1.523436617043362E-2</v>
      </c>
      <c r="P12" s="122"/>
      <c r="Q12" s="171"/>
      <c r="R12" s="330">
        <v>11</v>
      </c>
      <c r="S12" s="278"/>
      <c r="T12" s="104" t="s">
        <v>768</v>
      </c>
      <c r="U12" s="105">
        <v>1.4293210225071849E-2</v>
      </c>
      <c r="V12" s="106">
        <v>6.267361111111109E-3</v>
      </c>
      <c r="W12" s="106">
        <v>0.14716395985917979</v>
      </c>
      <c r="X12" s="106">
        <f t="shared" si="0"/>
        <v>5.453678415313519E-2</v>
      </c>
    </row>
    <row r="13" spans="1:24" ht="15.75" x14ac:dyDescent="0.25">
      <c r="A13" s="116">
        <v>12</v>
      </c>
      <c r="B13" s="708"/>
      <c r="C13" s="104" t="s">
        <v>758</v>
      </c>
      <c r="D13" s="106">
        <v>6.5055120224814201E-3</v>
      </c>
      <c r="E13" s="106">
        <v>5.3993055555555556E-3</v>
      </c>
      <c r="F13" s="106">
        <v>0.52041795323146045</v>
      </c>
      <c r="G13" s="106">
        <f t="shared" si="1"/>
        <v>2.125611655126489E-3</v>
      </c>
      <c r="H13" s="171"/>
      <c r="I13" s="116">
        <v>12</v>
      </c>
      <c r="J13" s="708"/>
      <c r="K13" s="104" t="s">
        <v>747</v>
      </c>
      <c r="L13" s="104">
        <v>3.7098273621731619E-2</v>
      </c>
      <c r="M13" s="104">
        <v>6.2847222222222219E-3</v>
      </c>
      <c r="N13" s="106">
        <v>1.5499655439425741</v>
      </c>
      <c r="O13" s="106">
        <f t="shared" si="2"/>
        <v>1.9880152510442537E-2</v>
      </c>
      <c r="P13" s="122"/>
      <c r="Q13" s="171"/>
      <c r="R13" s="171"/>
      <c r="S13" s="171"/>
      <c r="T13" s="171"/>
      <c r="U13" s="171"/>
      <c r="V13" s="171"/>
      <c r="W13" s="171"/>
      <c r="X13" s="171"/>
    </row>
    <row r="14" spans="1:24" ht="15.75" x14ac:dyDescent="0.25">
      <c r="A14" s="116">
        <v>13</v>
      </c>
      <c r="B14" s="708"/>
      <c r="C14" s="104" t="s">
        <v>763</v>
      </c>
      <c r="D14" s="106">
        <v>3.0749007218750044E-2</v>
      </c>
      <c r="E14" s="106">
        <v>5.3993055555555556E-3</v>
      </c>
      <c r="F14" s="106">
        <v>0.96313712957900099</v>
      </c>
      <c r="G14" s="106">
        <f t="shared" si="1"/>
        <v>2.6319929825854758E-2</v>
      </c>
      <c r="H14" s="171"/>
      <c r="I14" s="116">
        <v>13</v>
      </c>
      <c r="J14" s="708"/>
      <c r="K14" s="104" t="s">
        <v>749</v>
      </c>
      <c r="L14" s="104">
        <v>3.3963054619406012E-2</v>
      </c>
      <c r="M14" s="104">
        <v>6.2847222222222219E-3</v>
      </c>
      <c r="N14" s="106">
        <v>0.76862044625102466</v>
      </c>
      <c r="O14" s="106">
        <f t="shared" si="2"/>
        <v>3.6010403486123617E-2</v>
      </c>
      <c r="P14" s="122"/>
      <c r="Q14" s="171"/>
      <c r="R14" s="171"/>
      <c r="S14" s="171"/>
      <c r="T14" s="171"/>
      <c r="U14" s="171"/>
      <c r="V14" s="171"/>
      <c r="W14" s="171"/>
      <c r="X14" s="171"/>
    </row>
    <row r="15" spans="1:24" ht="15.75" x14ac:dyDescent="0.25">
      <c r="A15" s="116">
        <v>14</v>
      </c>
      <c r="B15" s="708"/>
      <c r="C15" s="104" t="s">
        <v>766</v>
      </c>
      <c r="D15" s="106">
        <v>2.0523808553541572E-3</v>
      </c>
      <c r="E15" s="106">
        <v>5.3993055555555556E-3</v>
      </c>
      <c r="F15" s="106">
        <v>0.15608627538583678</v>
      </c>
      <c r="G15" s="106">
        <f t="shared" si="1"/>
        <v>-2.1442786637889736E-2</v>
      </c>
      <c r="H15" s="171"/>
      <c r="I15" s="116">
        <v>14</v>
      </c>
      <c r="J15" s="708"/>
      <c r="K15" s="104" t="s">
        <v>751</v>
      </c>
      <c r="L15" s="104">
        <v>0.68272268346599452</v>
      </c>
      <c r="M15" s="104">
        <v>6.2847222222222219E-3</v>
      </c>
      <c r="N15" s="106">
        <v>1.0464136866758078</v>
      </c>
      <c r="O15" s="106">
        <f t="shared" si="2"/>
        <v>0.64643455055776744</v>
      </c>
      <c r="P15" s="122"/>
      <c r="Q15" s="171"/>
      <c r="R15" s="171"/>
      <c r="S15" s="171"/>
      <c r="T15" s="171"/>
      <c r="U15" s="171"/>
      <c r="V15" s="171"/>
      <c r="W15" s="171"/>
      <c r="X15" s="171"/>
    </row>
    <row r="16" spans="1:24" ht="15.75" x14ac:dyDescent="0.25">
      <c r="A16" s="116">
        <v>15</v>
      </c>
      <c r="B16" s="708"/>
      <c r="C16" s="104" t="s">
        <v>768</v>
      </c>
      <c r="D16" s="178">
        <v>2.1636011115942131E-2</v>
      </c>
      <c r="E16" s="106">
        <v>5.3993055555555556E-3</v>
      </c>
      <c r="F16" s="106">
        <v>0.394921541155484</v>
      </c>
      <c r="G16" s="106">
        <f t="shared" si="1"/>
        <v>4.1113750120796891E-2</v>
      </c>
      <c r="H16" s="171"/>
      <c r="I16" s="116">
        <v>15</v>
      </c>
      <c r="J16" s="708"/>
      <c r="K16" s="104" t="s">
        <v>757</v>
      </c>
      <c r="L16" s="104">
        <v>2.8848587083715564E-3</v>
      </c>
      <c r="M16" s="104">
        <v>6.2847222222222219E-3</v>
      </c>
      <c r="N16" s="106">
        <v>-0.50168696297041138</v>
      </c>
      <c r="O16" s="106">
        <f t="shared" si="2"/>
        <v>6.7768623958665303E-3</v>
      </c>
      <c r="P16" s="122"/>
      <c r="Q16" s="171"/>
      <c r="R16" s="171"/>
      <c r="S16" s="171"/>
      <c r="T16" s="171"/>
      <c r="U16" s="171"/>
      <c r="V16" s="171"/>
      <c r="W16" s="171"/>
      <c r="X16" s="171"/>
    </row>
    <row r="17" spans="1:24" ht="15.75" x14ac:dyDescent="0.25">
      <c r="A17" s="171"/>
      <c r="B17" s="171"/>
      <c r="C17" s="171"/>
      <c r="D17" s="171"/>
      <c r="E17" s="171"/>
      <c r="F17" s="171"/>
      <c r="G17" s="171"/>
      <c r="H17" s="171"/>
      <c r="I17" s="116">
        <v>16</v>
      </c>
      <c r="J17" s="708"/>
      <c r="K17" s="104" t="s">
        <v>758</v>
      </c>
      <c r="L17" s="104">
        <v>3.1879520138329322E-2</v>
      </c>
      <c r="M17" s="104">
        <v>6.2847222222222219E-3</v>
      </c>
      <c r="N17" s="106">
        <v>0.8711977662086029</v>
      </c>
      <c r="O17" s="106">
        <f t="shared" si="2"/>
        <v>2.9378860815373789E-2</v>
      </c>
      <c r="P17" s="122"/>
      <c r="Q17" s="171"/>
      <c r="R17" s="171"/>
      <c r="S17" s="171"/>
      <c r="T17" s="171"/>
      <c r="U17" s="171"/>
      <c r="V17" s="171"/>
      <c r="W17" s="171"/>
      <c r="X17" s="171"/>
    </row>
    <row r="18" spans="1:24" ht="15.75" x14ac:dyDescent="0.25">
      <c r="A18" s="171"/>
      <c r="B18" s="171"/>
      <c r="C18" s="171"/>
      <c r="D18" s="171"/>
      <c r="E18" s="171"/>
      <c r="F18" s="171"/>
      <c r="G18" s="171"/>
      <c r="H18" s="171"/>
      <c r="I18" s="116">
        <v>17</v>
      </c>
      <c r="J18" s="708"/>
      <c r="K18" s="104" t="s">
        <v>759</v>
      </c>
      <c r="L18" s="104">
        <v>3.9705345067839661E-2</v>
      </c>
      <c r="M18" s="104">
        <v>6.2847222222222219E-3</v>
      </c>
      <c r="N18" s="106">
        <v>-0.23423854355606177</v>
      </c>
      <c r="O18" s="106">
        <f t="shared" si="2"/>
        <v>-0.14267772646741494</v>
      </c>
      <c r="P18" s="122"/>
      <c r="Q18" s="171"/>
      <c r="R18" s="171"/>
      <c r="S18" s="171"/>
      <c r="T18" s="171"/>
      <c r="U18" s="171"/>
      <c r="V18" s="171"/>
      <c r="W18" s="171"/>
      <c r="X18" s="171"/>
    </row>
    <row r="19" spans="1:24" ht="15.75" x14ac:dyDescent="0.25">
      <c r="A19" s="171"/>
      <c r="B19" s="171"/>
      <c r="C19" s="171"/>
      <c r="D19" s="171"/>
      <c r="E19" s="171"/>
      <c r="F19" s="171"/>
      <c r="G19" s="171"/>
      <c r="H19" s="171"/>
      <c r="I19" s="116">
        <v>18</v>
      </c>
      <c r="J19" s="708"/>
      <c r="K19" s="104" t="s">
        <v>762</v>
      </c>
      <c r="L19" s="104">
        <v>1.2254758218586459E-2</v>
      </c>
      <c r="M19" s="104">
        <v>6.2847222222222219E-3</v>
      </c>
      <c r="N19" s="106">
        <v>1.2461968224328916</v>
      </c>
      <c r="O19" s="106">
        <f t="shared" si="2"/>
        <v>4.7906044124789333E-3</v>
      </c>
      <c r="P19" s="122"/>
      <c r="Q19" s="171"/>
      <c r="R19" s="171"/>
      <c r="S19" s="171"/>
      <c r="T19" s="171"/>
      <c r="U19" s="171"/>
      <c r="V19" s="171"/>
      <c r="W19" s="171"/>
      <c r="X19" s="171"/>
    </row>
    <row r="20" spans="1:24" ht="15.75" x14ac:dyDescent="0.25">
      <c r="A20" s="171"/>
      <c r="B20" s="171"/>
      <c r="C20" s="171"/>
      <c r="D20" s="171"/>
      <c r="E20" s="171"/>
      <c r="F20" s="171"/>
      <c r="G20" s="171"/>
      <c r="H20" s="171"/>
      <c r="I20" s="116">
        <v>19</v>
      </c>
      <c r="J20" s="708"/>
      <c r="K20" s="104" t="s">
        <v>763</v>
      </c>
      <c r="L20" s="104">
        <v>2.9592054257203307E-2</v>
      </c>
      <c r="M20" s="104">
        <v>6.2847222222222219E-3</v>
      </c>
      <c r="N20" s="106">
        <v>0.85133773561646919</v>
      </c>
      <c r="O20" s="106">
        <f t="shared" si="2"/>
        <v>2.7377304047381174E-2</v>
      </c>
      <c r="P20" s="122"/>
      <c r="Q20" s="171"/>
      <c r="R20" s="171"/>
      <c r="S20" s="171"/>
      <c r="T20" s="171"/>
      <c r="U20" s="171"/>
      <c r="V20" s="171"/>
      <c r="W20" s="171"/>
      <c r="X20" s="171"/>
    </row>
    <row r="21" spans="1:24" ht="15.75" x14ac:dyDescent="0.25">
      <c r="A21" s="171"/>
      <c r="B21" s="171"/>
      <c r="C21" s="171"/>
      <c r="D21" s="171"/>
      <c r="E21" s="171"/>
      <c r="F21" s="171"/>
      <c r="G21" s="171"/>
      <c r="H21" s="171"/>
      <c r="I21" s="116">
        <v>20</v>
      </c>
      <c r="J21" s="708"/>
      <c r="K21" s="104" t="s">
        <v>768</v>
      </c>
      <c r="L21" s="104">
        <v>2.0734462387533386E-2</v>
      </c>
      <c r="M21" s="104">
        <v>6.2847222222222219E-3</v>
      </c>
      <c r="N21" s="106">
        <v>0.9879383194319471</v>
      </c>
      <c r="O21" s="106">
        <f t="shared" si="2"/>
        <v>1.4626156189203789E-2</v>
      </c>
      <c r="P21" s="122"/>
      <c r="Q21" s="171"/>
      <c r="R21" s="171"/>
      <c r="S21" s="171"/>
      <c r="T21" s="171"/>
      <c r="U21" s="171"/>
      <c r="V21" s="171"/>
      <c r="W21" s="171"/>
      <c r="X21" s="171"/>
    </row>
    <row r="22" spans="1:24" ht="15.75" x14ac:dyDescent="0.2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</row>
    <row r="23" spans="1:24" ht="15.75" x14ac:dyDescent="0.2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</row>
    <row r="24" spans="1:24" ht="16.5" thickBot="1" x14ac:dyDescent="0.3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</row>
    <row r="25" spans="1:24" ht="19.5" thickBot="1" x14ac:dyDescent="0.3">
      <c r="A25" s="114" t="s">
        <v>716</v>
      </c>
      <c r="B25" s="167" t="s">
        <v>884</v>
      </c>
      <c r="C25" s="104" t="s">
        <v>5009</v>
      </c>
      <c r="D25" s="177" t="s">
        <v>5098</v>
      </c>
      <c r="E25" s="177" t="s">
        <v>5077</v>
      </c>
      <c r="F25" s="177" t="s">
        <v>5099</v>
      </c>
      <c r="G25" s="177" t="s">
        <v>5079</v>
      </c>
      <c r="H25" s="171"/>
      <c r="I25" s="114" t="s">
        <v>716</v>
      </c>
      <c r="J25" s="167" t="s">
        <v>884</v>
      </c>
      <c r="K25" s="104" t="s">
        <v>5009</v>
      </c>
      <c r="L25" s="104" t="s">
        <v>881</v>
      </c>
      <c r="M25" s="104" t="s">
        <v>5077</v>
      </c>
      <c r="N25" s="170" t="s">
        <v>5068</v>
      </c>
      <c r="O25" s="170" t="s">
        <v>5079</v>
      </c>
      <c r="P25" s="175"/>
      <c r="Q25" s="171"/>
      <c r="R25" s="171"/>
      <c r="S25" s="171"/>
      <c r="T25" s="171"/>
      <c r="U25" s="171"/>
      <c r="V25" s="171"/>
      <c r="W25" s="171"/>
      <c r="X25" s="171"/>
    </row>
    <row r="26" spans="1:24" ht="15.75" x14ac:dyDescent="0.25">
      <c r="A26" s="116">
        <v>1</v>
      </c>
      <c r="B26" s="704">
        <v>2016</v>
      </c>
      <c r="C26" s="104" t="s">
        <v>720</v>
      </c>
      <c r="D26" s="139">
        <v>0.11047472610935426</v>
      </c>
      <c r="E26" s="139">
        <v>5.0000000000000001E-3</v>
      </c>
      <c r="F26" s="139">
        <v>0.79018437492383398</v>
      </c>
      <c r="G26" s="106">
        <f>(D26-E26)/F26</f>
        <v>0.13348115889980863</v>
      </c>
      <c r="H26" s="171"/>
      <c r="I26" s="116">
        <v>1</v>
      </c>
      <c r="J26" s="276">
        <v>2017</v>
      </c>
      <c r="K26" s="104" t="s">
        <v>720</v>
      </c>
      <c r="L26" s="139">
        <v>1.2886046829330913E-2</v>
      </c>
      <c r="M26" s="104">
        <v>3.8020833333333327E-3</v>
      </c>
      <c r="N26" s="139">
        <v>1.017152736507084</v>
      </c>
      <c r="O26" s="139">
        <f>(L26-M26)/N26</f>
        <v>8.9307762442757919E-3</v>
      </c>
      <c r="P26" s="176"/>
      <c r="Q26" s="171"/>
      <c r="R26" s="171"/>
      <c r="S26" s="171"/>
      <c r="T26" s="171"/>
      <c r="U26" s="171"/>
      <c r="V26" s="171"/>
      <c r="W26" s="171"/>
      <c r="X26" s="171"/>
    </row>
    <row r="27" spans="1:24" ht="15.75" x14ac:dyDescent="0.25">
      <c r="A27" s="159">
        <v>2</v>
      </c>
      <c r="B27" s="705"/>
      <c r="C27" s="165" t="s">
        <v>724</v>
      </c>
      <c r="D27" s="139">
        <v>3.0944733396913237E-2</v>
      </c>
      <c r="E27" s="139">
        <v>5.0000000000000001E-3</v>
      </c>
      <c r="F27" s="166">
        <v>1.4858036835274386</v>
      </c>
      <c r="G27" s="106">
        <f t="shared" ref="G27:G42" si="3">(D27-E27)/F27</f>
        <v>1.7461750623284217E-2</v>
      </c>
      <c r="H27" s="171"/>
      <c r="I27" s="116">
        <v>2</v>
      </c>
      <c r="J27" s="277"/>
      <c r="K27" s="104" t="s">
        <v>722</v>
      </c>
      <c r="L27" s="139">
        <v>8.8561043588156283E-3</v>
      </c>
      <c r="M27" s="104">
        <v>3.8020833333333327E-3</v>
      </c>
      <c r="N27" s="139">
        <v>-0.29956856916480989</v>
      </c>
      <c r="O27" s="139">
        <f t="shared" ref="O27:O42" si="4">(L27-M27)/N27</f>
        <v>-1.6870998982212275E-2</v>
      </c>
      <c r="P27" s="176"/>
      <c r="Q27" s="171"/>
      <c r="R27" s="114" t="s">
        <v>716</v>
      </c>
      <c r="S27" s="167" t="s">
        <v>884</v>
      </c>
      <c r="T27" s="104" t="s">
        <v>5009</v>
      </c>
      <c r="U27" s="104" t="s">
        <v>881</v>
      </c>
      <c r="V27" s="104" t="s">
        <v>5077</v>
      </c>
      <c r="W27" s="170" t="s">
        <v>5068</v>
      </c>
      <c r="X27" s="170" t="s">
        <v>5079</v>
      </c>
    </row>
    <row r="28" spans="1:24" ht="15.75" x14ac:dyDescent="0.25">
      <c r="A28" s="116">
        <v>3</v>
      </c>
      <c r="B28" s="705"/>
      <c r="C28" s="104" t="s">
        <v>726</v>
      </c>
      <c r="D28" s="139">
        <v>1.489725012376273E-2</v>
      </c>
      <c r="E28" s="139">
        <v>5.0000000000000001E-3</v>
      </c>
      <c r="F28" s="139">
        <v>1.0621989944920238</v>
      </c>
      <c r="G28" s="106">
        <f t="shared" si="3"/>
        <v>9.3176986375287409E-3</v>
      </c>
      <c r="H28" s="171"/>
      <c r="I28" s="116">
        <v>3</v>
      </c>
      <c r="J28" s="277"/>
      <c r="K28" s="104" t="s">
        <v>724</v>
      </c>
      <c r="L28" s="139">
        <v>2.7762328222673445E-3</v>
      </c>
      <c r="M28" s="104">
        <v>3.8020833333333327E-3</v>
      </c>
      <c r="N28" s="139">
        <v>1.0052322729474223</v>
      </c>
      <c r="O28" s="139">
        <f t="shared" si="4"/>
        <v>-1.0205109193899152E-3</v>
      </c>
      <c r="P28" s="176"/>
      <c r="Q28" s="171"/>
      <c r="R28" s="116">
        <v>1</v>
      </c>
      <c r="S28" s="277"/>
      <c r="T28" s="12" t="s">
        <v>724</v>
      </c>
      <c r="U28" s="139">
        <v>2.7762328222673445E-3</v>
      </c>
      <c r="V28" s="139">
        <v>4.2013888888888891E-3</v>
      </c>
      <c r="W28" s="139">
        <v>1.1016819517354417</v>
      </c>
      <c r="X28" s="106">
        <f t="shared" ref="X28:X35" si="5">(U28-V28)/W28</f>
        <v>-1.2936184207942639E-3</v>
      </c>
    </row>
    <row r="29" spans="1:24" ht="15.75" x14ac:dyDescent="0.25">
      <c r="A29" s="159">
        <v>4</v>
      </c>
      <c r="B29" s="705"/>
      <c r="C29" s="104" t="s">
        <v>728</v>
      </c>
      <c r="D29" s="139">
        <v>1.2529204995463325E-2</v>
      </c>
      <c r="E29" s="139">
        <v>5.0000000000000001E-3</v>
      </c>
      <c r="F29" s="139">
        <v>1.3038985240115453</v>
      </c>
      <c r="G29" s="106">
        <f t="shared" si="3"/>
        <v>5.7743795677436156E-3</v>
      </c>
      <c r="H29" s="171"/>
      <c r="I29" s="116">
        <v>4</v>
      </c>
      <c r="J29" s="277"/>
      <c r="K29" s="104" t="s">
        <v>726</v>
      </c>
      <c r="L29" s="139">
        <v>3.158080486337541E-2</v>
      </c>
      <c r="M29" s="104">
        <v>3.8020833333333327E-3</v>
      </c>
      <c r="N29" s="139">
        <v>0.81352933482737211</v>
      </c>
      <c r="O29" s="139">
        <f t="shared" si="4"/>
        <v>3.4145937141819994E-2</v>
      </c>
      <c r="P29" s="176"/>
      <c r="Q29" s="171"/>
      <c r="R29" s="116">
        <v>2</v>
      </c>
      <c r="S29" s="277"/>
      <c r="T29" s="12" t="s">
        <v>726</v>
      </c>
      <c r="U29" s="139">
        <v>3.158080486337541E-2</v>
      </c>
      <c r="V29" s="139">
        <v>4.2013888888888891E-3</v>
      </c>
      <c r="W29" s="139">
        <v>0.69934412589099126</v>
      </c>
      <c r="X29" s="106">
        <f t="shared" si="5"/>
        <v>3.9150133619273761E-2</v>
      </c>
    </row>
    <row r="30" spans="1:24" ht="15.75" x14ac:dyDescent="0.25">
      <c r="A30" s="116">
        <v>5</v>
      </c>
      <c r="B30" s="705"/>
      <c r="C30" s="104" t="s">
        <v>730</v>
      </c>
      <c r="D30" s="139">
        <v>1.4687027890688277E-2</v>
      </c>
      <c r="E30" s="139">
        <v>5.0000000000000001E-3</v>
      </c>
      <c r="F30" s="139">
        <v>0.95935038823775864</v>
      </c>
      <c r="G30" s="106">
        <f t="shared" si="3"/>
        <v>1.009748680925901E-2</v>
      </c>
      <c r="H30" s="171"/>
      <c r="I30" s="116">
        <v>5</v>
      </c>
      <c r="J30" s="277"/>
      <c r="K30" s="104" t="s">
        <v>728</v>
      </c>
      <c r="L30" s="139">
        <v>5.7425894413933365E-2</v>
      </c>
      <c r="M30" s="104">
        <v>3.8020833333333327E-3</v>
      </c>
      <c r="N30" s="139">
        <v>1.8098730505604588</v>
      </c>
      <c r="O30" s="139">
        <f t="shared" si="4"/>
        <v>2.9628493039329188E-2</v>
      </c>
      <c r="P30" s="176"/>
      <c r="Q30" s="171"/>
      <c r="R30" s="116">
        <v>3</v>
      </c>
      <c r="S30" s="277"/>
      <c r="T30" s="12" t="s">
        <v>730</v>
      </c>
      <c r="U30" s="139">
        <v>5.0683988056588738E-3</v>
      </c>
      <c r="V30" s="139">
        <v>4.2013888888888891E-3</v>
      </c>
      <c r="W30" s="139">
        <v>1.0797443462475096</v>
      </c>
      <c r="X30" s="106">
        <f t="shared" si="5"/>
        <v>8.0297703783599179E-4</v>
      </c>
    </row>
    <row r="31" spans="1:24" ht="15.75" x14ac:dyDescent="0.25">
      <c r="A31" s="159">
        <v>6</v>
      </c>
      <c r="B31" s="705"/>
      <c r="C31" s="104" t="s">
        <v>732</v>
      </c>
      <c r="D31" s="139">
        <v>2.5411592826065827E-2</v>
      </c>
      <c r="E31" s="139">
        <v>5.0000000000000001E-3</v>
      </c>
      <c r="F31" s="139">
        <v>1.4101102810959454</v>
      </c>
      <c r="G31" s="106">
        <f t="shared" si="3"/>
        <v>1.4475174814130016E-2</v>
      </c>
      <c r="H31" s="171"/>
      <c r="I31" s="116">
        <v>6</v>
      </c>
      <c r="J31" s="277"/>
      <c r="K31" s="104" t="s">
        <v>730</v>
      </c>
      <c r="L31" s="139">
        <v>5.3747499372852371E-2</v>
      </c>
      <c r="M31" s="104">
        <v>3.8020833333333327E-3</v>
      </c>
      <c r="N31" s="139">
        <v>1.8891324361079598</v>
      </c>
      <c r="O31" s="139">
        <f t="shared" si="4"/>
        <v>2.6438281977952748E-2</v>
      </c>
      <c r="P31" s="176"/>
      <c r="Q31" s="171"/>
      <c r="R31" s="116">
        <v>4</v>
      </c>
      <c r="S31" s="277"/>
      <c r="T31" s="12" t="s">
        <v>739</v>
      </c>
      <c r="U31" s="139">
        <v>1.6491628881161763E-2</v>
      </c>
      <c r="V31" s="139">
        <v>4.2013888888888891E-3</v>
      </c>
      <c r="W31" s="139">
        <v>0.25528005257229847</v>
      </c>
      <c r="X31" s="106">
        <f t="shared" si="5"/>
        <v>4.8144145492104697E-2</v>
      </c>
    </row>
    <row r="32" spans="1:24" ht="15.75" x14ac:dyDescent="0.25">
      <c r="A32" s="116">
        <v>7</v>
      </c>
      <c r="B32" s="705"/>
      <c r="C32" s="104" t="s">
        <v>734</v>
      </c>
      <c r="D32" s="139">
        <v>1.8170046627102431E-3</v>
      </c>
      <c r="E32" s="139">
        <v>5.0000000000000001E-3</v>
      </c>
      <c r="F32" s="139">
        <v>1.86564663144634</v>
      </c>
      <c r="G32" s="106">
        <f t="shared" si="3"/>
        <v>-1.7061083720994604E-3</v>
      </c>
      <c r="H32" s="171"/>
      <c r="I32" s="116">
        <v>7</v>
      </c>
      <c r="J32" s="277"/>
      <c r="K32" s="104" t="s">
        <v>732</v>
      </c>
      <c r="L32" s="139">
        <v>0.72587992660531808</v>
      </c>
      <c r="M32" s="104">
        <v>3.8020833333333327E-3</v>
      </c>
      <c r="N32" s="139">
        <v>1.3694546922461874</v>
      </c>
      <c r="O32" s="139">
        <f t="shared" si="4"/>
        <v>0.5272739926047707</v>
      </c>
      <c r="P32" s="176"/>
      <c r="Q32" s="171"/>
      <c r="R32" s="116">
        <v>5</v>
      </c>
      <c r="S32" s="277"/>
      <c r="T32" s="12" t="s">
        <v>741</v>
      </c>
      <c r="U32" s="139">
        <v>3.5098052589271921E-3</v>
      </c>
      <c r="V32" s="139">
        <v>4.2013888888888891E-3</v>
      </c>
      <c r="W32" s="139">
        <v>0.43339042572472203</v>
      </c>
      <c r="X32" s="106">
        <f t="shared" si="5"/>
        <v>-1.5957519799963747E-3</v>
      </c>
    </row>
    <row r="33" spans="1:24" ht="15.75" x14ac:dyDescent="0.25">
      <c r="A33" s="159">
        <v>8</v>
      </c>
      <c r="B33" s="705"/>
      <c r="C33" s="104" t="s">
        <v>736</v>
      </c>
      <c r="D33" s="139">
        <v>1.6897526864631585E-2</v>
      </c>
      <c r="E33" s="139">
        <v>5.0000000000000001E-3</v>
      </c>
      <c r="F33" s="139">
        <v>0.36516647381213474</v>
      </c>
      <c r="G33" s="106">
        <f t="shared" si="3"/>
        <v>3.2581104011077534E-2</v>
      </c>
      <c r="H33" s="171"/>
      <c r="I33" s="116">
        <v>8</v>
      </c>
      <c r="J33" s="277"/>
      <c r="K33" s="104" t="s">
        <v>736</v>
      </c>
      <c r="L33" s="139">
        <v>2.7592791035119014E-2</v>
      </c>
      <c r="M33" s="104">
        <v>3.8020833333333327E-3</v>
      </c>
      <c r="N33" s="139">
        <v>1.1256346994660098</v>
      </c>
      <c r="O33" s="139">
        <f t="shared" si="4"/>
        <v>2.1135371637949471E-2</v>
      </c>
      <c r="P33" s="176"/>
      <c r="Q33" s="171"/>
      <c r="R33" s="116">
        <v>6</v>
      </c>
      <c r="S33" s="277"/>
      <c r="T33" s="12" t="s">
        <v>758</v>
      </c>
      <c r="U33" s="139">
        <v>5.3635640422357127E-2</v>
      </c>
      <c r="V33" s="139">
        <v>4.2013888888888891E-3</v>
      </c>
      <c r="W33" s="139">
        <v>2.6307980687881862</v>
      </c>
      <c r="X33" s="106">
        <f t="shared" si="5"/>
        <v>1.8790591387441203E-2</v>
      </c>
    </row>
    <row r="34" spans="1:24" ht="15.75" x14ac:dyDescent="0.25">
      <c r="A34" s="116">
        <v>9</v>
      </c>
      <c r="B34" s="705"/>
      <c r="C34" s="104" t="s">
        <v>739</v>
      </c>
      <c r="D34" s="139">
        <v>2.497515867047009E-2</v>
      </c>
      <c r="E34" s="139">
        <v>5.0000000000000001E-3</v>
      </c>
      <c r="F34" s="139">
        <v>1.2814339870059477</v>
      </c>
      <c r="G34" s="106">
        <f t="shared" si="3"/>
        <v>1.5588129293450194E-2</v>
      </c>
      <c r="H34" s="171"/>
      <c r="I34" s="116">
        <v>9</v>
      </c>
      <c r="J34" s="277"/>
      <c r="K34" s="104" t="s">
        <v>739</v>
      </c>
      <c r="L34" s="139">
        <v>5.2357724784577271E-3</v>
      </c>
      <c r="M34" s="104">
        <v>3.8020833333333327E-3</v>
      </c>
      <c r="N34" s="139">
        <v>0.77092992893429124</v>
      </c>
      <c r="O34" s="139">
        <f t="shared" si="4"/>
        <v>1.8596880096564421E-3</v>
      </c>
      <c r="P34" s="176"/>
      <c r="Q34" s="171"/>
      <c r="R34" s="116">
        <v>7</v>
      </c>
      <c r="S34" s="277"/>
      <c r="T34" s="12" t="s">
        <v>759</v>
      </c>
      <c r="U34" s="139">
        <v>0.1097639412105044</v>
      </c>
      <c r="V34" s="139">
        <v>4.2013888888888891E-3</v>
      </c>
      <c r="W34" s="139">
        <v>1.7415704507628691</v>
      </c>
      <c r="X34" s="106">
        <f t="shared" si="5"/>
        <v>6.0613426390747155E-2</v>
      </c>
    </row>
    <row r="35" spans="1:24" ht="15.75" x14ac:dyDescent="0.25">
      <c r="A35" s="159">
        <v>10</v>
      </c>
      <c r="B35" s="705"/>
      <c r="C35" s="104" t="s">
        <v>741</v>
      </c>
      <c r="D35" s="139">
        <v>3.9784975130366142E-2</v>
      </c>
      <c r="E35" s="139">
        <v>5.0000000000000001E-3</v>
      </c>
      <c r="F35" s="139">
        <v>1.4817965878684902</v>
      </c>
      <c r="G35" s="106">
        <f t="shared" si="3"/>
        <v>2.3474865184028429E-2</v>
      </c>
      <c r="H35" s="171"/>
      <c r="I35" s="116">
        <v>10</v>
      </c>
      <c r="J35" s="277"/>
      <c r="K35" s="104" t="s">
        <v>743</v>
      </c>
      <c r="L35" s="139">
        <v>3.9888062619995786E-2</v>
      </c>
      <c r="M35" s="104">
        <v>3.8020833333333327E-3</v>
      </c>
      <c r="N35" s="139">
        <v>2.5639661219858723</v>
      </c>
      <c r="O35" s="139">
        <f t="shared" si="4"/>
        <v>1.4074280848419609E-2</v>
      </c>
      <c r="P35" s="176"/>
      <c r="Q35" s="171"/>
      <c r="R35" s="116">
        <v>8</v>
      </c>
      <c r="S35" s="171"/>
      <c r="T35" s="171" t="s">
        <v>762</v>
      </c>
      <c r="U35" s="171">
        <v>3.7858664819392207E-2</v>
      </c>
      <c r="V35" s="139">
        <v>4.2013888888888891E-3</v>
      </c>
      <c r="W35" s="171">
        <v>1.8715863676020574</v>
      </c>
      <c r="X35" s="106">
        <f t="shared" si="5"/>
        <v>1.7983287607307278E-2</v>
      </c>
    </row>
    <row r="36" spans="1:24" ht="15.75" x14ac:dyDescent="0.25">
      <c r="A36" s="116">
        <v>11</v>
      </c>
      <c r="B36" s="705"/>
      <c r="C36" s="104" t="s">
        <v>749</v>
      </c>
      <c r="D36" s="139">
        <v>1.5386040495967201E-2</v>
      </c>
      <c r="E36" s="139">
        <v>5.0000000000000001E-3</v>
      </c>
      <c r="F36" s="139">
        <v>1.6479788901639989</v>
      </c>
      <c r="G36" s="106">
        <f t="shared" si="3"/>
        <v>6.3022897671545005E-3</v>
      </c>
      <c r="H36" s="171"/>
      <c r="I36" s="116">
        <v>11</v>
      </c>
      <c r="J36" s="277"/>
      <c r="K36" s="331" t="s">
        <v>747</v>
      </c>
      <c r="L36" s="139">
        <v>3.66777050871466E-2</v>
      </c>
      <c r="M36" s="331">
        <v>3.8020833333333327E-3</v>
      </c>
      <c r="N36" s="139">
        <v>-0.13529995708504922</v>
      </c>
      <c r="O36" s="139">
        <f t="shared" si="4"/>
        <v>-0.24298323859147816</v>
      </c>
      <c r="P36" s="176"/>
      <c r="Q36" s="171"/>
      <c r="R36" s="171"/>
      <c r="S36" s="171"/>
      <c r="T36" s="171"/>
      <c r="U36" s="171"/>
      <c r="V36" s="171"/>
      <c r="W36" s="171"/>
      <c r="X36" s="171"/>
    </row>
    <row r="37" spans="1:24" ht="15.75" x14ac:dyDescent="0.25">
      <c r="A37" s="159">
        <v>12</v>
      </c>
      <c r="B37" s="705"/>
      <c r="C37" s="104" t="s">
        <v>757</v>
      </c>
      <c r="D37" s="139">
        <v>1.7780737168704312E-2</v>
      </c>
      <c r="E37" s="139">
        <v>5.0000000000000001E-3</v>
      </c>
      <c r="F37" s="139">
        <v>2.4247489687959938</v>
      </c>
      <c r="G37" s="106">
        <f t="shared" si="3"/>
        <v>5.2709527184789653E-3</v>
      </c>
      <c r="H37" s="171"/>
      <c r="I37" s="116">
        <v>12</v>
      </c>
      <c r="J37" s="277"/>
      <c r="K37" s="104" t="s">
        <v>749</v>
      </c>
      <c r="L37" s="139">
        <v>1.1107704988576305E-2</v>
      </c>
      <c r="M37" s="104">
        <v>3.8020833333333327E-3</v>
      </c>
      <c r="N37" s="139">
        <v>0.6921042568189113</v>
      </c>
      <c r="O37" s="139">
        <f t="shared" si="4"/>
        <v>1.0555666409019768E-2</v>
      </c>
      <c r="P37" s="176"/>
      <c r="Q37" s="171"/>
      <c r="R37" s="171"/>
      <c r="S37" s="171"/>
      <c r="T37" s="171"/>
      <c r="U37" s="171"/>
      <c r="V37" s="171"/>
      <c r="W37" s="171"/>
      <c r="X37" s="171"/>
    </row>
    <row r="38" spans="1:24" ht="15.75" x14ac:dyDescent="0.25">
      <c r="A38" s="116">
        <v>13</v>
      </c>
      <c r="B38" s="705"/>
      <c r="C38" s="104" t="s">
        <v>758</v>
      </c>
      <c r="D38" s="139">
        <v>1.3684742446498782E-2</v>
      </c>
      <c r="E38" s="139">
        <v>5.0000000000000001E-3</v>
      </c>
      <c r="F38" s="139">
        <v>0.78898076961329777</v>
      </c>
      <c r="G38" s="106">
        <f t="shared" si="3"/>
        <v>1.1007546420624958E-2</v>
      </c>
      <c r="H38" s="171"/>
      <c r="I38" s="116">
        <v>13</v>
      </c>
      <c r="J38" s="277"/>
      <c r="K38" s="104" t="s">
        <v>759</v>
      </c>
      <c r="L38" s="139">
        <v>5.22554327124801E-2</v>
      </c>
      <c r="M38" s="104">
        <v>3.8020833333333327E-3</v>
      </c>
      <c r="N38" s="139">
        <v>12.009888359791486</v>
      </c>
      <c r="O38" s="139">
        <f t="shared" si="4"/>
        <v>4.0344546033721845E-3</v>
      </c>
      <c r="P38" s="176"/>
      <c r="Q38" s="171"/>
      <c r="R38" s="171"/>
      <c r="S38" s="171"/>
      <c r="T38" s="171"/>
      <c r="U38" s="171"/>
      <c r="V38" s="171"/>
      <c r="W38" s="171"/>
      <c r="X38" s="171"/>
    </row>
    <row r="39" spans="1:24" ht="15.75" x14ac:dyDescent="0.25">
      <c r="A39" s="159">
        <v>14</v>
      </c>
      <c r="B39" s="705"/>
      <c r="C39" s="104" t="s">
        <v>759</v>
      </c>
      <c r="D39" s="139">
        <v>0.11422363715749789</v>
      </c>
      <c r="E39" s="139">
        <v>5.0000000000000001E-3</v>
      </c>
      <c r="F39" s="139">
        <v>1.3073813455117798</v>
      </c>
      <c r="G39" s="106">
        <f t="shared" si="3"/>
        <v>8.3543824097277328E-2</v>
      </c>
      <c r="H39" s="171"/>
      <c r="I39" s="116">
        <v>14</v>
      </c>
      <c r="J39" s="277"/>
      <c r="K39" s="104" t="s">
        <v>762</v>
      </c>
      <c r="L39" s="139">
        <v>8.4372708992450935E-3</v>
      </c>
      <c r="M39" s="104">
        <v>3.8020833333333327E-3</v>
      </c>
      <c r="N39" s="139">
        <v>0.758910868945879</v>
      </c>
      <c r="O39" s="139">
        <f t="shared" si="4"/>
        <v>6.1076837288547448E-3</v>
      </c>
      <c r="P39" s="176"/>
      <c r="Q39" s="171"/>
      <c r="R39" s="171"/>
      <c r="S39" s="171"/>
      <c r="T39" s="171"/>
      <c r="U39" s="171"/>
      <c r="V39" s="171"/>
      <c r="W39" s="171"/>
      <c r="X39" s="171"/>
    </row>
    <row r="40" spans="1:24" ht="15.75" x14ac:dyDescent="0.25">
      <c r="A40" s="116">
        <v>15</v>
      </c>
      <c r="B40" s="705"/>
      <c r="C40" s="104" t="s">
        <v>763</v>
      </c>
      <c r="D40" s="139">
        <v>2.4529781876815895E-2</v>
      </c>
      <c r="E40" s="139">
        <v>5.0000000000000001E-3</v>
      </c>
      <c r="F40" s="139">
        <v>0.81956915267758945</v>
      </c>
      <c r="G40" s="106">
        <f t="shared" si="3"/>
        <v>2.3829327657111956E-2</v>
      </c>
      <c r="H40" s="171"/>
      <c r="I40" s="116">
        <v>15</v>
      </c>
      <c r="J40" s="277"/>
      <c r="K40" s="104" t="s">
        <v>763</v>
      </c>
      <c r="L40" s="139">
        <v>1.2969974777074603E-2</v>
      </c>
      <c r="M40" s="104">
        <v>3.8020833333333327E-3</v>
      </c>
      <c r="N40" s="139">
        <v>0.91312476500138207</v>
      </c>
      <c r="O40" s="139">
        <f t="shared" si="4"/>
        <v>1.0040130106127823E-2</v>
      </c>
      <c r="P40" s="176"/>
      <c r="Q40" s="171"/>
      <c r="R40" s="171"/>
      <c r="S40" s="171"/>
      <c r="T40" s="171"/>
      <c r="U40" s="171"/>
      <c r="V40" s="171"/>
      <c r="W40" s="171"/>
      <c r="X40" s="171"/>
    </row>
    <row r="41" spans="1:24" ht="15.75" x14ac:dyDescent="0.25">
      <c r="A41" s="159">
        <v>16</v>
      </c>
      <c r="B41" s="705"/>
      <c r="C41" s="104" t="s">
        <v>766</v>
      </c>
      <c r="D41" s="139">
        <v>2.6165788567097864E-2</v>
      </c>
      <c r="E41" s="139">
        <v>5.0000000000000001E-3</v>
      </c>
      <c r="F41" s="139">
        <v>0.62541155062528331</v>
      </c>
      <c r="G41" s="106">
        <f t="shared" si="3"/>
        <v>3.3842976750167814E-2</v>
      </c>
      <c r="H41" s="171"/>
      <c r="I41" s="116">
        <v>16</v>
      </c>
      <c r="J41" s="277"/>
      <c r="K41" s="104" t="s">
        <v>766</v>
      </c>
      <c r="L41" s="139">
        <v>4.6392464179413839E-2</v>
      </c>
      <c r="M41" s="104">
        <v>3.8020833333333327E-3</v>
      </c>
      <c r="N41" s="139">
        <v>0.27205759539547231</v>
      </c>
      <c r="O41" s="139">
        <f t="shared" si="4"/>
        <v>0.15654913359125175</v>
      </c>
      <c r="P41" s="176"/>
      <c r="Q41" s="171"/>
      <c r="R41" s="171"/>
      <c r="S41" s="171"/>
      <c r="T41" s="171"/>
      <c r="U41" s="171"/>
      <c r="V41" s="171"/>
      <c r="W41" s="171"/>
      <c r="X41" s="171"/>
    </row>
    <row r="42" spans="1:24" ht="15.75" x14ac:dyDescent="0.25">
      <c r="A42" s="116">
        <v>17</v>
      </c>
      <c r="B42" s="706"/>
      <c r="C42" s="104" t="s">
        <v>768</v>
      </c>
      <c r="D42" s="179">
        <v>7.8223554640134002E-3</v>
      </c>
      <c r="E42" s="139">
        <v>5.0000000000000001E-3</v>
      </c>
      <c r="F42" s="139">
        <v>1.2865040415469806</v>
      </c>
      <c r="G42" s="106">
        <f t="shared" si="3"/>
        <v>2.1938177983643228E-3</v>
      </c>
      <c r="H42" s="171"/>
      <c r="I42" s="116">
        <v>17</v>
      </c>
      <c r="J42" s="278"/>
      <c r="K42" s="104" t="s">
        <v>768</v>
      </c>
      <c r="L42" s="179">
        <v>3.3106732494870283E-2</v>
      </c>
      <c r="M42" s="104">
        <v>3.8020833333333327E-3</v>
      </c>
      <c r="N42" s="139">
        <v>1.1869920360357156</v>
      </c>
      <c r="O42" s="139">
        <f t="shared" si="4"/>
        <v>2.4688159879663423E-2</v>
      </c>
      <c r="P42" s="171"/>
      <c r="Q42" s="171"/>
      <c r="R42" s="171"/>
      <c r="S42" s="171"/>
      <c r="T42" s="171"/>
      <c r="U42" s="171"/>
      <c r="V42" s="171"/>
      <c r="W42" s="171"/>
      <c r="X42" s="171"/>
    </row>
    <row r="43" spans="1:24" ht="15.75" x14ac:dyDescent="0.25">
      <c r="I43" s="171"/>
      <c r="J43" s="171"/>
      <c r="K43" s="171"/>
      <c r="L43" s="171"/>
      <c r="M43" s="171"/>
      <c r="N43" s="171"/>
      <c r="O43" s="171"/>
    </row>
    <row r="45" spans="1:24" ht="15.75" customHeight="1" x14ac:dyDescent="0.25">
      <c r="A45" s="718" t="s">
        <v>716</v>
      </c>
      <c r="B45" s="719" t="s">
        <v>5140</v>
      </c>
      <c r="C45" s="719"/>
      <c r="D45" s="715" t="s">
        <v>5141</v>
      </c>
      <c r="E45" s="715"/>
      <c r="F45" s="715" t="s">
        <v>5142</v>
      </c>
      <c r="G45" s="715"/>
      <c r="H45" s="715" t="s">
        <v>5143</v>
      </c>
      <c r="I45" s="715"/>
      <c r="J45" s="715" t="s">
        <v>5144</v>
      </c>
      <c r="K45" s="715"/>
      <c r="L45" s="715" t="s">
        <v>5145</v>
      </c>
      <c r="M45" s="715"/>
    </row>
    <row r="46" spans="1:24" x14ac:dyDescent="0.25">
      <c r="A46" s="718"/>
      <c r="B46" s="559" t="s">
        <v>5009</v>
      </c>
      <c r="C46" s="536" t="s">
        <v>5079</v>
      </c>
      <c r="D46" s="559" t="s">
        <v>5009</v>
      </c>
      <c r="E46" s="536" t="s">
        <v>5079</v>
      </c>
      <c r="F46" s="559" t="s">
        <v>5009</v>
      </c>
      <c r="G46" s="536" t="s">
        <v>5079</v>
      </c>
      <c r="H46" s="559" t="s">
        <v>5009</v>
      </c>
      <c r="I46" s="536" t="s">
        <v>5079</v>
      </c>
      <c r="J46" s="559" t="s">
        <v>5009</v>
      </c>
      <c r="K46" s="536" t="s">
        <v>5079</v>
      </c>
      <c r="L46" s="559" t="s">
        <v>5009</v>
      </c>
      <c r="M46" s="536" t="s">
        <v>5079</v>
      </c>
    </row>
    <row r="47" spans="1:24" x14ac:dyDescent="0.25">
      <c r="A47" s="51">
        <v>1</v>
      </c>
      <c r="B47" s="560" t="s">
        <v>722</v>
      </c>
      <c r="C47" s="561">
        <v>5.2813400189473175E-3</v>
      </c>
      <c r="D47" s="560" t="s">
        <v>720</v>
      </c>
      <c r="E47" s="562">
        <v>-1.2121234638168929E-2</v>
      </c>
      <c r="F47" s="560" t="s">
        <v>722</v>
      </c>
      <c r="G47" s="566">
        <v>0.18828461231682089</v>
      </c>
      <c r="H47" s="560" t="s">
        <v>720</v>
      </c>
      <c r="I47" s="566">
        <v>0.13348115889980863</v>
      </c>
      <c r="J47" s="560" t="s">
        <v>720</v>
      </c>
      <c r="K47" s="64">
        <v>8.9307762442757919E-3</v>
      </c>
      <c r="L47" s="560" t="s">
        <v>724</v>
      </c>
      <c r="M47" s="562">
        <v>-1.2936184207942639E-3</v>
      </c>
    </row>
    <row r="48" spans="1:24" x14ac:dyDescent="0.25">
      <c r="A48" s="51">
        <v>2</v>
      </c>
      <c r="B48" s="560" t="s">
        <v>726</v>
      </c>
      <c r="C48" s="561">
        <v>1.5029236776337108E-3</v>
      </c>
      <c r="D48" s="560" t="s">
        <v>724</v>
      </c>
      <c r="E48" s="562">
        <v>4.0433204809535925E-3</v>
      </c>
      <c r="F48" s="560" t="s">
        <v>726</v>
      </c>
      <c r="G48" s="562">
        <v>-3.5011143224194918E-3</v>
      </c>
      <c r="H48" s="560" t="s">
        <v>724</v>
      </c>
      <c r="I48" s="562">
        <v>1.7461750623284217E-2</v>
      </c>
      <c r="J48" s="560" t="s">
        <v>722</v>
      </c>
      <c r="K48" s="64">
        <v>-1.6870998982212275E-2</v>
      </c>
      <c r="L48" s="560" t="s">
        <v>726</v>
      </c>
      <c r="M48" s="562">
        <v>3.9150133619273761E-2</v>
      </c>
    </row>
    <row r="49" spans="1:13" x14ac:dyDescent="0.25">
      <c r="A49" s="51">
        <v>3</v>
      </c>
      <c r="B49" s="560" t="s">
        <v>728</v>
      </c>
      <c r="C49" s="561">
        <v>3.344118420080732E-3</v>
      </c>
      <c r="D49" s="560" t="s">
        <v>726</v>
      </c>
      <c r="E49" s="562">
        <v>5.9516054628549475E-2</v>
      </c>
      <c r="F49" s="560" t="s">
        <v>730</v>
      </c>
      <c r="G49" s="562">
        <v>4.2151465997219088E-3</v>
      </c>
      <c r="H49" s="560" t="s">
        <v>726</v>
      </c>
      <c r="I49" s="562">
        <v>9.3176986375287409E-3</v>
      </c>
      <c r="J49" s="560" t="s">
        <v>724</v>
      </c>
      <c r="K49" s="64">
        <v>-1.0205109193899152E-3</v>
      </c>
      <c r="L49" s="560" t="s">
        <v>730</v>
      </c>
      <c r="M49" s="562">
        <v>8.0297703783599179E-4</v>
      </c>
    </row>
    <row r="50" spans="1:13" x14ac:dyDescent="0.25">
      <c r="A50" s="51">
        <v>4</v>
      </c>
      <c r="B50" s="560" t="s">
        <v>730</v>
      </c>
      <c r="C50" s="561">
        <v>8.3739022983447126E-3</v>
      </c>
      <c r="D50" s="560" t="s">
        <v>728</v>
      </c>
      <c r="E50" s="562">
        <v>4.523302525205207E-2</v>
      </c>
      <c r="F50" s="560" t="s">
        <v>732</v>
      </c>
      <c r="G50" s="562">
        <v>2.5113346831240273E-2</v>
      </c>
      <c r="H50" s="560" t="s">
        <v>728</v>
      </c>
      <c r="I50" s="562">
        <v>5.7743795677436156E-3</v>
      </c>
      <c r="J50" s="560" t="s">
        <v>726</v>
      </c>
      <c r="K50" s="64">
        <v>3.4145937141819994E-2</v>
      </c>
      <c r="L50" s="560" t="s">
        <v>739</v>
      </c>
      <c r="M50" s="562">
        <v>4.8144145492104697E-2</v>
      </c>
    </row>
    <row r="51" spans="1:13" x14ac:dyDescent="0.25">
      <c r="A51" s="51">
        <v>5</v>
      </c>
      <c r="B51" s="560" t="s">
        <v>732</v>
      </c>
      <c r="C51" s="562">
        <v>2.0707434278618392E-3</v>
      </c>
      <c r="D51" s="560" t="s">
        <v>730</v>
      </c>
      <c r="E51" s="562">
        <v>2.3790202287410588E-2</v>
      </c>
      <c r="F51" s="560" t="s">
        <v>734</v>
      </c>
      <c r="G51" s="562">
        <v>8.5234837656962773E-3</v>
      </c>
      <c r="H51" s="560" t="s">
        <v>730</v>
      </c>
      <c r="I51" s="562">
        <v>1.009748680925901E-2</v>
      </c>
      <c r="J51" s="560" t="s">
        <v>728</v>
      </c>
      <c r="K51" s="64">
        <v>2.9628493039329188E-2</v>
      </c>
      <c r="L51" s="560" t="s">
        <v>741</v>
      </c>
      <c r="M51" s="566">
        <v>-1.5957519799963747E-3</v>
      </c>
    </row>
    <row r="52" spans="1:13" x14ac:dyDescent="0.25">
      <c r="A52" s="51">
        <v>6</v>
      </c>
      <c r="B52" s="560" t="s">
        <v>734</v>
      </c>
      <c r="C52" s="561">
        <v>8.9934535264903116E-3</v>
      </c>
      <c r="D52" s="560" t="s">
        <v>732</v>
      </c>
      <c r="E52" s="562">
        <v>1.7250368868688339E-2</v>
      </c>
      <c r="F52" s="560" t="s">
        <v>739</v>
      </c>
      <c r="G52" s="562">
        <v>4.9870289083258176E-2</v>
      </c>
      <c r="H52" s="560" t="s">
        <v>732</v>
      </c>
      <c r="I52" s="562">
        <v>1.4475174814130016E-2</v>
      </c>
      <c r="J52" s="560" t="s">
        <v>730</v>
      </c>
      <c r="K52" s="64">
        <v>2.6438281977952748E-2</v>
      </c>
      <c r="L52" s="560" t="s">
        <v>758</v>
      </c>
      <c r="M52" s="562">
        <v>1.8790591387441203E-2</v>
      </c>
    </row>
    <row r="53" spans="1:13" x14ac:dyDescent="0.25">
      <c r="A53" s="51">
        <v>7</v>
      </c>
      <c r="B53" s="560" t="s">
        <v>739</v>
      </c>
      <c r="C53" s="561">
        <v>1.6825095748938881E-2</v>
      </c>
      <c r="D53" s="560" t="s">
        <v>734</v>
      </c>
      <c r="E53" s="562">
        <v>1.348635483645729E-2</v>
      </c>
      <c r="F53" s="560" t="s">
        <v>743</v>
      </c>
      <c r="G53" s="562">
        <v>-4.7973076880654317E-3</v>
      </c>
      <c r="H53" s="560" t="s">
        <v>734</v>
      </c>
      <c r="I53" s="566">
        <v>-1.7061083720994604E-3</v>
      </c>
      <c r="J53" s="560" t="s">
        <v>732</v>
      </c>
      <c r="K53" s="567">
        <v>0.5272739926047707</v>
      </c>
      <c r="L53" s="560" t="s">
        <v>759</v>
      </c>
      <c r="M53" s="566">
        <v>6.0613426390747155E-2</v>
      </c>
    </row>
    <row r="54" spans="1:13" x14ac:dyDescent="0.25">
      <c r="A54" s="51">
        <v>8</v>
      </c>
      <c r="B54" s="560" t="s">
        <v>741</v>
      </c>
      <c r="C54" s="561">
        <v>9.8005974027362431E-3</v>
      </c>
      <c r="D54" s="560" t="s">
        <v>736</v>
      </c>
      <c r="E54" s="562">
        <v>3.1672869126061237E-2</v>
      </c>
      <c r="F54" s="560" t="s">
        <v>751</v>
      </c>
      <c r="G54" s="562">
        <v>3.4384464537428718E-3</v>
      </c>
      <c r="H54" s="560" t="s">
        <v>736</v>
      </c>
      <c r="I54" s="562">
        <v>3.2581104011077534E-2</v>
      </c>
      <c r="J54" s="560" t="s">
        <v>736</v>
      </c>
      <c r="K54" s="64">
        <v>2.1135371637949471E-2</v>
      </c>
      <c r="L54" s="560" t="s">
        <v>762</v>
      </c>
      <c r="M54" s="562">
        <v>1.7983287607307278E-2</v>
      </c>
    </row>
    <row r="55" spans="1:13" x14ac:dyDescent="0.25">
      <c r="A55" s="51">
        <v>9</v>
      </c>
      <c r="B55" s="563" t="s">
        <v>749</v>
      </c>
      <c r="C55" s="561">
        <v>1.39219014722573E-2</v>
      </c>
      <c r="D55" s="560" t="s">
        <v>739</v>
      </c>
      <c r="E55" s="566">
        <v>0.95115515810928408</v>
      </c>
      <c r="F55" s="560" t="s">
        <v>763</v>
      </c>
      <c r="G55" s="562">
        <v>7.1283593470740066E-3</v>
      </c>
      <c r="H55" s="560" t="s">
        <v>739</v>
      </c>
      <c r="I55" s="562">
        <v>1.5588129293450194E-2</v>
      </c>
      <c r="J55" s="560" t="s">
        <v>739</v>
      </c>
      <c r="K55" s="64">
        <v>1.8596880096564421E-3</v>
      </c>
      <c r="L55" s="334"/>
      <c r="M55" s="334"/>
    </row>
    <row r="56" spans="1:13" x14ac:dyDescent="0.25">
      <c r="A56" s="51">
        <v>10</v>
      </c>
      <c r="B56" s="563" t="s">
        <v>751</v>
      </c>
      <c r="C56" s="561">
        <v>-1.8629068950516531E-3</v>
      </c>
      <c r="D56" s="560" t="s">
        <v>741</v>
      </c>
      <c r="E56" s="562">
        <v>-3.0400612130428595E-3</v>
      </c>
      <c r="F56" s="560" t="s">
        <v>766</v>
      </c>
      <c r="G56" s="566">
        <v>-5.2526425322259101E-3</v>
      </c>
      <c r="H56" s="560" t="s">
        <v>741</v>
      </c>
      <c r="I56" s="562">
        <v>2.3474865184028429E-2</v>
      </c>
      <c r="J56" s="560" t="s">
        <v>743</v>
      </c>
      <c r="K56" s="64">
        <v>1.4074280848419609E-2</v>
      </c>
      <c r="L56" s="334"/>
      <c r="M56" s="334"/>
    </row>
    <row r="57" spans="1:13" x14ac:dyDescent="0.25">
      <c r="A57" s="51">
        <v>11</v>
      </c>
      <c r="B57" s="560" t="s">
        <v>757</v>
      </c>
      <c r="C57" s="561">
        <v>1.2448630493821777E-2</v>
      </c>
      <c r="D57" s="560" t="s">
        <v>743</v>
      </c>
      <c r="E57" s="562">
        <v>1.523436617043362E-2</v>
      </c>
      <c r="F57" s="560" t="s">
        <v>768</v>
      </c>
      <c r="G57" s="562">
        <v>5.453678415313519E-2</v>
      </c>
      <c r="H57" s="560" t="s">
        <v>749</v>
      </c>
      <c r="I57" s="562">
        <v>6.3022897671545005E-3</v>
      </c>
      <c r="J57" s="560" t="s">
        <v>747</v>
      </c>
      <c r="K57" s="567">
        <v>-0.24298323859147816</v>
      </c>
      <c r="L57" s="334"/>
      <c r="M57" s="334"/>
    </row>
    <row r="58" spans="1:13" x14ac:dyDescent="0.25">
      <c r="A58" s="51">
        <v>12</v>
      </c>
      <c r="B58" s="560" t="s">
        <v>758</v>
      </c>
      <c r="C58" s="561">
        <v>2.125611655126489E-3</v>
      </c>
      <c r="D58" s="560" t="s">
        <v>747</v>
      </c>
      <c r="E58" s="562">
        <v>1.9880152510442537E-2</v>
      </c>
      <c r="F58" s="334"/>
      <c r="G58" s="334"/>
      <c r="H58" s="560" t="s">
        <v>757</v>
      </c>
      <c r="I58" s="562">
        <v>5.2709527184789653E-3</v>
      </c>
      <c r="J58" s="560" t="s">
        <v>749</v>
      </c>
      <c r="K58" s="64">
        <v>1.0555666409019768E-2</v>
      </c>
      <c r="L58" s="334"/>
      <c r="M58" s="334"/>
    </row>
    <row r="59" spans="1:13" x14ac:dyDescent="0.25">
      <c r="A59" s="51">
        <v>13</v>
      </c>
      <c r="B59" s="560" t="s">
        <v>763</v>
      </c>
      <c r="C59" s="561">
        <v>2.6319929825854758E-2</v>
      </c>
      <c r="D59" s="560" t="s">
        <v>749</v>
      </c>
      <c r="E59" s="562">
        <v>3.6010403486123617E-2</v>
      </c>
      <c r="F59" s="334"/>
      <c r="G59" s="334"/>
      <c r="H59" s="560" t="s">
        <v>758</v>
      </c>
      <c r="I59" s="562">
        <v>1.1007546420624958E-2</v>
      </c>
      <c r="J59" s="560" t="s">
        <v>759</v>
      </c>
      <c r="K59" s="64">
        <v>4.0344546033721845E-3</v>
      </c>
      <c r="L59" s="334"/>
      <c r="M59" s="334"/>
    </row>
    <row r="60" spans="1:13" x14ac:dyDescent="0.25">
      <c r="A60" s="51">
        <v>14</v>
      </c>
      <c r="B60" s="560" t="s">
        <v>766</v>
      </c>
      <c r="C60" s="565">
        <v>-2.1442786637889736E-2</v>
      </c>
      <c r="D60" s="560" t="s">
        <v>751</v>
      </c>
      <c r="E60" s="562">
        <v>0.64643455055776744</v>
      </c>
      <c r="F60" s="334"/>
      <c r="G60" s="334"/>
      <c r="H60" s="560" t="s">
        <v>759</v>
      </c>
      <c r="I60" s="562">
        <v>8.3543824097277328E-2</v>
      </c>
      <c r="J60" s="560" t="s">
        <v>762</v>
      </c>
      <c r="K60" s="64">
        <v>6.1076837288547448E-3</v>
      </c>
      <c r="L60" s="334"/>
      <c r="M60" s="334"/>
    </row>
    <row r="61" spans="1:13" x14ac:dyDescent="0.25">
      <c r="A61" s="51">
        <v>15</v>
      </c>
      <c r="B61" s="560" t="s">
        <v>768</v>
      </c>
      <c r="C61" s="565">
        <v>4.1113750120796891E-2</v>
      </c>
      <c r="D61" s="560" t="s">
        <v>757</v>
      </c>
      <c r="E61" s="562">
        <v>6.7768623958665303E-3</v>
      </c>
      <c r="F61" s="334"/>
      <c r="G61" s="334"/>
      <c r="H61" s="560" t="s">
        <v>763</v>
      </c>
      <c r="I61" s="562">
        <v>2.3829327657111956E-2</v>
      </c>
      <c r="J61" s="560" t="s">
        <v>763</v>
      </c>
      <c r="K61" s="64">
        <v>1.0040130106127823E-2</v>
      </c>
      <c r="L61" s="334"/>
      <c r="M61" s="334"/>
    </row>
    <row r="62" spans="1:13" x14ac:dyDescent="0.25">
      <c r="A62" s="51">
        <v>16</v>
      </c>
      <c r="B62" s="334"/>
      <c r="C62" s="334"/>
      <c r="D62" s="560" t="s">
        <v>758</v>
      </c>
      <c r="E62" s="562">
        <v>2.9378860815373789E-2</v>
      </c>
      <c r="F62" s="334"/>
      <c r="G62" s="334"/>
      <c r="H62" s="560" t="s">
        <v>766</v>
      </c>
      <c r="I62" s="562">
        <v>3.3842976750167814E-2</v>
      </c>
      <c r="J62" s="560" t="s">
        <v>766</v>
      </c>
      <c r="K62" s="64">
        <v>0.15654913359125175</v>
      </c>
      <c r="L62" s="334"/>
      <c r="M62" s="334"/>
    </row>
    <row r="63" spans="1:13" x14ac:dyDescent="0.25">
      <c r="A63" s="51">
        <v>17</v>
      </c>
      <c r="B63" s="334"/>
      <c r="C63" s="334"/>
      <c r="D63" s="560" t="s">
        <v>759</v>
      </c>
      <c r="E63" s="566">
        <v>-0.14267772646741494</v>
      </c>
      <c r="F63" s="334"/>
      <c r="G63" s="334"/>
      <c r="H63" s="560" t="s">
        <v>768</v>
      </c>
      <c r="I63" s="562">
        <v>2.1938177983643228E-3</v>
      </c>
      <c r="J63" s="560" t="s">
        <v>768</v>
      </c>
      <c r="K63" s="562">
        <v>2.4688159879663423E-2</v>
      </c>
      <c r="L63" s="334"/>
      <c r="M63" s="334"/>
    </row>
    <row r="64" spans="1:13" x14ac:dyDescent="0.25">
      <c r="A64" s="51">
        <v>18</v>
      </c>
      <c r="B64" s="334"/>
      <c r="C64" s="334"/>
      <c r="D64" s="560" t="s">
        <v>762</v>
      </c>
      <c r="E64" s="562">
        <v>4.7906044124789333E-3</v>
      </c>
      <c r="F64" s="334"/>
      <c r="G64" s="334"/>
      <c r="H64" s="334"/>
      <c r="I64" s="334"/>
      <c r="J64" s="334"/>
      <c r="K64" s="334"/>
      <c r="L64" s="334"/>
      <c r="M64" s="334"/>
    </row>
    <row r="65" spans="1:13" x14ac:dyDescent="0.25">
      <c r="A65" s="51">
        <v>19</v>
      </c>
      <c r="B65" s="334"/>
      <c r="C65" s="334"/>
      <c r="D65" s="560" t="s">
        <v>763</v>
      </c>
      <c r="E65" s="562">
        <v>2.7377304047381174E-2</v>
      </c>
      <c r="F65" s="334"/>
      <c r="G65" s="334"/>
      <c r="H65" s="334"/>
      <c r="I65" s="334"/>
      <c r="J65" s="334"/>
      <c r="K65" s="334"/>
      <c r="L65" s="334"/>
      <c r="M65" s="334"/>
    </row>
    <row r="66" spans="1:13" x14ac:dyDescent="0.25">
      <c r="A66" s="51">
        <v>20</v>
      </c>
      <c r="B66" s="334"/>
      <c r="C66" s="334"/>
      <c r="D66" s="560" t="s">
        <v>768</v>
      </c>
      <c r="E66" s="562">
        <v>1.4626156189203789E-2</v>
      </c>
      <c r="F66" s="334"/>
      <c r="G66" s="334"/>
      <c r="H66" s="334"/>
      <c r="I66" s="334"/>
      <c r="J66" s="334"/>
      <c r="K66" s="334"/>
      <c r="L66" s="334"/>
      <c r="M66" s="334"/>
    </row>
    <row r="67" spans="1:13" x14ac:dyDescent="0.25">
      <c r="A67" s="334" t="s">
        <v>5155</v>
      </c>
      <c r="B67" s="560" t="s">
        <v>768</v>
      </c>
      <c r="C67" s="561">
        <v>4.1113750120796891E-2</v>
      </c>
      <c r="D67" s="560" t="s">
        <v>739</v>
      </c>
      <c r="E67" s="562">
        <v>0.95115515810928408</v>
      </c>
      <c r="F67" s="560" t="s">
        <v>722</v>
      </c>
      <c r="G67" s="562">
        <v>0.18828461231682089</v>
      </c>
      <c r="H67" s="560" t="s">
        <v>720</v>
      </c>
      <c r="I67" s="562">
        <v>0.13348115889980899</v>
      </c>
      <c r="J67" s="560" t="s">
        <v>732</v>
      </c>
      <c r="K67" s="64">
        <v>0.5272739926047707</v>
      </c>
      <c r="L67" s="560" t="s">
        <v>759</v>
      </c>
      <c r="M67" s="562">
        <v>6.0613426390747155E-2</v>
      </c>
    </row>
    <row r="68" spans="1:13" x14ac:dyDescent="0.25">
      <c r="A68" s="334" t="s">
        <v>5156</v>
      </c>
      <c r="B68" s="560" t="s">
        <v>766</v>
      </c>
      <c r="C68" s="561">
        <v>-2.1442786637889736E-2</v>
      </c>
      <c r="D68" s="560" t="s">
        <v>759</v>
      </c>
      <c r="E68" s="562">
        <v>-0.14267772646741494</v>
      </c>
      <c r="F68" s="560" t="s">
        <v>766</v>
      </c>
      <c r="G68" s="562">
        <v>-5.2526425322259101E-3</v>
      </c>
      <c r="H68" s="560" t="s">
        <v>734</v>
      </c>
      <c r="I68" s="562">
        <v>-1.7061083720994604E-3</v>
      </c>
      <c r="J68" s="560" t="s">
        <v>747</v>
      </c>
      <c r="K68" s="64">
        <v>-0.24298323859147816</v>
      </c>
      <c r="L68" s="560" t="s">
        <v>741</v>
      </c>
      <c r="M68" s="562">
        <v>-1.5957519799963747E-3</v>
      </c>
    </row>
    <row r="69" spans="1:13" x14ac:dyDescent="0.25">
      <c r="A69" s="334" t="s">
        <v>5135</v>
      </c>
      <c r="B69" s="334"/>
      <c r="C69" s="564">
        <f>SUM(C47:C61)/15</f>
        <v>8.5877536370633032E-3</v>
      </c>
      <c r="D69" s="564"/>
      <c r="E69" s="564">
        <f>SUM(E47:E66)/20</f>
        <v>8.9440879592795092E-2</v>
      </c>
      <c r="F69" s="564"/>
      <c r="G69" s="564">
        <f>SUM(G47:G57)/11</f>
        <v>2.977812763708898E-2</v>
      </c>
      <c r="H69" s="564"/>
      <c r="I69" s="564">
        <f>SUM(I47:I63)/17</f>
        <v>2.5090374981022984E-2</v>
      </c>
      <c r="J69" s="564"/>
      <c r="K69" s="564">
        <f>SUM(K47:K63)/17</f>
        <v>3.6152194195846081E-2</v>
      </c>
      <c r="L69" s="564"/>
      <c r="M69" s="564">
        <f>SUM(M47:M54)/8</f>
        <v>2.2824398891739931E-2</v>
      </c>
    </row>
    <row r="71" spans="1:13" x14ac:dyDescent="0.25">
      <c r="A71" s="716" t="s">
        <v>716</v>
      </c>
      <c r="B71" s="717" t="s">
        <v>5140</v>
      </c>
      <c r="C71" s="717"/>
      <c r="D71" s="717"/>
      <c r="E71" s="717"/>
      <c r="F71" s="717"/>
      <c r="G71" s="717" t="s">
        <v>5190</v>
      </c>
      <c r="H71" s="717"/>
      <c r="I71" s="717"/>
      <c r="J71" s="717"/>
      <c r="K71" s="717"/>
    </row>
    <row r="72" spans="1:13" ht="18.75" x14ac:dyDescent="0.25">
      <c r="A72" s="716"/>
      <c r="B72" s="366" t="s">
        <v>5009</v>
      </c>
      <c r="C72" s="305" t="s">
        <v>5191</v>
      </c>
      <c r="D72" s="305" t="s">
        <v>5077</v>
      </c>
      <c r="E72" s="305" t="s">
        <v>5192</v>
      </c>
      <c r="F72" s="305" t="s">
        <v>5079</v>
      </c>
      <c r="G72" s="366" t="s">
        <v>5009</v>
      </c>
      <c r="H72" s="366" t="s">
        <v>881</v>
      </c>
      <c r="I72" s="366" t="s">
        <v>5077</v>
      </c>
      <c r="J72" s="258" t="s">
        <v>5068</v>
      </c>
      <c r="K72" s="258" t="s">
        <v>5079</v>
      </c>
    </row>
    <row r="73" spans="1:13" ht="15.75" x14ac:dyDescent="0.25">
      <c r="A73" s="116">
        <v>1</v>
      </c>
      <c r="B73" s="365" t="s">
        <v>722</v>
      </c>
      <c r="C73" s="106">
        <v>1.3288073247235353E-2</v>
      </c>
      <c r="D73" s="106">
        <v>5.3993055555555556E-3</v>
      </c>
      <c r="E73" s="106">
        <v>1.4937057003294774</v>
      </c>
      <c r="F73" s="106">
        <f>(C73-D73)/E73</f>
        <v>5.2813400189473175E-3</v>
      </c>
      <c r="G73" s="365" t="s">
        <v>720</v>
      </c>
      <c r="H73" s="106">
        <v>5.1538742518329574E-3</v>
      </c>
      <c r="I73" s="106">
        <v>6.2847222222222219E-3</v>
      </c>
      <c r="J73" s="106">
        <v>9.329478424815757E-2</v>
      </c>
      <c r="K73" s="106">
        <f>(H73-I73)/J73</f>
        <v>-1.2121234638168929E-2</v>
      </c>
    </row>
    <row r="74" spans="1:13" ht="15.75" x14ac:dyDescent="0.25">
      <c r="A74" s="116">
        <v>2</v>
      </c>
      <c r="B74" s="365" t="s">
        <v>726</v>
      </c>
      <c r="C74" s="106">
        <v>7.2057470967153668E-3</v>
      </c>
      <c r="D74" s="106">
        <v>5.3993055555555556E-3</v>
      </c>
      <c r="E74" s="106">
        <v>1.2019516147379994</v>
      </c>
      <c r="F74" s="106">
        <f t="shared" ref="F74:F87" si="6">(C74-D74)/E74</f>
        <v>1.5029236776337108E-3</v>
      </c>
      <c r="G74" s="365" t="s">
        <v>724</v>
      </c>
      <c r="H74" s="106">
        <v>1.1088799465645558E-2</v>
      </c>
      <c r="I74" s="106">
        <v>6.2847222222222219E-3</v>
      </c>
      <c r="J74" s="106">
        <v>1.1881514873860122</v>
      </c>
      <c r="K74" s="106">
        <f t="shared" ref="K74:K92" si="7">(H74-I74)/J74</f>
        <v>4.0433204809535925E-3</v>
      </c>
    </row>
    <row r="75" spans="1:13" ht="15.75" x14ac:dyDescent="0.25">
      <c r="A75" s="116">
        <v>3</v>
      </c>
      <c r="B75" s="365" t="s">
        <v>728</v>
      </c>
      <c r="C75" s="106">
        <v>1.1813051875837194E-2</v>
      </c>
      <c r="D75" s="106">
        <v>5.3993055555555556E-3</v>
      </c>
      <c r="E75" s="106">
        <v>1.9179184211206255</v>
      </c>
      <c r="F75" s="106">
        <f t="shared" si="6"/>
        <v>3.344118420080732E-3</v>
      </c>
      <c r="G75" s="365" t="s">
        <v>726</v>
      </c>
      <c r="H75" s="106">
        <v>2.8426008513656703E-2</v>
      </c>
      <c r="I75" s="106">
        <v>6.2847222222222219E-3</v>
      </c>
      <c r="J75" s="106">
        <v>0.37202207756583122</v>
      </c>
      <c r="K75" s="106">
        <f t="shared" si="7"/>
        <v>5.9516054628549475E-2</v>
      </c>
    </row>
    <row r="76" spans="1:13" ht="15.75" x14ac:dyDescent="0.25">
      <c r="A76" s="116">
        <v>4</v>
      </c>
      <c r="B76" s="365" t="s">
        <v>730</v>
      </c>
      <c r="C76" s="106">
        <v>2.0096107457526706E-2</v>
      </c>
      <c r="D76" s="106">
        <v>5.3993055555555556E-3</v>
      </c>
      <c r="E76" s="106">
        <v>1.7550720534291757</v>
      </c>
      <c r="F76" s="106">
        <f t="shared" si="6"/>
        <v>8.3739022983447126E-3</v>
      </c>
      <c r="G76" s="365" t="s">
        <v>728</v>
      </c>
      <c r="H76" s="106">
        <v>4.2551194159622684E-2</v>
      </c>
      <c r="I76" s="106">
        <v>6.2847222222222219E-3</v>
      </c>
      <c r="J76" s="106">
        <v>0.80176976302851144</v>
      </c>
      <c r="K76" s="106">
        <f t="shared" si="7"/>
        <v>4.523302525205207E-2</v>
      </c>
    </row>
    <row r="77" spans="1:13" ht="15.75" x14ac:dyDescent="0.25">
      <c r="A77" s="116">
        <v>5</v>
      </c>
      <c r="B77" s="365" t="s">
        <v>732</v>
      </c>
      <c r="C77" s="106">
        <v>9.2575322833330555E-3</v>
      </c>
      <c r="D77" s="106">
        <v>5.3993055555555556E-3</v>
      </c>
      <c r="E77" s="139">
        <v>1.8632084863170806</v>
      </c>
      <c r="F77" s="106">
        <f t="shared" si="6"/>
        <v>2.0707434278618392E-3</v>
      </c>
      <c r="G77" s="365" t="s">
        <v>730</v>
      </c>
      <c r="H77" s="106">
        <v>5.2852489488706474E-2</v>
      </c>
      <c r="I77" s="106">
        <v>6.2847222222222219E-3</v>
      </c>
      <c r="J77" s="106">
        <v>1.9574346911344762</v>
      </c>
      <c r="K77" s="106">
        <f t="shared" si="7"/>
        <v>2.3790202287410588E-2</v>
      </c>
    </row>
    <row r="78" spans="1:13" ht="15.75" x14ac:dyDescent="0.25">
      <c r="A78" s="116">
        <v>6</v>
      </c>
      <c r="B78" s="365" t="s">
        <v>734</v>
      </c>
      <c r="C78" s="106">
        <v>2.553470271516373E-2</v>
      </c>
      <c r="D78" s="106">
        <v>5.3993055555555556E-3</v>
      </c>
      <c r="E78" s="106">
        <v>2.2388948917453289</v>
      </c>
      <c r="F78" s="106">
        <f t="shared" si="6"/>
        <v>8.9934535264903116E-3</v>
      </c>
      <c r="G78" s="365" t="s">
        <v>732</v>
      </c>
      <c r="H78" s="106">
        <v>3.1704861076259146E-2</v>
      </c>
      <c r="I78" s="106">
        <v>6.2847222222222219E-3</v>
      </c>
      <c r="J78" s="106">
        <v>1.4735997269123779</v>
      </c>
      <c r="K78" s="106">
        <f t="shared" si="7"/>
        <v>1.7250368868688339E-2</v>
      </c>
    </row>
    <row r="79" spans="1:13" ht="15.75" x14ac:dyDescent="0.25">
      <c r="A79" s="116">
        <v>7</v>
      </c>
      <c r="B79" s="365" t="s">
        <v>739</v>
      </c>
      <c r="C79" s="106">
        <v>2.6633227929289374E-2</v>
      </c>
      <c r="D79" s="106">
        <v>5.3993055555555556E-3</v>
      </c>
      <c r="E79" s="106">
        <v>1.2620387242118958</v>
      </c>
      <c r="F79" s="106">
        <f t="shared" si="6"/>
        <v>1.6825095748938881E-2</v>
      </c>
      <c r="G79" s="365" t="s">
        <v>734</v>
      </c>
      <c r="H79" s="106">
        <v>3.077020835162202E-2</v>
      </c>
      <c r="I79" s="106">
        <v>6.2847222222222219E-3</v>
      </c>
      <c r="J79" s="106">
        <v>1.8155748107122958</v>
      </c>
      <c r="K79" s="106">
        <f t="shared" si="7"/>
        <v>1.348635483645729E-2</v>
      </c>
    </row>
    <row r="80" spans="1:13" ht="15.75" x14ac:dyDescent="0.25">
      <c r="A80" s="116">
        <v>8</v>
      </c>
      <c r="B80" s="365" t="s">
        <v>741</v>
      </c>
      <c r="C80" s="106">
        <v>1.2719789276376755E-2</v>
      </c>
      <c r="D80" s="106">
        <v>5.3993055555555556E-3</v>
      </c>
      <c r="E80" s="106">
        <v>0.74694260155787884</v>
      </c>
      <c r="F80" s="106">
        <f t="shared" si="6"/>
        <v>9.8005974027362431E-3</v>
      </c>
      <c r="G80" s="365" t="s">
        <v>736</v>
      </c>
      <c r="H80" s="106">
        <v>3.4074973065649099E-2</v>
      </c>
      <c r="I80" s="106">
        <v>6.2847222222222219E-3</v>
      </c>
      <c r="J80" s="106">
        <v>0.87741501197188221</v>
      </c>
      <c r="K80" s="106">
        <f t="shared" si="7"/>
        <v>3.1672869126061237E-2</v>
      </c>
    </row>
    <row r="81" spans="1:14" ht="15.75" x14ac:dyDescent="0.25">
      <c r="A81" s="116">
        <v>9</v>
      </c>
      <c r="B81" s="365" t="s">
        <v>749</v>
      </c>
      <c r="C81" s="106">
        <v>2.0770939436914878E-2</v>
      </c>
      <c r="D81" s="106">
        <v>5.3993055555555556E-3</v>
      </c>
      <c r="E81" s="106">
        <v>1.1041332185830333</v>
      </c>
      <c r="F81" s="106">
        <f t="shared" si="6"/>
        <v>1.39219014722573E-2</v>
      </c>
      <c r="G81" s="365" t="s">
        <v>739</v>
      </c>
      <c r="H81" s="106">
        <v>0.62971859875526226</v>
      </c>
      <c r="I81" s="106">
        <v>6.2847222222222219E-3</v>
      </c>
      <c r="J81" s="106">
        <v>0.65544918851337386</v>
      </c>
      <c r="K81" s="106">
        <f t="shared" si="7"/>
        <v>0.95115515810928408</v>
      </c>
    </row>
    <row r="82" spans="1:14" ht="15.75" x14ac:dyDescent="0.25">
      <c r="A82" s="116">
        <v>10</v>
      </c>
      <c r="B82" s="365" t="s">
        <v>751</v>
      </c>
      <c r="C82" s="106">
        <v>4.7771624055464824E-3</v>
      </c>
      <c r="D82" s="106">
        <v>5.3993055555555556E-3</v>
      </c>
      <c r="E82" s="106">
        <v>0.33396363052906247</v>
      </c>
      <c r="F82" s="106">
        <f t="shared" si="6"/>
        <v>-1.8629068950516531E-3</v>
      </c>
      <c r="G82" s="365" t="s">
        <v>741</v>
      </c>
      <c r="H82" s="106">
        <v>2.372351408960601E-3</v>
      </c>
      <c r="I82" s="106">
        <v>6.2847222222222219E-3</v>
      </c>
      <c r="J82" s="106">
        <v>1.2869381696908824</v>
      </c>
      <c r="K82" s="106">
        <f t="shared" si="7"/>
        <v>-3.0400612130428595E-3</v>
      </c>
    </row>
    <row r="83" spans="1:14" ht="15.75" x14ac:dyDescent="0.25">
      <c r="A83" s="116">
        <v>11</v>
      </c>
      <c r="B83" s="365" t="s">
        <v>757</v>
      </c>
      <c r="C83" s="106">
        <v>1.285297300882462E-2</v>
      </c>
      <c r="D83" s="106">
        <v>5.3993055555555556E-3</v>
      </c>
      <c r="E83" s="106">
        <v>0.59875401209541079</v>
      </c>
      <c r="F83" s="106">
        <f t="shared" si="6"/>
        <v>1.2448630493821777E-2</v>
      </c>
      <c r="G83" s="365" t="s">
        <v>743</v>
      </c>
      <c r="H83" s="106">
        <v>2.4308512947992526E-2</v>
      </c>
      <c r="I83" s="106">
        <v>6.2847222222222219E-3</v>
      </c>
      <c r="J83" s="106">
        <v>1.1831007948824488</v>
      </c>
      <c r="K83" s="106">
        <f t="shared" si="7"/>
        <v>1.523436617043362E-2</v>
      </c>
    </row>
    <row r="84" spans="1:14" ht="15.75" x14ac:dyDescent="0.25">
      <c r="A84" s="116">
        <v>12</v>
      </c>
      <c r="B84" s="365" t="s">
        <v>758</v>
      </c>
      <c r="C84" s="106">
        <v>6.5055120224814201E-3</v>
      </c>
      <c r="D84" s="106">
        <v>5.3993055555555556E-3</v>
      </c>
      <c r="E84" s="106">
        <v>0.52041795323146045</v>
      </c>
      <c r="F84" s="106">
        <f t="shared" si="6"/>
        <v>2.125611655126489E-3</v>
      </c>
      <c r="G84" s="365" t="s">
        <v>747</v>
      </c>
      <c r="H84" s="106">
        <v>3.7098273621731619E-2</v>
      </c>
      <c r="I84" s="106">
        <v>6.2847222222222219E-3</v>
      </c>
      <c r="J84" s="106">
        <v>1.5499655439425741</v>
      </c>
      <c r="K84" s="106">
        <f t="shared" si="7"/>
        <v>1.9880152510442537E-2</v>
      </c>
    </row>
    <row r="85" spans="1:14" ht="15.75" x14ac:dyDescent="0.25">
      <c r="A85" s="116">
        <v>13</v>
      </c>
      <c r="B85" s="365" t="s">
        <v>763</v>
      </c>
      <c r="C85" s="106">
        <v>3.0749007218750044E-2</v>
      </c>
      <c r="D85" s="106">
        <v>5.3993055555555556E-3</v>
      </c>
      <c r="E85" s="106">
        <v>0.96313712957900099</v>
      </c>
      <c r="F85" s="106">
        <f t="shared" si="6"/>
        <v>2.6319929825854758E-2</v>
      </c>
      <c r="G85" s="365" t="s">
        <v>749</v>
      </c>
      <c r="H85" s="106">
        <v>3.3963054619406012E-2</v>
      </c>
      <c r="I85" s="106">
        <v>6.2847222222222219E-3</v>
      </c>
      <c r="J85" s="106">
        <v>0.76862044625102466</v>
      </c>
      <c r="K85" s="106">
        <f t="shared" si="7"/>
        <v>3.6010403486123617E-2</v>
      </c>
    </row>
    <row r="86" spans="1:14" ht="15.75" x14ac:dyDescent="0.25">
      <c r="A86" s="116">
        <v>14</v>
      </c>
      <c r="B86" s="365" t="s">
        <v>766</v>
      </c>
      <c r="C86" s="106">
        <v>2.0523808553541572E-3</v>
      </c>
      <c r="D86" s="106">
        <v>5.3993055555555556E-3</v>
      </c>
      <c r="E86" s="106">
        <v>0.15608627538583678</v>
      </c>
      <c r="F86" s="106">
        <f t="shared" si="6"/>
        <v>-2.1442786637889736E-2</v>
      </c>
      <c r="G86" s="365" t="s">
        <v>751</v>
      </c>
      <c r="H86" s="106">
        <v>0.68272268346599452</v>
      </c>
      <c r="I86" s="106">
        <v>6.2847222222222219E-3</v>
      </c>
      <c r="J86" s="106">
        <v>1.0464136866758078</v>
      </c>
      <c r="K86" s="106">
        <f t="shared" si="7"/>
        <v>0.64643455055776744</v>
      </c>
    </row>
    <row r="87" spans="1:14" ht="15.75" x14ac:dyDescent="0.25">
      <c r="A87" s="116">
        <v>15</v>
      </c>
      <c r="B87" s="365" t="s">
        <v>768</v>
      </c>
      <c r="C87" s="178">
        <v>2.1636011115942131E-2</v>
      </c>
      <c r="D87" s="106">
        <v>5.3993055555555556E-3</v>
      </c>
      <c r="E87" s="106">
        <v>0.394921541155484</v>
      </c>
      <c r="F87" s="106">
        <f t="shared" si="6"/>
        <v>4.1113750120796891E-2</v>
      </c>
      <c r="G87" s="365" t="s">
        <v>757</v>
      </c>
      <c r="H87" s="106">
        <v>2.8848587083715564E-3</v>
      </c>
      <c r="I87" s="106">
        <v>6.2847222222222219E-3</v>
      </c>
      <c r="J87" s="106">
        <v>-0.50168696297041138</v>
      </c>
      <c r="K87" s="106">
        <f t="shared" si="7"/>
        <v>6.7768623958665303E-3</v>
      </c>
    </row>
    <row r="88" spans="1:14" ht="15.75" x14ac:dyDescent="0.25">
      <c r="A88" s="366"/>
      <c r="B88" s="366"/>
      <c r="C88" s="366"/>
      <c r="D88" s="366"/>
      <c r="E88" s="366"/>
      <c r="F88" s="366"/>
      <c r="G88" s="365" t="s">
        <v>758</v>
      </c>
      <c r="H88" s="106">
        <v>3.1879520138329322E-2</v>
      </c>
      <c r="I88" s="106">
        <v>6.2847222222222219E-3</v>
      </c>
      <c r="J88" s="106">
        <v>0.8711977662086029</v>
      </c>
      <c r="K88" s="106">
        <f t="shared" si="7"/>
        <v>2.9378860815373789E-2</v>
      </c>
    </row>
    <row r="89" spans="1:14" ht="15.75" x14ac:dyDescent="0.25">
      <c r="A89" s="366"/>
      <c r="B89" s="366"/>
      <c r="C89" s="366"/>
      <c r="D89" s="366"/>
      <c r="E89" s="366"/>
      <c r="F89" s="366"/>
      <c r="G89" s="365" t="s">
        <v>759</v>
      </c>
      <c r="H89" s="106">
        <v>3.9705345067839661E-2</v>
      </c>
      <c r="I89" s="106">
        <v>6.2847222222222219E-3</v>
      </c>
      <c r="J89" s="106">
        <v>-0.23423854355606177</v>
      </c>
      <c r="K89" s="106">
        <f t="shared" si="7"/>
        <v>-0.14267772646741494</v>
      </c>
    </row>
    <row r="90" spans="1:14" ht="15.75" x14ac:dyDescent="0.25">
      <c r="A90" s="366"/>
      <c r="B90" s="366"/>
      <c r="C90" s="366"/>
      <c r="D90" s="366"/>
      <c r="E90" s="366"/>
      <c r="F90" s="366"/>
      <c r="G90" s="365" t="s">
        <v>762</v>
      </c>
      <c r="H90" s="106">
        <v>1.2254758218586459E-2</v>
      </c>
      <c r="I90" s="106">
        <v>6.2847222222222219E-3</v>
      </c>
      <c r="J90" s="106">
        <v>1.2461968224328916</v>
      </c>
      <c r="K90" s="106">
        <f t="shared" si="7"/>
        <v>4.7906044124789333E-3</v>
      </c>
    </row>
    <row r="91" spans="1:14" ht="15.75" x14ac:dyDescent="0.25">
      <c r="A91" s="366"/>
      <c r="B91" s="366"/>
      <c r="C91" s="366"/>
      <c r="D91" s="366"/>
      <c r="E91" s="366"/>
      <c r="F91" s="366"/>
      <c r="G91" s="365" t="s">
        <v>763</v>
      </c>
      <c r="H91" s="106">
        <v>2.9592054257203307E-2</v>
      </c>
      <c r="I91" s="106">
        <v>6.2847222222222219E-3</v>
      </c>
      <c r="J91" s="106">
        <v>0.85133773561646919</v>
      </c>
      <c r="K91" s="106">
        <f t="shared" si="7"/>
        <v>2.7377304047381174E-2</v>
      </c>
    </row>
    <row r="92" spans="1:14" ht="15.75" x14ac:dyDescent="0.25">
      <c r="A92" s="366"/>
      <c r="B92" s="366"/>
      <c r="C92" s="366"/>
      <c r="D92" s="366"/>
      <c r="E92" s="366"/>
      <c r="F92" s="366"/>
      <c r="G92" s="365" t="s">
        <v>768</v>
      </c>
      <c r="H92" s="106">
        <v>2.0734462387533386E-2</v>
      </c>
      <c r="I92" s="106">
        <v>6.2847222222222219E-3</v>
      </c>
      <c r="J92" s="106">
        <v>0.9879383194319471</v>
      </c>
      <c r="K92" s="106">
        <f t="shared" si="7"/>
        <v>1.4626156189203789E-2</v>
      </c>
    </row>
    <row r="94" spans="1:14" ht="15.75" thickBot="1" x14ac:dyDescent="0.3"/>
    <row r="95" spans="1:14" ht="19.5" thickBot="1" x14ac:dyDescent="0.3">
      <c r="A95" s="533" t="s">
        <v>716</v>
      </c>
      <c r="B95" s="167" t="s">
        <v>884</v>
      </c>
      <c r="C95" s="365" t="s">
        <v>5009</v>
      </c>
      <c r="D95" s="180" t="s">
        <v>5098</v>
      </c>
      <c r="E95" s="180" t="s">
        <v>5077</v>
      </c>
      <c r="F95" s="180" t="s">
        <v>5099</v>
      </c>
      <c r="G95" s="180" t="s">
        <v>5079</v>
      </c>
      <c r="H95" s="533" t="s">
        <v>716</v>
      </c>
      <c r="I95" s="167" t="s">
        <v>884</v>
      </c>
      <c r="J95" s="365" t="s">
        <v>5009</v>
      </c>
      <c r="K95" s="177" t="s">
        <v>5098</v>
      </c>
      <c r="L95" s="177" t="s">
        <v>5077</v>
      </c>
      <c r="M95" s="177" t="s">
        <v>5099</v>
      </c>
      <c r="N95" s="177" t="s">
        <v>5079</v>
      </c>
    </row>
    <row r="96" spans="1:14" ht="15.75" x14ac:dyDescent="0.25">
      <c r="A96" s="533">
        <v>1</v>
      </c>
      <c r="B96" s="303"/>
      <c r="C96" s="365" t="s">
        <v>722</v>
      </c>
      <c r="D96" s="180">
        <v>5.0724539006976578E-2</v>
      </c>
      <c r="E96" s="106">
        <v>6.267361111111109E-3</v>
      </c>
      <c r="F96" s="180">
        <v>0.23611689425293397</v>
      </c>
      <c r="G96" s="106">
        <f t="shared" ref="G96:G106" si="8">(D96-E96)/F96</f>
        <v>0.18828461231682089</v>
      </c>
      <c r="H96" s="116">
        <v>1</v>
      </c>
      <c r="I96" s="704">
        <v>2016</v>
      </c>
      <c r="J96" s="365" t="s">
        <v>720</v>
      </c>
      <c r="K96" s="139">
        <v>0.11047472610935426</v>
      </c>
      <c r="L96" s="139">
        <v>5.0000000000000001E-3</v>
      </c>
      <c r="M96" s="139">
        <v>0.79018437492383398</v>
      </c>
      <c r="N96" s="106">
        <f>(K96-L96)/M96</f>
        <v>0.13348115889980863</v>
      </c>
    </row>
    <row r="97" spans="1:14" ht="15.75" x14ac:dyDescent="0.25">
      <c r="A97" s="116">
        <v>2</v>
      </c>
      <c r="B97" s="276">
        <v>2015</v>
      </c>
      <c r="C97" s="365" t="s">
        <v>726</v>
      </c>
      <c r="D97" s="366">
        <v>3.341071808934937E-3</v>
      </c>
      <c r="E97" s="106">
        <v>6.267361111111109E-3</v>
      </c>
      <c r="F97" s="106">
        <v>0.83581655230096019</v>
      </c>
      <c r="G97" s="106">
        <f t="shared" si="8"/>
        <v>-3.5011143224194918E-3</v>
      </c>
      <c r="H97" s="159">
        <v>2</v>
      </c>
      <c r="I97" s="705"/>
      <c r="J97" s="165" t="s">
        <v>724</v>
      </c>
      <c r="K97" s="139">
        <v>3.0944733396913237E-2</v>
      </c>
      <c r="L97" s="139">
        <v>5.0000000000000001E-3</v>
      </c>
      <c r="M97" s="166">
        <v>1.4858036835274386</v>
      </c>
      <c r="N97" s="106">
        <f t="shared" ref="N97:N112" si="9">(K97-L97)/M97</f>
        <v>1.7461750623284217E-2</v>
      </c>
    </row>
    <row r="98" spans="1:14" ht="15.75" x14ac:dyDescent="0.25">
      <c r="A98" s="533">
        <v>3</v>
      </c>
      <c r="B98" s="277"/>
      <c r="C98" s="365" t="s">
        <v>730</v>
      </c>
      <c r="D98" s="366">
        <v>1.3476315842140927E-2</v>
      </c>
      <c r="E98" s="106">
        <v>6.267361111111109E-3</v>
      </c>
      <c r="F98" s="106">
        <v>1.7102500614107761</v>
      </c>
      <c r="G98" s="106">
        <f t="shared" si="8"/>
        <v>4.2151465997219088E-3</v>
      </c>
      <c r="H98" s="116">
        <v>3</v>
      </c>
      <c r="I98" s="705"/>
      <c r="J98" s="365" t="s">
        <v>726</v>
      </c>
      <c r="K98" s="139">
        <v>1.489725012376273E-2</v>
      </c>
      <c r="L98" s="139">
        <v>5.0000000000000001E-3</v>
      </c>
      <c r="M98" s="139">
        <v>1.0621989944920238</v>
      </c>
      <c r="N98" s="106">
        <f t="shared" si="9"/>
        <v>9.3176986375287409E-3</v>
      </c>
    </row>
    <row r="99" spans="1:14" ht="15.75" x14ac:dyDescent="0.25">
      <c r="A99" s="116">
        <v>4</v>
      </c>
      <c r="B99" s="277"/>
      <c r="C99" s="365" t="s">
        <v>732</v>
      </c>
      <c r="D99" s="366">
        <v>3.5372048170628383E-2</v>
      </c>
      <c r="E99" s="106">
        <v>6.267361111111109E-3</v>
      </c>
      <c r="F99" s="106">
        <v>1.1589330269317943</v>
      </c>
      <c r="G99" s="106">
        <f t="shared" si="8"/>
        <v>2.5113346831240273E-2</v>
      </c>
      <c r="H99" s="159">
        <v>4</v>
      </c>
      <c r="I99" s="705"/>
      <c r="J99" s="365" t="s">
        <v>728</v>
      </c>
      <c r="K99" s="139">
        <v>1.2529204995463325E-2</v>
      </c>
      <c r="L99" s="139">
        <v>5.0000000000000001E-3</v>
      </c>
      <c r="M99" s="139">
        <v>1.3038985240115453</v>
      </c>
      <c r="N99" s="106">
        <f t="shared" si="9"/>
        <v>5.7743795677436156E-3</v>
      </c>
    </row>
    <row r="100" spans="1:14" ht="15.75" x14ac:dyDescent="0.25">
      <c r="A100" s="533">
        <v>5</v>
      </c>
      <c r="B100" s="277"/>
      <c r="C100" s="365" t="s">
        <v>734</v>
      </c>
      <c r="D100" s="366">
        <v>2.227231121170636E-2</v>
      </c>
      <c r="E100" s="106">
        <v>6.267361111111109E-3</v>
      </c>
      <c r="F100" s="106">
        <v>1.8777474728125816</v>
      </c>
      <c r="G100" s="106">
        <f t="shared" si="8"/>
        <v>8.5234837656962773E-3</v>
      </c>
      <c r="H100" s="116">
        <v>5</v>
      </c>
      <c r="I100" s="705"/>
      <c r="J100" s="365" t="s">
        <v>730</v>
      </c>
      <c r="K100" s="139">
        <v>1.4687027890688277E-2</v>
      </c>
      <c r="L100" s="139">
        <v>5.0000000000000001E-3</v>
      </c>
      <c r="M100" s="139">
        <v>0.95935038823775864</v>
      </c>
      <c r="N100" s="106">
        <f t="shared" si="9"/>
        <v>1.009748680925901E-2</v>
      </c>
    </row>
    <row r="101" spans="1:14" ht="15.75" x14ac:dyDescent="0.25">
      <c r="A101" s="116">
        <v>6</v>
      </c>
      <c r="B101" s="277"/>
      <c r="C101" s="365" t="s">
        <v>739</v>
      </c>
      <c r="D101" s="366">
        <v>5.2478455537764902E-2</v>
      </c>
      <c r="E101" s="106">
        <v>6.267361111111109E-3</v>
      </c>
      <c r="F101" s="106">
        <v>0.92662575806417757</v>
      </c>
      <c r="G101" s="106">
        <f t="shared" si="8"/>
        <v>4.9870289083258176E-2</v>
      </c>
      <c r="H101" s="159">
        <v>6</v>
      </c>
      <c r="I101" s="705"/>
      <c r="J101" s="365" t="s">
        <v>732</v>
      </c>
      <c r="K101" s="139">
        <v>2.5411592826065827E-2</v>
      </c>
      <c r="L101" s="139">
        <v>5.0000000000000001E-3</v>
      </c>
      <c r="M101" s="139">
        <v>1.4101102810959454</v>
      </c>
      <c r="N101" s="106">
        <f t="shared" si="9"/>
        <v>1.4475174814130016E-2</v>
      </c>
    </row>
    <row r="102" spans="1:14" ht="15.75" x14ac:dyDescent="0.25">
      <c r="A102" s="533">
        <v>7</v>
      </c>
      <c r="B102" s="277"/>
      <c r="C102" s="365" t="s">
        <v>743</v>
      </c>
      <c r="D102" s="366">
        <v>2.0536453567168017E-4</v>
      </c>
      <c r="E102" s="106">
        <v>6.267361111111109E-3</v>
      </c>
      <c r="F102" s="106">
        <v>1.2636247181977183</v>
      </c>
      <c r="G102" s="106">
        <f t="shared" si="8"/>
        <v>-4.7973076880654317E-3</v>
      </c>
      <c r="H102" s="116">
        <v>7</v>
      </c>
      <c r="I102" s="705"/>
      <c r="J102" s="365" t="s">
        <v>734</v>
      </c>
      <c r="K102" s="139">
        <v>1.8170046627102431E-3</v>
      </c>
      <c r="L102" s="139">
        <v>5.0000000000000001E-3</v>
      </c>
      <c r="M102" s="139">
        <v>1.86564663144634</v>
      </c>
      <c r="N102" s="106">
        <f t="shared" si="9"/>
        <v>-1.7061083720994604E-3</v>
      </c>
    </row>
    <row r="103" spans="1:14" ht="15.75" x14ac:dyDescent="0.25">
      <c r="A103" s="116">
        <v>8</v>
      </c>
      <c r="B103" s="277"/>
      <c r="C103" s="365" t="s">
        <v>751</v>
      </c>
      <c r="D103" s="366">
        <v>8.155026533794683E-3</v>
      </c>
      <c r="E103" s="106">
        <v>6.267361111111109E-3</v>
      </c>
      <c r="F103" s="106">
        <v>0.54898787812408212</v>
      </c>
      <c r="G103" s="106">
        <f t="shared" si="8"/>
        <v>3.4384464537428718E-3</v>
      </c>
      <c r="H103" s="159">
        <v>8</v>
      </c>
      <c r="I103" s="705"/>
      <c r="J103" s="365" t="s">
        <v>736</v>
      </c>
      <c r="K103" s="139">
        <v>1.6897526864631585E-2</v>
      </c>
      <c r="L103" s="139">
        <v>5.0000000000000001E-3</v>
      </c>
      <c r="M103" s="139">
        <v>0.36516647381213474</v>
      </c>
      <c r="N103" s="106">
        <f t="shared" si="9"/>
        <v>3.2581104011077534E-2</v>
      </c>
    </row>
    <row r="104" spans="1:14" ht="15.75" x14ac:dyDescent="0.25">
      <c r="A104" s="533">
        <v>9</v>
      </c>
      <c r="B104" s="277"/>
      <c r="C104" s="365" t="s">
        <v>763</v>
      </c>
      <c r="D104" s="366">
        <v>1.0456199092610684E-2</v>
      </c>
      <c r="E104" s="106">
        <v>6.267361111111109E-3</v>
      </c>
      <c r="F104" s="106">
        <v>0.58763002502377726</v>
      </c>
      <c r="G104" s="106">
        <f t="shared" si="8"/>
        <v>7.1283593470740066E-3</v>
      </c>
      <c r="H104" s="116">
        <v>9</v>
      </c>
      <c r="I104" s="705"/>
      <c r="J104" s="365" t="s">
        <v>739</v>
      </c>
      <c r="K104" s="139">
        <v>2.497515867047009E-2</v>
      </c>
      <c r="L104" s="139">
        <v>5.0000000000000001E-3</v>
      </c>
      <c r="M104" s="139">
        <v>1.2814339870059477</v>
      </c>
      <c r="N104" s="106">
        <f t="shared" si="9"/>
        <v>1.5588129293450194E-2</v>
      </c>
    </row>
    <row r="105" spans="1:14" ht="15.75" x14ac:dyDescent="0.25">
      <c r="A105" s="116">
        <v>10</v>
      </c>
      <c r="B105" s="277"/>
      <c r="C105" s="365" t="s">
        <v>766</v>
      </c>
      <c r="D105" s="366">
        <v>3.4752269555204389E-3</v>
      </c>
      <c r="E105" s="106">
        <v>6.267361111111109E-3</v>
      </c>
      <c r="F105" s="106">
        <v>0.53156751834156291</v>
      </c>
      <c r="G105" s="106">
        <f t="shared" si="8"/>
        <v>-5.2526425322259101E-3</v>
      </c>
      <c r="H105" s="159">
        <v>10</v>
      </c>
      <c r="I105" s="705"/>
      <c r="J105" s="365" t="s">
        <v>741</v>
      </c>
      <c r="K105" s="139">
        <v>3.9784975130366142E-2</v>
      </c>
      <c r="L105" s="139">
        <v>5.0000000000000001E-3</v>
      </c>
      <c r="M105" s="139">
        <v>1.4817965878684902</v>
      </c>
      <c r="N105" s="106">
        <f t="shared" si="9"/>
        <v>2.3474865184028429E-2</v>
      </c>
    </row>
    <row r="106" spans="1:14" ht="15.75" x14ac:dyDescent="0.25">
      <c r="A106" s="533">
        <v>11</v>
      </c>
      <c r="B106" s="278"/>
      <c r="C106" s="365" t="s">
        <v>768</v>
      </c>
      <c r="D106" s="366">
        <v>1.4293210225071849E-2</v>
      </c>
      <c r="E106" s="106">
        <v>6.267361111111109E-3</v>
      </c>
      <c r="F106" s="106">
        <v>0.14716395985917979</v>
      </c>
      <c r="G106" s="106">
        <f t="shared" si="8"/>
        <v>5.453678415313519E-2</v>
      </c>
      <c r="H106" s="116">
        <v>11</v>
      </c>
      <c r="I106" s="705"/>
      <c r="J106" s="365" t="s">
        <v>749</v>
      </c>
      <c r="K106" s="139">
        <v>1.5386040495967201E-2</v>
      </c>
      <c r="L106" s="139">
        <v>5.0000000000000001E-3</v>
      </c>
      <c r="M106" s="139">
        <v>1.6479788901639989</v>
      </c>
      <c r="N106" s="106">
        <f t="shared" si="9"/>
        <v>6.3022897671545005E-3</v>
      </c>
    </row>
    <row r="107" spans="1:14" ht="15.75" x14ac:dyDescent="0.25">
      <c r="H107" s="159">
        <v>12</v>
      </c>
      <c r="I107" s="705"/>
      <c r="J107" s="365" t="s">
        <v>757</v>
      </c>
      <c r="K107" s="139">
        <v>1.7780737168704312E-2</v>
      </c>
      <c r="L107" s="139">
        <v>5.0000000000000001E-3</v>
      </c>
      <c r="M107" s="139">
        <v>2.4247489687959938</v>
      </c>
      <c r="N107" s="106">
        <f t="shared" si="9"/>
        <v>5.2709527184789653E-3</v>
      </c>
    </row>
    <row r="108" spans="1:14" ht="15.75" x14ac:dyDescent="0.25">
      <c r="H108" s="116">
        <v>13</v>
      </c>
      <c r="I108" s="705"/>
      <c r="J108" s="365" t="s">
        <v>758</v>
      </c>
      <c r="K108" s="139">
        <v>1.3684742446498782E-2</v>
      </c>
      <c r="L108" s="139">
        <v>5.0000000000000001E-3</v>
      </c>
      <c r="M108" s="139">
        <v>0.78898076961329777</v>
      </c>
      <c r="N108" s="106">
        <f t="shared" si="9"/>
        <v>1.1007546420624958E-2</v>
      </c>
    </row>
    <row r="109" spans="1:14" ht="15.75" x14ac:dyDescent="0.25">
      <c r="H109" s="159">
        <v>14</v>
      </c>
      <c r="I109" s="705"/>
      <c r="J109" s="365" t="s">
        <v>759</v>
      </c>
      <c r="K109" s="139">
        <v>0.11422363715749789</v>
      </c>
      <c r="L109" s="139">
        <v>5.0000000000000001E-3</v>
      </c>
      <c r="M109" s="139">
        <v>1.3073813455117798</v>
      </c>
      <c r="N109" s="106">
        <f t="shared" si="9"/>
        <v>8.3543824097277328E-2</v>
      </c>
    </row>
    <row r="110" spans="1:14" ht="15.75" x14ac:dyDescent="0.25">
      <c r="H110" s="116">
        <v>15</v>
      </c>
      <c r="I110" s="705"/>
      <c r="J110" s="365" t="s">
        <v>763</v>
      </c>
      <c r="K110" s="139">
        <v>2.4529781876815895E-2</v>
      </c>
      <c r="L110" s="139">
        <v>5.0000000000000001E-3</v>
      </c>
      <c r="M110" s="139">
        <v>0.81956915267758945</v>
      </c>
      <c r="N110" s="106">
        <f t="shared" si="9"/>
        <v>2.3829327657111956E-2</v>
      </c>
    </row>
    <row r="111" spans="1:14" ht="15.75" x14ac:dyDescent="0.25">
      <c r="H111" s="159">
        <v>16</v>
      </c>
      <c r="I111" s="705"/>
      <c r="J111" s="365" t="s">
        <v>766</v>
      </c>
      <c r="K111" s="139">
        <v>2.6165788567097864E-2</v>
      </c>
      <c r="L111" s="139">
        <v>5.0000000000000001E-3</v>
      </c>
      <c r="M111" s="139">
        <v>0.62541155062528331</v>
      </c>
      <c r="N111" s="106">
        <f t="shared" si="9"/>
        <v>3.3842976750167814E-2</v>
      </c>
    </row>
    <row r="112" spans="1:14" ht="15.75" x14ac:dyDescent="0.25">
      <c r="H112" s="116">
        <v>17</v>
      </c>
      <c r="I112" s="706"/>
      <c r="J112" s="365" t="s">
        <v>768</v>
      </c>
      <c r="K112" s="179">
        <v>7.8223554640134002E-3</v>
      </c>
      <c r="L112" s="139">
        <v>5.0000000000000001E-3</v>
      </c>
      <c r="M112" s="139">
        <v>1.2865040415469806</v>
      </c>
      <c r="N112" s="106">
        <f t="shared" si="9"/>
        <v>2.1938177983643228E-3</v>
      </c>
    </row>
    <row r="113" spans="1:14" ht="15.75" x14ac:dyDescent="0.25">
      <c r="H113" s="120"/>
      <c r="I113" s="255"/>
      <c r="J113" s="123"/>
      <c r="K113" s="539"/>
      <c r="L113" s="176"/>
      <c r="M113" s="176"/>
      <c r="N113" s="112"/>
    </row>
    <row r="114" spans="1:14" x14ac:dyDescent="0.25">
      <c r="A114" s="711" t="s">
        <v>716</v>
      </c>
      <c r="B114" s="625" t="s">
        <v>5142</v>
      </c>
      <c r="C114" s="625"/>
      <c r="D114" s="625"/>
      <c r="E114" s="625"/>
      <c r="F114" s="625"/>
      <c r="G114" s="625" t="s">
        <v>5143</v>
      </c>
      <c r="H114" s="625"/>
      <c r="I114" s="625"/>
      <c r="J114" s="625"/>
      <c r="K114" s="625"/>
    </row>
    <row r="115" spans="1:14" ht="18.75" x14ac:dyDescent="0.25">
      <c r="A115" s="711"/>
      <c r="B115" s="365" t="s">
        <v>5009</v>
      </c>
      <c r="C115" s="180" t="s">
        <v>5098</v>
      </c>
      <c r="D115" s="180" t="s">
        <v>5077</v>
      </c>
      <c r="E115" s="180" t="s">
        <v>5099</v>
      </c>
      <c r="F115" s="180" t="s">
        <v>5079</v>
      </c>
      <c r="G115" s="365" t="s">
        <v>5009</v>
      </c>
      <c r="H115" s="180" t="s">
        <v>5098</v>
      </c>
      <c r="I115" s="180" t="s">
        <v>5077</v>
      </c>
      <c r="J115" s="180" t="s">
        <v>5099</v>
      </c>
      <c r="K115" s="180" t="s">
        <v>5079</v>
      </c>
    </row>
    <row r="116" spans="1:14" ht="15.75" x14ac:dyDescent="0.25">
      <c r="A116" s="533">
        <v>1</v>
      </c>
      <c r="B116" s="365" t="s">
        <v>722</v>
      </c>
      <c r="C116" s="369">
        <v>5.0724539006976578E-2</v>
      </c>
      <c r="D116" s="106">
        <v>6.267361111111109E-3</v>
      </c>
      <c r="E116" s="369">
        <v>0.23611689425293397</v>
      </c>
      <c r="F116" s="106">
        <f t="shared" ref="F116:F126" si="10">(C116-D116)/E116</f>
        <v>0.18828461231682089</v>
      </c>
      <c r="G116" s="365" t="s">
        <v>720</v>
      </c>
      <c r="H116" s="139">
        <v>0.11047472610935426</v>
      </c>
      <c r="I116" s="139">
        <v>5.0000000000000001E-3</v>
      </c>
      <c r="J116" s="139">
        <v>0.79018437492383398</v>
      </c>
      <c r="K116" s="106">
        <f>(H116-I116)/J116</f>
        <v>0.13348115889980863</v>
      </c>
    </row>
    <row r="117" spans="1:14" ht="15.75" x14ac:dyDescent="0.25">
      <c r="A117" s="116">
        <v>2</v>
      </c>
      <c r="B117" s="365" t="s">
        <v>726</v>
      </c>
      <c r="C117" s="106">
        <v>3.341071808934937E-3</v>
      </c>
      <c r="D117" s="106">
        <v>6.267361111111109E-3</v>
      </c>
      <c r="E117" s="106">
        <v>0.83581655230096019</v>
      </c>
      <c r="F117" s="106">
        <f t="shared" si="10"/>
        <v>-3.5011143224194918E-3</v>
      </c>
      <c r="G117" s="365" t="s">
        <v>724</v>
      </c>
      <c r="H117" s="139">
        <v>3.0944733396913237E-2</v>
      </c>
      <c r="I117" s="139">
        <v>5.0000000000000001E-3</v>
      </c>
      <c r="J117" s="139">
        <v>1.4858036835274386</v>
      </c>
      <c r="K117" s="106">
        <f t="shared" ref="K117:K132" si="11">(H117-I117)/J117</f>
        <v>1.7461750623284217E-2</v>
      </c>
    </row>
    <row r="118" spans="1:14" ht="15.75" x14ac:dyDescent="0.25">
      <c r="A118" s="533">
        <v>3</v>
      </c>
      <c r="B118" s="365" t="s">
        <v>730</v>
      </c>
      <c r="C118" s="106">
        <v>1.3476315842140927E-2</v>
      </c>
      <c r="D118" s="106">
        <v>6.267361111111109E-3</v>
      </c>
      <c r="E118" s="106">
        <v>1.7102500614107761</v>
      </c>
      <c r="F118" s="106">
        <f t="shared" si="10"/>
        <v>4.2151465997219088E-3</v>
      </c>
      <c r="G118" s="365" t="s">
        <v>726</v>
      </c>
      <c r="H118" s="139">
        <v>1.489725012376273E-2</v>
      </c>
      <c r="I118" s="139">
        <v>5.0000000000000001E-3</v>
      </c>
      <c r="J118" s="139">
        <v>1.0621989944920238</v>
      </c>
      <c r="K118" s="106">
        <f t="shared" si="11"/>
        <v>9.3176986375287409E-3</v>
      </c>
    </row>
    <row r="119" spans="1:14" ht="15.75" x14ac:dyDescent="0.25">
      <c r="A119" s="116">
        <v>4</v>
      </c>
      <c r="B119" s="365" t="s">
        <v>732</v>
      </c>
      <c r="C119" s="106">
        <v>3.5372048170628383E-2</v>
      </c>
      <c r="D119" s="106">
        <v>6.267361111111109E-3</v>
      </c>
      <c r="E119" s="106">
        <v>1.1589330269317943</v>
      </c>
      <c r="F119" s="106">
        <f t="shared" si="10"/>
        <v>2.5113346831240273E-2</v>
      </c>
      <c r="G119" s="365" t="s">
        <v>728</v>
      </c>
      <c r="H119" s="139">
        <v>1.2529204995463325E-2</v>
      </c>
      <c r="I119" s="139">
        <v>5.0000000000000001E-3</v>
      </c>
      <c r="J119" s="139">
        <v>1.3038985240115453</v>
      </c>
      <c r="K119" s="106">
        <f t="shared" si="11"/>
        <v>5.7743795677436156E-3</v>
      </c>
    </row>
    <row r="120" spans="1:14" ht="15.75" x14ac:dyDescent="0.25">
      <c r="A120" s="533">
        <v>5</v>
      </c>
      <c r="B120" s="365" t="s">
        <v>734</v>
      </c>
      <c r="C120" s="106">
        <v>2.227231121170636E-2</v>
      </c>
      <c r="D120" s="106">
        <v>6.267361111111109E-3</v>
      </c>
      <c r="E120" s="106">
        <v>1.8777474728125816</v>
      </c>
      <c r="F120" s="106">
        <f t="shared" si="10"/>
        <v>8.5234837656962773E-3</v>
      </c>
      <c r="G120" s="365" t="s">
        <v>730</v>
      </c>
      <c r="H120" s="139">
        <v>1.4687027890688277E-2</v>
      </c>
      <c r="I120" s="139">
        <v>5.0000000000000001E-3</v>
      </c>
      <c r="J120" s="139">
        <v>0.95935038823775864</v>
      </c>
      <c r="K120" s="106">
        <f t="shared" si="11"/>
        <v>1.009748680925901E-2</v>
      </c>
    </row>
    <row r="121" spans="1:14" ht="15.75" x14ac:dyDescent="0.25">
      <c r="A121" s="116">
        <v>6</v>
      </c>
      <c r="B121" s="365" t="s">
        <v>739</v>
      </c>
      <c r="C121" s="106">
        <v>5.2478455537764902E-2</v>
      </c>
      <c r="D121" s="106">
        <v>6.267361111111109E-3</v>
      </c>
      <c r="E121" s="106">
        <v>0.92662575806417757</v>
      </c>
      <c r="F121" s="106">
        <f t="shared" si="10"/>
        <v>4.9870289083258176E-2</v>
      </c>
      <c r="G121" s="365" t="s">
        <v>732</v>
      </c>
      <c r="H121" s="139">
        <v>2.5411592826065827E-2</v>
      </c>
      <c r="I121" s="139">
        <v>5.0000000000000001E-3</v>
      </c>
      <c r="J121" s="139">
        <v>1.4101102810959454</v>
      </c>
      <c r="K121" s="106">
        <f t="shared" si="11"/>
        <v>1.4475174814130016E-2</v>
      </c>
    </row>
    <row r="122" spans="1:14" ht="15.75" x14ac:dyDescent="0.25">
      <c r="A122" s="533">
        <v>7</v>
      </c>
      <c r="B122" s="365" t="s">
        <v>743</v>
      </c>
      <c r="C122" s="106">
        <v>2.0536453567168017E-4</v>
      </c>
      <c r="D122" s="106">
        <v>6.267361111111109E-3</v>
      </c>
      <c r="E122" s="106">
        <v>1.2636247181977183</v>
      </c>
      <c r="F122" s="106">
        <f t="shared" si="10"/>
        <v>-4.7973076880654317E-3</v>
      </c>
      <c r="G122" s="365" t="s">
        <v>734</v>
      </c>
      <c r="H122" s="139">
        <v>1.8170046627102431E-3</v>
      </c>
      <c r="I122" s="139">
        <v>5.0000000000000001E-3</v>
      </c>
      <c r="J122" s="139">
        <v>1.86564663144634</v>
      </c>
      <c r="K122" s="106">
        <f t="shared" si="11"/>
        <v>-1.7061083720994604E-3</v>
      </c>
    </row>
    <row r="123" spans="1:14" ht="15.75" x14ac:dyDescent="0.25">
      <c r="A123" s="116">
        <v>8</v>
      </c>
      <c r="B123" s="365" t="s">
        <v>751</v>
      </c>
      <c r="C123" s="106">
        <v>8.155026533794683E-3</v>
      </c>
      <c r="D123" s="106">
        <v>6.267361111111109E-3</v>
      </c>
      <c r="E123" s="106">
        <v>0.54898787812408212</v>
      </c>
      <c r="F123" s="106">
        <f t="shared" si="10"/>
        <v>3.4384464537428718E-3</v>
      </c>
      <c r="G123" s="365" t="s">
        <v>736</v>
      </c>
      <c r="H123" s="139">
        <v>1.6897526864631585E-2</v>
      </c>
      <c r="I123" s="139">
        <v>5.0000000000000001E-3</v>
      </c>
      <c r="J123" s="139">
        <v>0.36516647381213474</v>
      </c>
      <c r="K123" s="106">
        <f t="shared" si="11"/>
        <v>3.2581104011077534E-2</v>
      </c>
    </row>
    <row r="124" spans="1:14" ht="15.75" x14ac:dyDescent="0.25">
      <c r="A124" s="533">
        <v>9</v>
      </c>
      <c r="B124" s="365" t="s">
        <v>763</v>
      </c>
      <c r="C124" s="106">
        <v>1.0456199092610684E-2</v>
      </c>
      <c r="D124" s="106">
        <v>6.267361111111109E-3</v>
      </c>
      <c r="E124" s="106">
        <v>0.58763002502377726</v>
      </c>
      <c r="F124" s="106">
        <f t="shared" si="10"/>
        <v>7.1283593470740066E-3</v>
      </c>
      <c r="G124" s="365" t="s">
        <v>739</v>
      </c>
      <c r="H124" s="139">
        <v>2.497515867047009E-2</v>
      </c>
      <c r="I124" s="139">
        <v>5.0000000000000001E-3</v>
      </c>
      <c r="J124" s="139">
        <v>1.2814339870059477</v>
      </c>
      <c r="K124" s="106">
        <f t="shared" si="11"/>
        <v>1.5588129293450194E-2</v>
      </c>
    </row>
    <row r="125" spans="1:14" ht="15.75" x14ac:dyDescent="0.25">
      <c r="A125" s="116">
        <v>10</v>
      </c>
      <c r="B125" s="365" t="s">
        <v>766</v>
      </c>
      <c r="C125" s="106">
        <v>3.4752269555204389E-3</v>
      </c>
      <c r="D125" s="106">
        <v>6.267361111111109E-3</v>
      </c>
      <c r="E125" s="106">
        <v>0.53156751834156291</v>
      </c>
      <c r="F125" s="106">
        <f t="shared" si="10"/>
        <v>-5.2526425322259101E-3</v>
      </c>
      <c r="G125" s="365" t="s">
        <v>741</v>
      </c>
      <c r="H125" s="139">
        <v>3.9784975130366142E-2</v>
      </c>
      <c r="I125" s="139">
        <v>5.0000000000000001E-3</v>
      </c>
      <c r="J125" s="139">
        <v>1.4817965878684902</v>
      </c>
      <c r="K125" s="106">
        <f t="shared" si="11"/>
        <v>2.3474865184028429E-2</v>
      </c>
    </row>
    <row r="126" spans="1:14" ht="15.75" x14ac:dyDescent="0.25">
      <c r="A126" s="533">
        <v>11</v>
      </c>
      <c r="B126" s="365" t="s">
        <v>768</v>
      </c>
      <c r="C126" s="106">
        <v>1.4293210225071849E-2</v>
      </c>
      <c r="D126" s="106">
        <v>6.267361111111109E-3</v>
      </c>
      <c r="E126" s="106">
        <v>0.14716395985917979</v>
      </c>
      <c r="F126" s="106">
        <f t="shared" si="10"/>
        <v>5.453678415313519E-2</v>
      </c>
      <c r="G126" s="365" t="s">
        <v>749</v>
      </c>
      <c r="H126" s="139">
        <v>1.5386040495967201E-2</v>
      </c>
      <c r="I126" s="139">
        <v>5.0000000000000001E-3</v>
      </c>
      <c r="J126" s="139">
        <v>1.6479788901639989</v>
      </c>
      <c r="K126" s="106">
        <f t="shared" si="11"/>
        <v>6.3022897671545005E-3</v>
      </c>
    </row>
    <row r="127" spans="1:14" ht="15.75" x14ac:dyDescent="0.25">
      <c r="A127" s="146"/>
      <c r="B127" s="146"/>
      <c r="C127" s="146"/>
      <c r="D127" s="146"/>
      <c r="E127" s="146"/>
      <c r="F127" s="146"/>
      <c r="G127" s="365" t="s">
        <v>757</v>
      </c>
      <c r="H127" s="139">
        <v>1.7780737168704312E-2</v>
      </c>
      <c r="I127" s="139">
        <v>5.0000000000000001E-3</v>
      </c>
      <c r="J127" s="139">
        <v>2.4247489687959938</v>
      </c>
      <c r="K127" s="106">
        <f t="shared" si="11"/>
        <v>5.2709527184789653E-3</v>
      </c>
    </row>
    <row r="128" spans="1:14" ht="15.75" x14ac:dyDescent="0.25">
      <c r="A128" s="146"/>
      <c r="B128" s="146"/>
      <c r="C128" s="146"/>
      <c r="D128" s="146"/>
      <c r="E128" s="146"/>
      <c r="F128" s="146"/>
      <c r="G128" s="365" t="s">
        <v>758</v>
      </c>
      <c r="H128" s="139">
        <v>1.3684742446498782E-2</v>
      </c>
      <c r="I128" s="139">
        <v>5.0000000000000001E-3</v>
      </c>
      <c r="J128" s="139">
        <v>0.78898076961329777</v>
      </c>
      <c r="K128" s="106">
        <f t="shared" si="11"/>
        <v>1.1007546420624958E-2</v>
      </c>
    </row>
    <row r="129" spans="1:13" ht="15.75" x14ac:dyDescent="0.25">
      <c r="A129" s="146"/>
      <c r="B129" s="146"/>
      <c r="C129" s="146"/>
      <c r="D129" s="146"/>
      <c r="E129" s="146"/>
      <c r="F129" s="146"/>
      <c r="G129" s="365" t="s">
        <v>759</v>
      </c>
      <c r="H129" s="139">
        <v>0.11422363715749789</v>
      </c>
      <c r="I129" s="139">
        <v>5.0000000000000001E-3</v>
      </c>
      <c r="J129" s="139">
        <v>1.3073813455117798</v>
      </c>
      <c r="K129" s="106">
        <f t="shared" si="11"/>
        <v>8.3543824097277328E-2</v>
      </c>
    </row>
    <row r="130" spans="1:13" ht="15.75" x14ac:dyDescent="0.25">
      <c r="A130" s="146"/>
      <c r="B130" s="146"/>
      <c r="C130" s="146"/>
      <c r="D130" s="146"/>
      <c r="E130" s="146"/>
      <c r="F130" s="146"/>
      <c r="G130" s="365" t="s">
        <v>763</v>
      </c>
      <c r="H130" s="139">
        <v>2.4529781876815895E-2</v>
      </c>
      <c r="I130" s="139">
        <v>5.0000000000000001E-3</v>
      </c>
      <c r="J130" s="139">
        <v>0.81956915267758945</v>
      </c>
      <c r="K130" s="106">
        <f t="shared" si="11"/>
        <v>2.3829327657111956E-2</v>
      </c>
    </row>
    <row r="131" spans="1:13" ht="15.75" x14ac:dyDescent="0.25">
      <c r="A131" s="146"/>
      <c r="B131" s="146"/>
      <c r="C131" s="146"/>
      <c r="D131" s="146"/>
      <c r="E131" s="146"/>
      <c r="F131" s="146"/>
      <c r="G131" s="365" t="s">
        <v>766</v>
      </c>
      <c r="H131" s="139">
        <v>2.6165788567097864E-2</v>
      </c>
      <c r="I131" s="139">
        <v>5.0000000000000001E-3</v>
      </c>
      <c r="J131" s="139">
        <v>0.62541155062528331</v>
      </c>
      <c r="K131" s="106">
        <f t="shared" si="11"/>
        <v>3.3842976750167814E-2</v>
      </c>
    </row>
    <row r="132" spans="1:13" ht="15.75" x14ac:dyDescent="0.25">
      <c r="A132" s="146"/>
      <c r="B132" s="146"/>
      <c r="C132" s="146"/>
      <c r="D132" s="146"/>
      <c r="E132" s="146"/>
      <c r="F132" s="146"/>
      <c r="G132" s="365" t="s">
        <v>768</v>
      </c>
      <c r="H132" s="179">
        <v>7.8223554640134002E-3</v>
      </c>
      <c r="I132" s="139">
        <v>5.0000000000000001E-3</v>
      </c>
      <c r="J132" s="139">
        <v>1.2865040415469806</v>
      </c>
      <c r="K132" s="106">
        <f t="shared" si="11"/>
        <v>2.1938177983643228E-3</v>
      </c>
    </row>
    <row r="135" spans="1:13" x14ac:dyDescent="0.25">
      <c r="C135" s="711" t="s">
        <v>716</v>
      </c>
      <c r="D135" s="625" t="s">
        <v>5193</v>
      </c>
      <c r="E135" s="625"/>
      <c r="F135" s="625"/>
      <c r="G135" s="625"/>
      <c r="H135" s="625"/>
      <c r="I135" s="625" t="s">
        <v>5145</v>
      </c>
      <c r="J135" s="625"/>
      <c r="K135" s="625"/>
      <c r="L135" s="625"/>
      <c r="M135" s="625"/>
    </row>
    <row r="136" spans="1:13" ht="15.75" x14ac:dyDescent="0.25">
      <c r="C136" s="711"/>
      <c r="D136" s="365" t="s">
        <v>5009</v>
      </c>
      <c r="E136" s="365" t="s">
        <v>881</v>
      </c>
      <c r="F136" s="365" t="s">
        <v>5077</v>
      </c>
      <c r="G136" s="170" t="s">
        <v>5068</v>
      </c>
      <c r="H136" s="170" t="s">
        <v>5079</v>
      </c>
      <c r="I136" s="365" t="s">
        <v>5009</v>
      </c>
      <c r="J136" s="365" t="s">
        <v>881</v>
      </c>
      <c r="K136" s="365" t="s">
        <v>5077</v>
      </c>
      <c r="L136" s="170" t="s">
        <v>5068</v>
      </c>
      <c r="M136" s="170" t="s">
        <v>5079</v>
      </c>
    </row>
    <row r="137" spans="1:13" ht="15.75" x14ac:dyDescent="0.25">
      <c r="C137" s="116">
        <v>1</v>
      </c>
      <c r="D137" s="365" t="s">
        <v>720</v>
      </c>
      <c r="E137" s="139">
        <v>1.2886046829330913E-2</v>
      </c>
      <c r="F137" s="106">
        <v>3.8020833333333327E-3</v>
      </c>
      <c r="G137" s="139">
        <v>1.017152736507084</v>
      </c>
      <c r="H137" s="139">
        <f>(E137-F137)/G137</f>
        <v>8.9307762442757919E-3</v>
      </c>
      <c r="I137" s="528" t="s">
        <v>724</v>
      </c>
      <c r="J137" s="139">
        <v>2.7762328222673445E-3</v>
      </c>
      <c r="K137" s="139">
        <v>4.2013888888888891E-3</v>
      </c>
      <c r="L137" s="139">
        <v>1.1016819517354417</v>
      </c>
      <c r="M137" s="106">
        <f t="shared" ref="M137:M144" si="12">(J137-K137)/L137</f>
        <v>-1.2936184207942639E-3</v>
      </c>
    </row>
    <row r="138" spans="1:13" ht="15.75" x14ac:dyDescent="0.25">
      <c r="C138" s="116">
        <v>2</v>
      </c>
      <c r="D138" s="365" t="s">
        <v>722</v>
      </c>
      <c r="E138" s="139">
        <v>8.8561043588156283E-3</v>
      </c>
      <c r="F138" s="106">
        <v>3.8020833333333327E-3</v>
      </c>
      <c r="G138" s="139">
        <v>-0.29956856916480989</v>
      </c>
      <c r="H138" s="139">
        <f t="shared" ref="H138:H153" si="13">(E138-F138)/G138</f>
        <v>-1.6870998982212275E-2</v>
      </c>
      <c r="I138" s="528" t="s">
        <v>726</v>
      </c>
      <c r="J138" s="139">
        <v>3.158080486337541E-2</v>
      </c>
      <c r="K138" s="139">
        <v>4.2013888888888891E-3</v>
      </c>
      <c r="L138" s="139">
        <v>0.69934412589099126</v>
      </c>
      <c r="M138" s="106">
        <f t="shared" si="12"/>
        <v>3.9150133619273761E-2</v>
      </c>
    </row>
    <row r="139" spans="1:13" ht="15.75" x14ac:dyDescent="0.25">
      <c r="C139" s="116">
        <v>3</v>
      </c>
      <c r="D139" s="365" t="s">
        <v>724</v>
      </c>
      <c r="E139" s="139">
        <v>2.7762328222673445E-3</v>
      </c>
      <c r="F139" s="106">
        <v>3.8020833333333327E-3</v>
      </c>
      <c r="G139" s="139">
        <v>1.0052322729474223</v>
      </c>
      <c r="H139" s="139">
        <f t="shared" si="13"/>
        <v>-1.0205109193899152E-3</v>
      </c>
      <c r="I139" s="528" t="s">
        <v>730</v>
      </c>
      <c r="J139" s="139">
        <v>5.0683988056588738E-3</v>
      </c>
      <c r="K139" s="139">
        <v>4.2013888888888891E-3</v>
      </c>
      <c r="L139" s="139">
        <v>1.0797443462475096</v>
      </c>
      <c r="M139" s="106">
        <f t="shared" si="12"/>
        <v>8.0297703783599179E-4</v>
      </c>
    </row>
    <row r="140" spans="1:13" ht="15.75" x14ac:dyDescent="0.25">
      <c r="C140" s="116">
        <v>4</v>
      </c>
      <c r="D140" s="365" t="s">
        <v>726</v>
      </c>
      <c r="E140" s="139">
        <v>3.158080486337541E-2</v>
      </c>
      <c r="F140" s="106">
        <v>3.8020833333333327E-3</v>
      </c>
      <c r="G140" s="139">
        <v>0.81352933482737211</v>
      </c>
      <c r="H140" s="139">
        <f t="shared" si="13"/>
        <v>3.4145937141819994E-2</v>
      </c>
      <c r="I140" s="528" t="s">
        <v>739</v>
      </c>
      <c r="J140" s="139">
        <v>1.6491628881161763E-2</v>
      </c>
      <c r="K140" s="139">
        <v>4.2013888888888891E-3</v>
      </c>
      <c r="L140" s="139">
        <v>0.25528005257229847</v>
      </c>
      <c r="M140" s="106">
        <f t="shared" si="12"/>
        <v>4.8144145492104697E-2</v>
      </c>
    </row>
    <row r="141" spans="1:13" ht="15.75" x14ac:dyDescent="0.25">
      <c r="C141" s="116">
        <v>5</v>
      </c>
      <c r="D141" s="365" t="s">
        <v>728</v>
      </c>
      <c r="E141" s="139">
        <v>5.7425894413933365E-2</v>
      </c>
      <c r="F141" s="106">
        <v>3.8020833333333327E-3</v>
      </c>
      <c r="G141" s="139">
        <v>1.8098730505604588</v>
      </c>
      <c r="H141" s="139">
        <f t="shared" si="13"/>
        <v>2.9628493039329188E-2</v>
      </c>
      <c r="I141" s="528" t="s">
        <v>741</v>
      </c>
      <c r="J141" s="139">
        <v>3.5098052589271921E-3</v>
      </c>
      <c r="K141" s="139">
        <v>4.2013888888888891E-3</v>
      </c>
      <c r="L141" s="139">
        <v>0.43339042572472203</v>
      </c>
      <c r="M141" s="106">
        <f t="shared" si="12"/>
        <v>-1.5957519799963747E-3</v>
      </c>
    </row>
    <row r="142" spans="1:13" ht="15.75" x14ac:dyDescent="0.25">
      <c r="C142" s="116">
        <v>6</v>
      </c>
      <c r="D142" s="365" t="s">
        <v>730</v>
      </c>
      <c r="E142" s="139">
        <v>5.3747499372852371E-2</v>
      </c>
      <c r="F142" s="106">
        <v>3.8020833333333327E-3</v>
      </c>
      <c r="G142" s="139">
        <v>1.8891324361079598</v>
      </c>
      <c r="H142" s="139">
        <f t="shared" si="13"/>
        <v>2.6438281977952748E-2</v>
      </c>
      <c r="I142" s="528" t="s">
        <v>758</v>
      </c>
      <c r="J142" s="139">
        <v>5.3635640422357127E-2</v>
      </c>
      <c r="K142" s="139">
        <v>4.2013888888888891E-3</v>
      </c>
      <c r="L142" s="139">
        <v>2.6307980687881862</v>
      </c>
      <c r="M142" s="106">
        <f t="shared" si="12"/>
        <v>1.8790591387441203E-2</v>
      </c>
    </row>
    <row r="143" spans="1:13" ht="15.75" x14ac:dyDescent="0.25">
      <c r="C143" s="116">
        <v>7</v>
      </c>
      <c r="D143" s="365" t="s">
        <v>732</v>
      </c>
      <c r="E143" s="139">
        <v>0.72587992660531808</v>
      </c>
      <c r="F143" s="106">
        <v>3.8020833333333327E-3</v>
      </c>
      <c r="G143" s="139">
        <v>1.3694546922461874</v>
      </c>
      <c r="H143" s="139">
        <f t="shared" si="13"/>
        <v>0.5272739926047707</v>
      </c>
      <c r="I143" s="528" t="s">
        <v>759</v>
      </c>
      <c r="J143" s="139">
        <v>0.1097639412105044</v>
      </c>
      <c r="K143" s="139">
        <v>4.2013888888888891E-3</v>
      </c>
      <c r="L143" s="139">
        <v>1.7415704507628691</v>
      </c>
      <c r="M143" s="106">
        <f t="shared" si="12"/>
        <v>6.0613426390747155E-2</v>
      </c>
    </row>
    <row r="144" spans="1:13" ht="15.75" x14ac:dyDescent="0.25">
      <c r="C144" s="116">
        <v>8</v>
      </c>
      <c r="D144" s="365" t="s">
        <v>736</v>
      </c>
      <c r="E144" s="139">
        <v>2.7592791035119014E-2</v>
      </c>
      <c r="F144" s="106">
        <v>3.8020833333333327E-3</v>
      </c>
      <c r="G144" s="139">
        <v>1.1256346994660098</v>
      </c>
      <c r="H144" s="139">
        <f t="shared" si="13"/>
        <v>2.1135371637949471E-2</v>
      </c>
      <c r="I144" s="366" t="s">
        <v>762</v>
      </c>
      <c r="J144" s="106">
        <v>3.7858664819392207E-2</v>
      </c>
      <c r="K144" s="139">
        <v>4.2013888888888891E-3</v>
      </c>
      <c r="L144" s="106">
        <v>1.8715863676020574</v>
      </c>
      <c r="M144" s="106">
        <f t="shared" si="12"/>
        <v>1.7983287607307278E-2</v>
      </c>
    </row>
    <row r="145" spans="3:13" ht="15.75" x14ac:dyDescent="0.25">
      <c r="C145" s="116">
        <v>9</v>
      </c>
      <c r="D145" s="365" t="s">
        <v>739</v>
      </c>
      <c r="E145" s="139">
        <v>5.2357724784577271E-3</v>
      </c>
      <c r="F145" s="106">
        <v>3.8020833333333327E-3</v>
      </c>
      <c r="G145" s="139">
        <v>0.77092992893429124</v>
      </c>
      <c r="H145" s="139">
        <f t="shared" si="13"/>
        <v>1.8596880096564421E-3</v>
      </c>
      <c r="I145" s="366"/>
      <c r="J145" s="366"/>
      <c r="K145" s="366"/>
      <c r="L145" s="366"/>
      <c r="M145" s="366"/>
    </row>
    <row r="146" spans="3:13" ht="15.75" x14ac:dyDescent="0.25">
      <c r="C146" s="116">
        <v>10</v>
      </c>
      <c r="D146" s="365" t="s">
        <v>743</v>
      </c>
      <c r="E146" s="139">
        <v>3.9888062619995786E-2</v>
      </c>
      <c r="F146" s="106">
        <v>3.8020833333333327E-3</v>
      </c>
      <c r="G146" s="139">
        <v>2.5639661219858723</v>
      </c>
      <c r="H146" s="139">
        <f t="shared" si="13"/>
        <v>1.4074280848419609E-2</v>
      </c>
      <c r="I146" s="366"/>
      <c r="J146" s="366"/>
      <c r="K146" s="366"/>
      <c r="L146" s="366"/>
      <c r="M146" s="366"/>
    </row>
    <row r="147" spans="3:13" ht="15.75" x14ac:dyDescent="0.25">
      <c r="C147" s="116">
        <v>11</v>
      </c>
      <c r="D147" s="365" t="s">
        <v>747</v>
      </c>
      <c r="E147" s="139">
        <v>3.66777050871466E-2</v>
      </c>
      <c r="F147" s="106">
        <v>3.8020833333333327E-3</v>
      </c>
      <c r="G147" s="139">
        <v>-0.13529995708504922</v>
      </c>
      <c r="H147" s="139">
        <f t="shared" si="13"/>
        <v>-0.24298323859147816</v>
      </c>
      <c r="I147" s="366"/>
      <c r="J147" s="366"/>
      <c r="K147" s="366"/>
      <c r="L147" s="366"/>
      <c r="M147" s="366"/>
    </row>
    <row r="148" spans="3:13" ht="15.75" x14ac:dyDescent="0.25">
      <c r="C148" s="116">
        <v>12</v>
      </c>
      <c r="D148" s="365" t="s">
        <v>749</v>
      </c>
      <c r="E148" s="139">
        <v>1.1107704988576305E-2</v>
      </c>
      <c r="F148" s="106">
        <v>3.8020833333333327E-3</v>
      </c>
      <c r="G148" s="139">
        <v>0.6921042568189113</v>
      </c>
      <c r="H148" s="139">
        <f t="shared" si="13"/>
        <v>1.0555666409019768E-2</v>
      </c>
      <c r="I148" s="366"/>
      <c r="J148" s="366"/>
      <c r="K148" s="366"/>
      <c r="L148" s="366"/>
      <c r="M148" s="366"/>
    </row>
    <row r="149" spans="3:13" ht="15.75" x14ac:dyDescent="0.25">
      <c r="C149" s="116">
        <v>13</v>
      </c>
      <c r="D149" s="365" t="s">
        <v>759</v>
      </c>
      <c r="E149" s="139">
        <v>5.22554327124801E-2</v>
      </c>
      <c r="F149" s="106">
        <v>3.8020833333333327E-3</v>
      </c>
      <c r="G149" s="139">
        <v>12.009888359791486</v>
      </c>
      <c r="H149" s="139">
        <f t="shared" si="13"/>
        <v>4.0344546033721845E-3</v>
      </c>
      <c r="I149" s="366"/>
      <c r="J149" s="366"/>
      <c r="K149" s="366"/>
      <c r="L149" s="366"/>
      <c r="M149" s="366"/>
    </row>
    <row r="150" spans="3:13" ht="15.75" x14ac:dyDescent="0.25">
      <c r="C150" s="116">
        <v>14</v>
      </c>
      <c r="D150" s="365" t="s">
        <v>762</v>
      </c>
      <c r="E150" s="139">
        <v>8.4372708992450935E-3</v>
      </c>
      <c r="F150" s="106">
        <v>3.8020833333333327E-3</v>
      </c>
      <c r="G150" s="139">
        <v>0.758910868945879</v>
      </c>
      <c r="H150" s="139">
        <f t="shared" si="13"/>
        <v>6.1076837288547448E-3</v>
      </c>
      <c r="I150" s="366"/>
      <c r="J150" s="366"/>
      <c r="K150" s="366"/>
      <c r="L150" s="366"/>
      <c r="M150" s="366"/>
    </row>
    <row r="151" spans="3:13" ht="15.75" x14ac:dyDescent="0.25">
      <c r="C151" s="116">
        <v>15</v>
      </c>
      <c r="D151" s="365" t="s">
        <v>763</v>
      </c>
      <c r="E151" s="139">
        <v>1.2969974777074603E-2</v>
      </c>
      <c r="F151" s="106">
        <v>3.8020833333333327E-3</v>
      </c>
      <c r="G151" s="139">
        <v>0.91312476500138207</v>
      </c>
      <c r="H151" s="139">
        <f t="shared" si="13"/>
        <v>1.0040130106127823E-2</v>
      </c>
      <c r="I151" s="366"/>
      <c r="J151" s="366"/>
      <c r="K151" s="366"/>
      <c r="L151" s="366"/>
      <c r="M151" s="366"/>
    </row>
    <row r="152" spans="3:13" ht="15.75" x14ac:dyDescent="0.25">
      <c r="C152" s="116">
        <v>16</v>
      </c>
      <c r="D152" s="365" t="s">
        <v>766</v>
      </c>
      <c r="E152" s="139">
        <v>4.6392464179413839E-2</v>
      </c>
      <c r="F152" s="106">
        <v>3.8020833333333327E-3</v>
      </c>
      <c r="G152" s="139">
        <v>0.27205759539547231</v>
      </c>
      <c r="H152" s="139">
        <f t="shared" si="13"/>
        <v>0.15654913359125175</v>
      </c>
      <c r="I152" s="146"/>
      <c r="J152" s="146"/>
      <c r="K152" s="146"/>
      <c r="L152" s="146"/>
      <c r="M152" s="146"/>
    </row>
    <row r="153" spans="3:13" ht="15.75" x14ac:dyDescent="0.25">
      <c r="C153" s="116">
        <v>17</v>
      </c>
      <c r="D153" s="365" t="s">
        <v>768</v>
      </c>
      <c r="E153" s="179">
        <v>3.3106732494870283E-2</v>
      </c>
      <c r="F153" s="106">
        <v>3.8020833333333327E-3</v>
      </c>
      <c r="G153" s="139">
        <v>1.1869920360357156</v>
      </c>
      <c r="H153" s="139">
        <f t="shared" si="13"/>
        <v>2.4688159879663423E-2</v>
      </c>
      <c r="I153" s="146"/>
      <c r="J153" s="146"/>
      <c r="K153" s="146"/>
      <c r="L153" s="146"/>
      <c r="M153" s="146"/>
    </row>
  </sheetData>
  <mergeCells count="20">
    <mergeCell ref="L45:M45"/>
    <mergeCell ref="A71:A72"/>
    <mergeCell ref="B71:F71"/>
    <mergeCell ref="G71:K71"/>
    <mergeCell ref="B2:B16"/>
    <mergeCell ref="J2:J21"/>
    <mergeCell ref="B26:B42"/>
    <mergeCell ref="A45:A46"/>
    <mergeCell ref="B45:C45"/>
    <mergeCell ref="D45:E45"/>
    <mergeCell ref="F45:G45"/>
    <mergeCell ref="H45:I45"/>
    <mergeCell ref="J45:K45"/>
    <mergeCell ref="C135:C136"/>
    <mergeCell ref="D135:H135"/>
    <mergeCell ref="I135:M135"/>
    <mergeCell ref="I96:I112"/>
    <mergeCell ref="A114:A115"/>
    <mergeCell ref="B114:F114"/>
    <mergeCell ref="G114:K11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9"/>
  <sheetViews>
    <sheetView topLeftCell="A128" zoomScale="85" zoomScaleNormal="85" workbookViewId="0">
      <selection activeCell="B44" sqref="B44:N68"/>
    </sheetView>
  </sheetViews>
  <sheetFormatPr defaultRowHeight="15" x14ac:dyDescent="0.25"/>
  <cols>
    <col min="1" max="1" width="9.28515625" bestFit="1" customWidth="1"/>
    <col min="3" max="3" width="10" bestFit="1" customWidth="1"/>
    <col min="4" max="4" width="12.85546875" bestFit="1" customWidth="1"/>
    <col min="5" max="5" width="11.42578125" bestFit="1" customWidth="1"/>
    <col min="6" max="6" width="12.85546875" bestFit="1" customWidth="1"/>
    <col min="7" max="7" width="17.7109375" customWidth="1"/>
    <col min="8" max="8" width="12.85546875" bestFit="1" customWidth="1"/>
    <col min="9" max="9" width="12" customWidth="1"/>
    <col min="10" max="10" width="12.85546875" bestFit="1" customWidth="1"/>
    <col min="11" max="11" width="14.5703125" customWidth="1"/>
    <col min="12" max="12" width="11.85546875" customWidth="1"/>
    <col min="13" max="13" width="12.28515625" customWidth="1"/>
    <col min="14" max="14" width="11.85546875" customWidth="1"/>
    <col min="15" max="15" width="18.140625" customWidth="1"/>
    <col min="19" max="19" width="12.140625" customWidth="1"/>
    <col min="20" max="20" width="12.28515625" customWidth="1"/>
    <col min="21" max="21" width="13.7109375" customWidth="1"/>
    <col min="23" max="23" width="18.5703125" customWidth="1"/>
  </cols>
  <sheetData>
    <row r="1" spans="1:23" ht="15.75" x14ac:dyDescent="0.25">
      <c r="A1" s="114" t="s">
        <v>716</v>
      </c>
      <c r="B1" s="167" t="s">
        <v>884</v>
      </c>
      <c r="C1" s="104" t="s">
        <v>5009</v>
      </c>
      <c r="D1" s="104" t="s">
        <v>5068</v>
      </c>
      <c r="E1" s="104" t="s">
        <v>5076</v>
      </c>
      <c r="F1" s="104" t="s">
        <v>5070</v>
      </c>
      <c r="G1" s="167" t="s">
        <v>5075</v>
      </c>
      <c r="H1" s="168"/>
      <c r="I1" s="114" t="s">
        <v>716</v>
      </c>
      <c r="J1" s="169" t="s">
        <v>884</v>
      </c>
      <c r="K1" s="104" t="s">
        <v>5009</v>
      </c>
      <c r="L1" s="170" t="s">
        <v>5068</v>
      </c>
      <c r="M1" s="104" t="s">
        <v>5076</v>
      </c>
      <c r="N1" s="104" t="s">
        <v>5070</v>
      </c>
      <c r="O1" s="167" t="s">
        <v>5075</v>
      </c>
      <c r="P1" s="171"/>
      <c r="Q1" s="114" t="s">
        <v>716</v>
      </c>
      <c r="R1" s="169" t="s">
        <v>884</v>
      </c>
      <c r="S1" s="104" t="s">
        <v>5009</v>
      </c>
      <c r="T1" s="170" t="s">
        <v>5068</v>
      </c>
      <c r="U1" s="104" t="s">
        <v>5076</v>
      </c>
      <c r="V1" s="104" t="s">
        <v>5070</v>
      </c>
      <c r="W1" s="167" t="s">
        <v>5075</v>
      </c>
    </row>
    <row r="2" spans="1:23" ht="15.75" x14ac:dyDescent="0.25">
      <c r="A2" s="116">
        <v>1</v>
      </c>
      <c r="B2" s="708">
        <v>2013</v>
      </c>
      <c r="C2" s="104" t="s">
        <v>722</v>
      </c>
      <c r="D2" s="106">
        <v>1.4937057003294774</v>
      </c>
      <c r="E2" s="106">
        <v>2.3923971583337173E-3</v>
      </c>
      <c r="F2" s="106">
        <v>5.6135933722638301E-3</v>
      </c>
      <c r="G2" s="106">
        <f t="shared" ref="G2:G16" si="0">(D2^2*E2)+F2</f>
        <v>1.0951406367067373E-2</v>
      </c>
      <c r="H2" s="172"/>
      <c r="I2" s="116">
        <v>1</v>
      </c>
      <c r="J2" s="704">
        <v>2014</v>
      </c>
      <c r="K2" s="104" t="s">
        <v>720</v>
      </c>
      <c r="L2" s="117">
        <v>9.329478424815757E-2</v>
      </c>
      <c r="M2" s="117">
        <v>3.7331119349201259E-4</v>
      </c>
      <c r="N2" s="139">
        <v>7.0544956887266877E-3</v>
      </c>
      <c r="O2" s="106">
        <f>(L2^2*M2)+N2</f>
        <v>7.0577449582833714E-3</v>
      </c>
      <c r="P2" s="171"/>
      <c r="Q2" s="116">
        <v>1</v>
      </c>
      <c r="R2" s="705">
        <v>2015</v>
      </c>
      <c r="S2" s="295" t="s">
        <v>722</v>
      </c>
      <c r="T2" s="119">
        <v>0.23611689425293397</v>
      </c>
      <c r="U2" s="117">
        <v>3.0295566899890603E-3</v>
      </c>
      <c r="V2" s="302">
        <v>2.7679787003196785E-3</v>
      </c>
      <c r="W2" s="106">
        <f>(T2^2*U2)+V2</f>
        <v>2.9368800841475294E-3</v>
      </c>
    </row>
    <row r="3" spans="1:23" ht="15.75" x14ac:dyDescent="0.25">
      <c r="A3" s="116">
        <v>2</v>
      </c>
      <c r="B3" s="708"/>
      <c r="C3" s="104" t="s">
        <v>726</v>
      </c>
      <c r="D3" s="106">
        <v>1.2019516147379994</v>
      </c>
      <c r="E3" s="106">
        <v>2.3923971583337173E-3</v>
      </c>
      <c r="F3" s="106">
        <v>1.9383074408318988E-3</v>
      </c>
      <c r="G3" s="106">
        <f t="shared" si="0"/>
        <v>5.3945741511229979E-3</v>
      </c>
      <c r="H3" s="172"/>
      <c r="I3" s="116">
        <v>2</v>
      </c>
      <c r="J3" s="705"/>
      <c r="K3" s="104" t="s">
        <v>724</v>
      </c>
      <c r="L3" s="117">
        <v>1.1881514873860122</v>
      </c>
      <c r="M3" s="117">
        <v>3.7331119349201259E-4</v>
      </c>
      <c r="N3" s="139">
        <v>1.7965106707328521E-3</v>
      </c>
      <c r="O3" s="106">
        <f t="shared" ref="O3:O8" si="1">(L3^2*M3)+N3</f>
        <v>2.3235155597695544E-3</v>
      </c>
      <c r="P3" s="171"/>
      <c r="Q3" s="116">
        <v>2</v>
      </c>
      <c r="R3" s="705"/>
      <c r="S3" s="104" t="s">
        <v>726</v>
      </c>
      <c r="T3" s="117">
        <v>0.83581655230096019</v>
      </c>
      <c r="U3" s="117">
        <v>3.0295566899890603E-3</v>
      </c>
      <c r="V3" s="139">
        <v>3.9969232372950002E-4</v>
      </c>
      <c r="W3" s="106">
        <f>(T3^2*U3)+V3</f>
        <v>2.5161082386690394E-3</v>
      </c>
    </row>
    <row r="4" spans="1:23" ht="15.75" x14ac:dyDescent="0.25">
      <c r="A4" s="116">
        <v>3</v>
      </c>
      <c r="B4" s="708"/>
      <c r="C4" s="104" t="s">
        <v>728</v>
      </c>
      <c r="D4" s="106">
        <v>1.9179184211206255</v>
      </c>
      <c r="E4" s="106">
        <v>2.3923971583337173E-3</v>
      </c>
      <c r="F4" s="106">
        <v>2.7850162961233342E-3</v>
      </c>
      <c r="G4" s="106">
        <f t="shared" si="0"/>
        <v>1.1585236487351261E-2</v>
      </c>
      <c r="H4" s="172"/>
      <c r="I4" s="116">
        <v>3</v>
      </c>
      <c r="J4" s="705"/>
      <c r="K4" s="104" t="s">
        <v>726</v>
      </c>
      <c r="L4" s="117">
        <v>0.37202207756583122</v>
      </c>
      <c r="M4" s="117">
        <v>3.7331119349201259E-4</v>
      </c>
      <c r="N4" s="139">
        <v>2.3493802156257463E-3</v>
      </c>
      <c r="O4" s="106">
        <f t="shared" si="1"/>
        <v>2.4010466439089266E-3</v>
      </c>
      <c r="P4" s="171"/>
      <c r="Q4" s="116">
        <v>3</v>
      </c>
      <c r="R4" s="705"/>
      <c r="S4" s="104" t="s">
        <v>730</v>
      </c>
      <c r="T4" s="117">
        <v>1.7102500614107761</v>
      </c>
      <c r="U4" s="117">
        <v>3.0295566899890603E-3</v>
      </c>
      <c r="V4" s="139">
        <v>3.6910382221173477E-3</v>
      </c>
      <c r="W4" s="106">
        <f t="shared" ref="W4:W12" si="2">(T4^2*U4)+V4</f>
        <v>1.255235603600683E-2</v>
      </c>
    </row>
    <row r="5" spans="1:23" ht="15.75" x14ac:dyDescent="0.25">
      <c r="A5" s="116">
        <v>4</v>
      </c>
      <c r="B5" s="708"/>
      <c r="C5" s="104" t="s">
        <v>730</v>
      </c>
      <c r="D5" s="106">
        <v>1.7550720534291757</v>
      </c>
      <c r="E5" s="106">
        <v>2.3923971583337173E-3</v>
      </c>
      <c r="F5" s="106">
        <v>5.2188568218746933E-3</v>
      </c>
      <c r="G5" s="106">
        <f t="shared" si="0"/>
        <v>1.2588104947163522E-2</v>
      </c>
      <c r="H5" s="172"/>
      <c r="I5" s="116">
        <v>4</v>
      </c>
      <c r="J5" s="705"/>
      <c r="K5" s="104" t="s">
        <v>728</v>
      </c>
      <c r="L5" s="117">
        <v>0.80176976302851144</v>
      </c>
      <c r="M5" s="117">
        <v>3.7331119349201259E-4</v>
      </c>
      <c r="N5" s="139">
        <v>9.8143243243628791E-4</v>
      </c>
      <c r="O5" s="106">
        <f t="shared" si="1"/>
        <v>1.2214098412620666E-3</v>
      </c>
      <c r="P5" s="171"/>
      <c r="Q5" s="116">
        <v>4</v>
      </c>
      <c r="R5" s="705"/>
      <c r="S5" s="104" t="s">
        <v>732</v>
      </c>
      <c r="T5" s="117">
        <v>1.1589330269317943</v>
      </c>
      <c r="U5" s="117">
        <v>3.0295566899890603E-3</v>
      </c>
      <c r="V5" s="139">
        <v>9.1643375030572086E-2</v>
      </c>
      <c r="W5" s="106">
        <f t="shared" si="2"/>
        <v>9.5712450665043594E-2</v>
      </c>
    </row>
    <row r="6" spans="1:23" ht="15.75" x14ac:dyDescent="0.25">
      <c r="A6" s="116">
        <v>5</v>
      </c>
      <c r="B6" s="708"/>
      <c r="C6" s="104" t="s">
        <v>732</v>
      </c>
      <c r="D6" s="106">
        <v>1.8632084863170806</v>
      </c>
      <c r="E6" s="106">
        <v>2.3923971583337173E-3</v>
      </c>
      <c r="F6" s="139">
        <v>2.6036667222002047E-3</v>
      </c>
      <c r="G6" s="106">
        <f t="shared" si="0"/>
        <v>1.0908983181024467E-2</v>
      </c>
      <c r="H6" s="172"/>
      <c r="I6" s="116">
        <v>5</v>
      </c>
      <c r="J6" s="705"/>
      <c r="K6" s="104" t="s">
        <v>730</v>
      </c>
      <c r="L6" s="117">
        <v>1.9574346911344762</v>
      </c>
      <c r="M6" s="117">
        <v>3.7331119349201259E-4</v>
      </c>
      <c r="N6" s="139">
        <v>2.5820475866333644E-3</v>
      </c>
      <c r="O6" s="106">
        <f t="shared" si="1"/>
        <v>4.0124083028662411E-3</v>
      </c>
      <c r="P6" s="171"/>
      <c r="Q6" s="116">
        <v>5</v>
      </c>
      <c r="R6" s="705"/>
      <c r="S6" s="104" t="s">
        <v>734</v>
      </c>
      <c r="T6" s="117">
        <v>1.8777474728125816</v>
      </c>
      <c r="U6" s="117">
        <v>3.0295566899890603E-3</v>
      </c>
      <c r="V6" s="139">
        <v>4.5444324520550602E-3</v>
      </c>
      <c r="W6" s="106">
        <f t="shared" si="2"/>
        <v>1.5226454151629949E-2</v>
      </c>
    </row>
    <row r="7" spans="1:23" ht="15.75" x14ac:dyDescent="0.25">
      <c r="A7" s="116">
        <v>6</v>
      </c>
      <c r="B7" s="708"/>
      <c r="C7" s="104" t="s">
        <v>734</v>
      </c>
      <c r="D7" s="106">
        <v>2.2388948917453289</v>
      </c>
      <c r="E7" s="106">
        <v>2.3923971583337173E-3</v>
      </c>
      <c r="F7" s="106">
        <v>1.1679921864882975E-2</v>
      </c>
      <c r="G7" s="106">
        <f t="shared" si="0"/>
        <v>2.367217228512776E-2</v>
      </c>
      <c r="H7" s="172"/>
      <c r="I7" s="116">
        <v>6</v>
      </c>
      <c r="J7" s="705"/>
      <c r="K7" s="104" t="s">
        <v>732</v>
      </c>
      <c r="L7" s="117">
        <v>1.4735997269123779</v>
      </c>
      <c r="M7" s="117">
        <v>3.7331119349201259E-4</v>
      </c>
      <c r="N7" s="139">
        <v>1.0485126184848731E-3</v>
      </c>
      <c r="O7" s="106">
        <f t="shared" si="1"/>
        <v>1.8591564398295637E-3</v>
      </c>
      <c r="P7" s="171"/>
      <c r="Q7" s="116">
        <v>6</v>
      </c>
      <c r="R7" s="705"/>
      <c r="S7" s="104" t="s">
        <v>739</v>
      </c>
      <c r="T7" s="117">
        <v>0.92662575806417757</v>
      </c>
      <c r="U7" s="117">
        <v>3.0295566899890603E-3</v>
      </c>
      <c r="V7" s="139">
        <v>4.2875020841222486E-3</v>
      </c>
      <c r="W7" s="106">
        <f t="shared" si="2"/>
        <v>6.8887863878892789E-3</v>
      </c>
    </row>
    <row r="8" spans="1:23" ht="15.75" x14ac:dyDescent="0.25">
      <c r="A8" s="116">
        <v>7</v>
      </c>
      <c r="B8" s="708"/>
      <c r="C8" s="104" t="s">
        <v>739</v>
      </c>
      <c r="D8" s="106">
        <v>1.2620387242118958</v>
      </c>
      <c r="E8" s="106">
        <v>2.3923971583337173E-3</v>
      </c>
      <c r="F8" s="106">
        <v>5.3679335072231603E-3</v>
      </c>
      <c r="G8" s="106">
        <f t="shared" si="0"/>
        <v>9.178404323332872E-3</v>
      </c>
      <c r="H8" s="172"/>
      <c r="I8" s="116">
        <v>7</v>
      </c>
      <c r="J8" s="705"/>
      <c r="K8" s="104" t="s">
        <v>734</v>
      </c>
      <c r="L8" s="117">
        <v>1.8155748107122958</v>
      </c>
      <c r="M8" s="117">
        <v>3.7331119349201259E-4</v>
      </c>
      <c r="N8" s="139">
        <v>1.8623049101373862E-3</v>
      </c>
      <c r="O8" s="106">
        <f t="shared" si="1"/>
        <v>3.0928550371445073E-3</v>
      </c>
      <c r="P8" s="171"/>
      <c r="Q8" s="116">
        <v>7</v>
      </c>
      <c r="R8" s="705"/>
      <c r="S8" s="104" t="s">
        <v>743</v>
      </c>
      <c r="T8" s="117">
        <v>1.2636247181977183</v>
      </c>
      <c r="U8" s="117">
        <v>3.0295566899890603E-3</v>
      </c>
      <c r="V8" s="139">
        <v>4.83369377716033E-3</v>
      </c>
      <c r="W8" s="106">
        <f t="shared" si="2"/>
        <v>9.6711306312143568E-3</v>
      </c>
    </row>
    <row r="9" spans="1:23" ht="15.75" x14ac:dyDescent="0.25">
      <c r="A9" s="116">
        <v>8</v>
      </c>
      <c r="B9" s="708"/>
      <c r="C9" s="104" t="s">
        <v>741</v>
      </c>
      <c r="D9" s="106">
        <v>0.74694260155787884</v>
      </c>
      <c r="E9" s="106">
        <v>2.3923971583337173E-3</v>
      </c>
      <c r="F9" s="106">
        <v>4.1925212505272815E-3</v>
      </c>
      <c r="G9" s="106">
        <f t="shared" si="0"/>
        <v>5.5272952484483511E-3</v>
      </c>
      <c r="H9" s="172"/>
      <c r="I9" s="116">
        <v>8</v>
      </c>
      <c r="J9" s="705"/>
      <c r="K9" s="104" t="s">
        <v>736</v>
      </c>
      <c r="L9" s="117">
        <v>0.87741501197188221</v>
      </c>
      <c r="M9" s="117">
        <v>3.7331119349201259E-4</v>
      </c>
      <c r="N9" s="139">
        <v>3.1568731293182399E-3</v>
      </c>
      <c r="O9" s="106">
        <f t="shared" ref="O9:O21" si="3">(L9^2*M9)+N9</f>
        <v>3.4442694033446856E-3</v>
      </c>
      <c r="P9" s="171"/>
      <c r="Q9" s="116">
        <v>8</v>
      </c>
      <c r="R9" s="705"/>
      <c r="S9" s="104" t="s">
        <v>751</v>
      </c>
      <c r="T9" s="117">
        <v>0.54898787812408212</v>
      </c>
      <c r="U9" s="117">
        <v>3.0295566899890603E-3</v>
      </c>
      <c r="V9" s="139">
        <v>1.0215626729871198E-2</v>
      </c>
      <c r="W9" s="106">
        <f t="shared" si="2"/>
        <v>1.1128697823382263E-2</v>
      </c>
    </row>
    <row r="10" spans="1:23" ht="15.75" x14ac:dyDescent="0.25">
      <c r="A10" s="116">
        <v>9</v>
      </c>
      <c r="B10" s="708"/>
      <c r="C10" s="104" t="s">
        <v>749</v>
      </c>
      <c r="D10" s="106">
        <v>1.1041332185830333</v>
      </c>
      <c r="E10" s="106">
        <v>2.3923971583337173E-3</v>
      </c>
      <c r="F10" s="106">
        <v>4.0575267185690347E-3</v>
      </c>
      <c r="G10" s="106">
        <f t="shared" si="0"/>
        <v>6.9741224115239774E-3</v>
      </c>
      <c r="H10" s="172"/>
      <c r="I10" s="116">
        <v>9</v>
      </c>
      <c r="J10" s="705"/>
      <c r="K10" s="104" t="s">
        <v>739</v>
      </c>
      <c r="L10" s="117">
        <v>0.65544918851337386</v>
      </c>
      <c r="M10" s="117">
        <v>3.7331119349201259E-4</v>
      </c>
      <c r="N10" s="139">
        <v>0.3683235303540176</v>
      </c>
      <c r="O10" s="106">
        <f t="shared" si="3"/>
        <v>0.36848390993422969</v>
      </c>
      <c r="P10" s="171"/>
      <c r="Q10" s="116">
        <v>9</v>
      </c>
      <c r="R10" s="705"/>
      <c r="S10" s="104" t="s">
        <v>763</v>
      </c>
      <c r="T10" s="117">
        <v>0.58763002502377726</v>
      </c>
      <c r="U10" s="117">
        <v>3.0295566899890603E-3</v>
      </c>
      <c r="V10" s="139">
        <v>1.7086313225750142E-3</v>
      </c>
      <c r="W10" s="106">
        <f t="shared" si="2"/>
        <v>2.7547646539355358E-3</v>
      </c>
    </row>
    <row r="11" spans="1:23" ht="15.75" x14ac:dyDescent="0.25">
      <c r="A11" s="116">
        <v>10</v>
      </c>
      <c r="B11" s="708"/>
      <c r="C11" s="104" t="s">
        <v>751</v>
      </c>
      <c r="D11" s="106">
        <v>0.33396363052906247</v>
      </c>
      <c r="E11" s="106">
        <v>2.3923971583337173E-3</v>
      </c>
      <c r="F11" s="106">
        <v>3.5418902723574459E-2</v>
      </c>
      <c r="G11" s="106">
        <f t="shared" si="0"/>
        <v>3.5685730861307809E-2</v>
      </c>
      <c r="H11" s="172"/>
      <c r="I11" s="116">
        <v>10</v>
      </c>
      <c r="J11" s="705"/>
      <c r="K11" s="104" t="s">
        <v>741</v>
      </c>
      <c r="L11" s="117">
        <v>1.2869381696908824</v>
      </c>
      <c r="M11" s="117">
        <v>3.7331119349201259E-4</v>
      </c>
      <c r="N11" s="139">
        <v>3.8936642190460401E-4</v>
      </c>
      <c r="O11" s="106">
        <f t="shared" si="3"/>
        <v>1.0076480986546722E-3</v>
      </c>
      <c r="P11" s="171"/>
      <c r="Q11" s="116">
        <v>10</v>
      </c>
      <c r="R11" s="705"/>
      <c r="S11" s="104" t="s">
        <v>766</v>
      </c>
      <c r="T11" s="117">
        <v>0.53156751834156291</v>
      </c>
      <c r="U11" s="117">
        <v>3.0295566899890603E-3</v>
      </c>
      <c r="V11" s="139">
        <v>7.6696269278073506E-3</v>
      </c>
      <c r="W11" s="106">
        <f t="shared" si="2"/>
        <v>8.5256706648097445E-3</v>
      </c>
    </row>
    <row r="12" spans="1:23" ht="15.75" x14ac:dyDescent="0.25">
      <c r="A12" s="116">
        <v>11</v>
      </c>
      <c r="B12" s="708"/>
      <c r="C12" s="104" t="s">
        <v>757</v>
      </c>
      <c r="D12" s="106">
        <v>0.59875401209541079</v>
      </c>
      <c r="E12" s="106">
        <v>2.3923971583337173E-3</v>
      </c>
      <c r="F12" s="106">
        <v>7.2318565650628429E-3</v>
      </c>
      <c r="G12" s="106">
        <f t="shared" si="0"/>
        <v>8.0895461787190287E-3</v>
      </c>
      <c r="H12" s="172"/>
      <c r="I12" s="116">
        <v>11</v>
      </c>
      <c r="J12" s="705"/>
      <c r="K12" s="104" t="s">
        <v>743</v>
      </c>
      <c r="L12" s="117">
        <v>1.1831007948824488</v>
      </c>
      <c r="M12" s="117">
        <v>3.7331119349201259E-4</v>
      </c>
      <c r="N12" s="139">
        <v>3.9269349390707595E-3</v>
      </c>
      <c r="O12" s="106">
        <f t="shared" si="3"/>
        <v>4.4494688792441062E-3</v>
      </c>
      <c r="P12" s="171"/>
      <c r="Q12" s="116">
        <v>11</v>
      </c>
      <c r="R12" s="706"/>
      <c r="S12" s="104" t="s">
        <v>768</v>
      </c>
      <c r="T12" s="117">
        <v>0.14716395985917979</v>
      </c>
      <c r="U12" s="117">
        <v>3.0295566899890603E-3</v>
      </c>
      <c r="V12" s="139">
        <v>2.5726636889105039E-3</v>
      </c>
      <c r="W12" s="106">
        <f t="shared" si="2"/>
        <v>2.6382754982199022E-3</v>
      </c>
    </row>
    <row r="13" spans="1:23" ht="15.75" x14ac:dyDescent="0.25">
      <c r="A13" s="116">
        <v>12</v>
      </c>
      <c r="B13" s="708"/>
      <c r="C13" s="104" t="s">
        <v>758</v>
      </c>
      <c r="D13" s="106">
        <v>0.52041795323146045</v>
      </c>
      <c r="E13" s="106">
        <v>2.3923971583337173E-3</v>
      </c>
      <c r="F13" s="106">
        <v>6.8612407734352197E-3</v>
      </c>
      <c r="G13" s="106">
        <f t="shared" si="0"/>
        <v>7.5091852894925166E-3</v>
      </c>
      <c r="H13" s="172"/>
      <c r="I13" s="116">
        <v>12</v>
      </c>
      <c r="J13" s="705"/>
      <c r="K13" s="104" t="s">
        <v>747</v>
      </c>
      <c r="L13" s="117">
        <v>1.5499655439425741</v>
      </c>
      <c r="M13" s="117">
        <v>3.7331119349201259E-4</v>
      </c>
      <c r="N13" s="139">
        <v>9.942866052516789E-4</v>
      </c>
      <c r="O13" s="106">
        <f t="shared" si="3"/>
        <v>1.8911268732804876E-3</v>
      </c>
      <c r="P13" s="171"/>
      <c r="Q13" s="171"/>
      <c r="R13" s="171"/>
      <c r="S13" s="171"/>
      <c r="T13" s="171"/>
      <c r="U13" s="171"/>
      <c r="V13" s="171"/>
      <c r="W13" s="171"/>
    </row>
    <row r="14" spans="1:23" ht="15.75" x14ac:dyDescent="0.25">
      <c r="A14" s="116">
        <v>13</v>
      </c>
      <c r="B14" s="708"/>
      <c r="C14" s="104" t="s">
        <v>763</v>
      </c>
      <c r="D14" s="106">
        <v>0.96313712957900099</v>
      </c>
      <c r="E14" s="106">
        <v>2.3923971583337173E-3</v>
      </c>
      <c r="F14" s="106">
        <v>2.2578248310008765E-3</v>
      </c>
      <c r="G14" s="106">
        <f t="shared" si="0"/>
        <v>4.477091696083073E-3</v>
      </c>
      <c r="H14" s="172"/>
      <c r="I14" s="116">
        <v>13</v>
      </c>
      <c r="J14" s="705"/>
      <c r="K14" s="104" t="s">
        <v>749</v>
      </c>
      <c r="L14" s="117">
        <v>0.76862044625102466</v>
      </c>
      <c r="M14" s="117">
        <v>3.7331119349201259E-4</v>
      </c>
      <c r="N14" s="139">
        <v>1.476503267935298E-3</v>
      </c>
      <c r="O14" s="106">
        <f t="shared" si="3"/>
        <v>1.6970470806317985E-3</v>
      </c>
      <c r="P14" s="171"/>
      <c r="Q14" s="171"/>
      <c r="R14" s="171"/>
      <c r="S14" s="171"/>
      <c r="T14" s="171"/>
      <c r="U14" s="171"/>
      <c r="V14" s="171"/>
      <c r="W14" s="171"/>
    </row>
    <row r="15" spans="1:23" ht="15.75" x14ac:dyDescent="0.25">
      <c r="A15" s="116">
        <v>14</v>
      </c>
      <c r="B15" s="708"/>
      <c r="C15" s="104" t="s">
        <v>766</v>
      </c>
      <c r="D15" s="106">
        <v>0.15608627538583678</v>
      </c>
      <c r="E15" s="106">
        <v>2.3923971583337173E-3</v>
      </c>
      <c r="F15" s="106">
        <v>3.4842433461265126E-3</v>
      </c>
      <c r="G15" s="106">
        <f t="shared" si="0"/>
        <v>3.54252913953562E-3</v>
      </c>
      <c r="H15" s="172"/>
      <c r="I15" s="116">
        <v>14</v>
      </c>
      <c r="J15" s="705"/>
      <c r="K15" s="104" t="s">
        <v>751</v>
      </c>
      <c r="L15" s="117">
        <v>1.0464136866758078</v>
      </c>
      <c r="M15" s="117">
        <v>3.7331119349201259E-4</v>
      </c>
      <c r="N15" s="139">
        <v>0.40237349705442926</v>
      </c>
      <c r="O15" s="106">
        <f t="shared" si="3"/>
        <v>0.40278226594374428</v>
      </c>
      <c r="P15" s="171"/>
      <c r="Q15" s="171"/>
      <c r="R15" s="171"/>
      <c r="S15" s="171"/>
      <c r="T15" s="171"/>
      <c r="U15" s="171"/>
      <c r="V15" s="171"/>
      <c r="W15" s="171"/>
    </row>
    <row r="16" spans="1:23" ht="15.75" x14ac:dyDescent="0.25">
      <c r="A16" s="116">
        <v>15</v>
      </c>
      <c r="B16" s="708"/>
      <c r="C16" s="104" t="s">
        <v>768</v>
      </c>
      <c r="D16" s="163">
        <v>0.394921541155484</v>
      </c>
      <c r="E16" s="158">
        <v>2.3923971583337173E-3</v>
      </c>
      <c r="F16" s="158">
        <v>4.8747585815832111E-3</v>
      </c>
      <c r="G16" s="158">
        <f t="shared" si="0"/>
        <v>5.2478840762131586E-3</v>
      </c>
      <c r="H16" s="172"/>
      <c r="I16" s="116">
        <v>15</v>
      </c>
      <c r="J16" s="705"/>
      <c r="K16" s="104" t="s">
        <v>757</v>
      </c>
      <c r="L16" s="117">
        <v>-0.50168696297041138</v>
      </c>
      <c r="M16" s="117">
        <v>3.7331119349201259E-4</v>
      </c>
      <c r="N16" s="139">
        <v>8.9030649064454088E-3</v>
      </c>
      <c r="O16" s="106">
        <f t="shared" si="3"/>
        <v>8.9970235293637176E-3</v>
      </c>
      <c r="P16" s="171"/>
      <c r="Q16" s="171"/>
      <c r="R16" s="171"/>
      <c r="S16" s="171"/>
      <c r="T16" s="171"/>
      <c r="U16" s="171"/>
      <c r="V16" s="171"/>
      <c r="W16" s="171"/>
    </row>
    <row r="17" spans="1:23" ht="15.75" x14ac:dyDescent="0.25">
      <c r="A17" s="171"/>
      <c r="B17" s="171"/>
      <c r="C17" s="171"/>
      <c r="D17" s="164"/>
      <c r="E17" s="164"/>
      <c r="F17" s="164"/>
      <c r="G17" s="173"/>
      <c r="H17" s="171"/>
      <c r="I17" s="116">
        <v>16</v>
      </c>
      <c r="J17" s="705"/>
      <c r="K17" s="104" t="s">
        <v>758</v>
      </c>
      <c r="L17" s="117">
        <v>0.8711977662086029</v>
      </c>
      <c r="M17" s="117">
        <v>3.7331119349201259E-4</v>
      </c>
      <c r="N17" s="139">
        <v>1.0338433765487412E-3</v>
      </c>
      <c r="O17" s="106">
        <f t="shared" si="3"/>
        <v>1.3171811772586413E-3</v>
      </c>
      <c r="P17" s="171"/>
      <c r="Q17" s="171"/>
      <c r="R17" s="171"/>
      <c r="S17" s="171"/>
      <c r="T17" s="171"/>
      <c r="U17" s="171"/>
      <c r="V17" s="171"/>
      <c r="W17" s="171"/>
    </row>
    <row r="18" spans="1:23" ht="15.75" x14ac:dyDescent="0.25">
      <c r="A18" s="171"/>
      <c r="B18" s="171"/>
      <c r="C18" s="171"/>
      <c r="D18" s="109"/>
      <c r="E18" s="109"/>
      <c r="F18" s="109"/>
      <c r="G18" s="109"/>
      <c r="H18" s="171"/>
      <c r="I18" s="116">
        <v>17</v>
      </c>
      <c r="J18" s="705"/>
      <c r="K18" s="104" t="s">
        <v>759</v>
      </c>
      <c r="L18" s="117">
        <v>-0.23423854355606177</v>
      </c>
      <c r="M18" s="117">
        <v>3.7331119349201259E-4</v>
      </c>
      <c r="N18" s="139">
        <v>1.2766952849647233E-2</v>
      </c>
      <c r="O18" s="106">
        <f t="shared" si="3"/>
        <v>1.2787435574459077E-2</v>
      </c>
      <c r="P18" s="171"/>
      <c r="Q18" s="171"/>
      <c r="R18" s="171"/>
      <c r="S18" s="171"/>
      <c r="T18" s="171"/>
      <c r="U18" s="171"/>
      <c r="V18" s="171"/>
      <c r="W18" s="171"/>
    </row>
    <row r="19" spans="1:23" ht="15.75" x14ac:dyDescent="0.25">
      <c r="A19" s="171"/>
      <c r="B19" s="171"/>
      <c r="C19" s="171"/>
      <c r="D19" s="171"/>
      <c r="E19" s="171"/>
      <c r="F19" s="171"/>
      <c r="G19" s="171"/>
      <c r="H19" s="171"/>
      <c r="I19" s="116">
        <v>18</v>
      </c>
      <c r="J19" s="705"/>
      <c r="K19" s="104" t="s">
        <v>762</v>
      </c>
      <c r="L19" s="117">
        <v>1.2461968224328901</v>
      </c>
      <c r="M19" s="117">
        <v>3.7331119349201259E-4</v>
      </c>
      <c r="N19" s="139">
        <v>1.2808205715490967E-3</v>
      </c>
      <c r="O19" s="106">
        <f t="shared" si="3"/>
        <v>1.8605752891214524E-3</v>
      </c>
      <c r="P19" s="171"/>
      <c r="Q19" s="171"/>
      <c r="R19" s="171"/>
      <c r="S19" s="171"/>
      <c r="T19" s="171"/>
      <c r="U19" s="171"/>
      <c r="V19" s="171"/>
      <c r="W19" s="171"/>
    </row>
    <row r="20" spans="1:23" ht="15.75" x14ac:dyDescent="0.25">
      <c r="A20" s="171"/>
      <c r="B20" s="171"/>
      <c r="C20" s="171"/>
      <c r="D20" s="171"/>
      <c r="E20" s="171"/>
      <c r="F20" s="171"/>
      <c r="G20" s="171"/>
      <c r="H20" s="171"/>
      <c r="I20" s="116">
        <v>19</v>
      </c>
      <c r="J20" s="705"/>
      <c r="K20" s="104" t="s">
        <v>763</v>
      </c>
      <c r="L20" s="117">
        <v>0.85133773561646919</v>
      </c>
      <c r="M20" s="117">
        <v>3.7331119349201259E-4</v>
      </c>
      <c r="N20" s="139">
        <v>3.0208781177014292E-3</v>
      </c>
      <c r="O20" s="106">
        <f t="shared" si="3"/>
        <v>3.2914450889086982E-3</v>
      </c>
      <c r="P20" s="171"/>
      <c r="Q20" s="171"/>
      <c r="R20" s="171"/>
      <c r="S20" s="171"/>
      <c r="T20" s="171"/>
      <c r="U20" s="171"/>
      <c r="V20" s="171"/>
      <c r="W20" s="171"/>
    </row>
    <row r="21" spans="1:23" ht="15.75" x14ac:dyDescent="0.25">
      <c r="A21" s="171"/>
      <c r="B21" s="171"/>
      <c r="C21" s="171"/>
      <c r="D21" s="171"/>
      <c r="E21" s="171"/>
      <c r="F21" s="171"/>
      <c r="G21" s="171"/>
      <c r="H21" s="171"/>
      <c r="I21" s="116">
        <v>20</v>
      </c>
      <c r="J21" s="706"/>
      <c r="K21" s="104" t="s">
        <v>768</v>
      </c>
      <c r="L21" s="117">
        <v>0.9879383194319471</v>
      </c>
      <c r="M21" s="117">
        <v>3.7331119349201259E-4</v>
      </c>
      <c r="N21" s="139">
        <v>7.4812577716896979E-4</v>
      </c>
      <c r="O21" s="106">
        <f t="shared" si="3"/>
        <v>1.1124857607814618E-3</v>
      </c>
      <c r="P21" s="171"/>
      <c r="Q21" s="171"/>
      <c r="R21" s="171"/>
      <c r="S21" s="171"/>
      <c r="T21" s="171"/>
      <c r="U21" s="171"/>
      <c r="V21" s="171"/>
      <c r="W21" s="171"/>
    </row>
    <row r="22" spans="1:23" ht="15.75" x14ac:dyDescent="0.2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</row>
    <row r="23" spans="1:23" ht="15.75" x14ac:dyDescent="0.2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</row>
    <row r="24" spans="1:23" ht="15.75" x14ac:dyDescent="0.25">
      <c r="A24" s="114" t="s">
        <v>716</v>
      </c>
      <c r="B24" s="167" t="s">
        <v>884</v>
      </c>
      <c r="C24" s="104" t="s">
        <v>5009</v>
      </c>
      <c r="D24" s="170" t="s">
        <v>5068</v>
      </c>
      <c r="E24" s="104" t="s">
        <v>5076</v>
      </c>
      <c r="F24" s="104" t="s">
        <v>5070</v>
      </c>
      <c r="G24" s="167" t="s">
        <v>5075</v>
      </c>
      <c r="H24" s="171"/>
      <c r="I24" s="114" t="s">
        <v>716</v>
      </c>
      <c r="J24" s="167" t="s">
        <v>884</v>
      </c>
      <c r="K24" s="104" t="s">
        <v>5009</v>
      </c>
      <c r="L24" s="170" t="s">
        <v>5068</v>
      </c>
      <c r="M24" s="104" t="s">
        <v>5076</v>
      </c>
      <c r="N24" s="104" t="s">
        <v>5070</v>
      </c>
      <c r="O24" s="167" t="s">
        <v>5075</v>
      </c>
      <c r="P24" s="171"/>
      <c r="Q24" s="171"/>
      <c r="R24" s="171"/>
      <c r="S24" s="171"/>
      <c r="T24" s="171"/>
      <c r="U24" s="171"/>
      <c r="V24" s="171"/>
      <c r="W24" s="171"/>
    </row>
    <row r="25" spans="1:23" ht="15.75" x14ac:dyDescent="0.25">
      <c r="A25" s="116">
        <v>1</v>
      </c>
      <c r="B25" s="704">
        <v>2016</v>
      </c>
      <c r="C25" s="104" t="s">
        <v>720</v>
      </c>
      <c r="D25" s="139">
        <v>0.79018437492383398</v>
      </c>
      <c r="E25" s="139">
        <v>1.0896034317068757E-3</v>
      </c>
      <c r="F25" s="139">
        <v>5.147722091856907E-3</v>
      </c>
      <c r="G25" s="106">
        <f t="shared" ref="G25:G40" si="4">(D25^2*E25)+F25</f>
        <v>5.8280610455938436E-3</v>
      </c>
      <c r="H25" s="171"/>
      <c r="I25" s="116">
        <v>1</v>
      </c>
      <c r="J25" s="276">
        <v>2017</v>
      </c>
      <c r="K25" s="104" t="s">
        <v>720</v>
      </c>
      <c r="L25" s="139">
        <v>1.017152736507084</v>
      </c>
      <c r="M25" s="139">
        <v>5.8907971935470487E-4</v>
      </c>
      <c r="N25" s="139">
        <v>3.9752192972903897E-3</v>
      </c>
      <c r="O25" s="106">
        <f t="shared" ref="O25:O41" si="5">(L25^2*M25)+N25</f>
        <v>4.5846809919570927E-3</v>
      </c>
      <c r="P25" s="171"/>
      <c r="Q25" s="171"/>
      <c r="R25" s="171"/>
      <c r="S25" s="171"/>
      <c r="T25" s="171"/>
      <c r="U25" s="171"/>
      <c r="V25" s="171"/>
      <c r="W25" s="171"/>
    </row>
    <row r="26" spans="1:23" ht="15.75" x14ac:dyDescent="0.25">
      <c r="A26" s="159">
        <v>2</v>
      </c>
      <c r="B26" s="705"/>
      <c r="C26" s="165" t="s">
        <v>724</v>
      </c>
      <c r="D26" s="166">
        <v>1.4858036835274386</v>
      </c>
      <c r="E26" s="139">
        <v>1.0896034317068757E-3</v>
      </c>
      <c r="F26" s="139">
        <v>1.4250996114068741E-3</v>
      </c>
      <c r="G26" s="106">
        <f t="shared" si="4"/>
        <v>3.830521860974009E-3</v>
      </c>
      <c r="H26" s="171"/>
      <c r="I26" s="116">
        <v>2</v>
      </c>
      <c r="J26" s="277"/>
      <c r="K26" s="104" t="s">
        <v>722</v>
      </c>
      <c r="L26" s="139">
        <v>-0.29956856916480989</v>
      </c>
      <c r="M26" s="139">
        <v>5.8907971935470487E-4</v>
      </c>
      <c r="N26" s="139">
        <v>4.2613661491848137E-3</v>
      </c>
      <c r="O26" s="106">
        <f t="shared" si="5"/>
        <v>4.3142309452804681E-3</v>
      </c>
      <c r="P26" s="171"/>
      <c r="Q26" s="114" t="s">
        <v>716</v>
      </c>
      <c r="R26" s="167" t="s">
        <v>884</v>
      </c>
      <c r="S26" s="104" t="s">
        <v>5009</v>
      </c>
      <c r="T26" s="170" t="s">
        <v>5068</v>
      </c>
      <c r="U26" s="104" t="s">
        <v>5076</v>
      </c>
      <c r="V26" s="104" t="s">
        <v>5070</v>
      </c>
      <c r="W26" s="167" t="s">
        <v>5075</v>
      </c>
    </row>
    <row r="27" spans="1:23" ht="15.75" x14ac:dyDescent="0.25">
      <c r="A27" s="116">
        <v>3</v>
      </c>
      <c r="B27" s="705"/>
      <c r="C27" s="104" t="s">
        <v>726</v>
      </c>
      <c r="D27" s="139">
        <v>1.0621989944920238</v>
      </c>
      <c r="E27" s="139">
        <v>1.0896034317068757E-3</v>
      </c>
      <c r="F27" s="139">
        <v>7.9270300787122501E-4</v>
      </c>
      <c r="G27" s="106">
        <f t="shared" si="4"/>
        <v>2.0220662803211251E-3</v>
      </c>
      <c r="H27" s="171"/>
      <c r="I27" s="116">
        <v>3</v>
      </c>
      <c r="J27" s="277"/>
      <c r="K27" s="104" t="s">
        <v>724</v>
      </c>
      <c r="L27" s="139">
        <v>1.0052322729474223</v>
      </c>
      <c r="M27" s="139">
        <v>5.8907971935470487E-4</v>
      </c>
      <c r="N27" s="139">
        <v>1.1024003754227846E-3</v>
      </c>
      <c r="O27" s="106">
        <f t="shared" si="5"/>
        <v>1.697660673583486E-3</v>
      </c>
      <c r="P27" s="171"/>
      <c r="Q27" s="116">
        <v>1</v>
      </c>
      <c r="R27" s="332">
        <v>2018</v>
      </c>
      <c r="S27" s="323" t="s">
        <v>724</v>
      </c>
      <c r="T27" s="139">
        <v>1.1016819517354417</v>
      </c>
      <c r="U27" s="139">
        <v>1.0493421062254297E-3</v>
      </c>
      <c r="V27" s="139">
        <v>1.7764613548622282E-3</v>
      </c>
      <c r="W27" s="106">
        <f t="shared" ref="W27:W34" si="6">(T27^2*U27)+V27</f>
        <v>3.0500511460521676E-3</v>
      </c>
    </row>
    <row r="28" spans="1:23" ht="15.75" x14ac:dyDescent="0.25">
      <c r="A28" s="159">
        <v>4</v>
      </c>
      <c r="B28" s="705"/>
      <c r="C28" s="104" t="s">
        <v>728</v>
      </c>
      <c r="D28" s="139">
        <v>1.3038985240115453</v>
      </c>
      <c r="E28" s="139">
        <v>1.0896034317068757E-3</v>
      </c>
      <c r="F28" s="139">
        <v>2.4741657512098105E-3</v>
      </c>
      <c r="G28" s="106">
        <f t="shared" si="4"/>
        <v>4.3266565084887978E-3</v>
      </c>
      <c r="H28" s="171"/>
      <c r="I28" s="116">
        <v>4</v>
      </c>
      <c r="J28" s="277"/>
      <c r="K28" s="104" t="s">
        <v>726</v>
      </c>
      <c r="L28" s="139">
        <v>0.81352933482737211</v>
      </c>
      <c r="M28" s="139">
        <v>5.8907971935470487E-4</v>
      </c>
      <c r="N28" s="139">
        <v>1.1969049819114382E-3</v>
      </c>
      <c r="O28" s="106">
        <f t="shared" si="5"/>
        <v>1.586775599980187E-3</v>
      </c>
      <c r="P28" s="171"/>
      <c r="Q28" s="116">
        <v>2</v>
      </c>
      <c r="R28" s="332"/>
      <c r="S28" s="323" t="s">
        <v>726</v>
      </c>
      <c r="T28" s="139">
        <v>0.69934412589099126</v>
      </c>
      <c r="U28" s="139">
        <v>1.0493421062254297E-3</v>
      </c>
      <c r="V28" s="139">
        <v>1.4543792459135434E-3</v>
      </c>
      <c r="W28" s="106">
        <f t="shared" si="6"/>
        <v>1.9675937985138342E-3</v>
      </c>
    </row>
    <row r="29" spans="1:23" ht="15.75" x14ac:dyDescent="0.25">
      <c r="A29" s="116">
        <v>5</v>
      </c>
      <c r="B29" s="705"/>
      <c r="C29" s="104" t="s">
        <v>730</v>
      </c>
      <c r="D29" s="139">
        <v>0.95935038823775864</v>
      </c>
      <c r="E29" s="139">
        <v>1.0896034317068757E-3</v>
      </c>
      <c r="F29" s="139">
        <v>1.1503250910287128E-3</v>
      </c>
      <c r="G29" s="106">
        <f t="shared" si="4"/>
        <v>2.1531450606230534E-3</v>
      </c>
      <c r="H29" s="171"/>
      <c r="I29" s="116">
        <v>5</v>
      </c>
      <c r="J29" s="277"/>
      <c r="K29" s="104" t="s">
        <v>728</v>
      </c>
      <c r="L29" s="139">
        <v>1.8098730505604588</v>
      </c>
      <c r="M29" s="139">
        <v>5.8907971935470487E-4</v>
      </c>
      <c r="N29" s="139">
        <v>2.5605532563265291E-3</v>
      </c>
      <c r="O29" s="106">
        <f t="shared" si="5"/>
        <v>4.4901666187065949E-3</v>
      </c>
      <c r="P29" s="171"/>
      <c r="Q29" s="116">
        <v>3</v>
      </c>
      <c r="R29" s="332"/>
      <c r="S29" s="323" t="s">
        <v>730</v>
      </c>
      <c r="T29" s="139">
        <v>1.0797443462475096</v>
      </c>
      <c r="U29" s="139">
        <v>1.0493421062254297E-3</v>
      </c>
      <c r="V29" s="139">
        <v>1.4170079988278467E-3</v>
      </c>
      <c r="W29" s="106">
        <f t="shared" si="6"/>
        <v>2.6403812406992303E-3</v>
      </c>
    </row>
    <row r="30" spans="1:23" ht="15.75" x14ac:dyDescent="0.25">
      <c r="A30" s="159">
        <v>6</v>
      </c>
      <c r="B30" s="705"/>
      <c r="C30" s="104" t="s">
        <v>732</v>
      </c>
      <c r="D30" s="139">
        <v>1.4101102810959454</v>
      </c>
      <c r="E30" s="139">
        <v>1.0896034317068757E-3</v>
      </c>
      <c r="F30" s="139">
        <v>2.5902805218007544E-3</v>
      </c>
      <c r="G30" s="106">
        <f t="shared" si="4"/>
        <v>4.7568599763317398E-3</v>
      </c>
      <c r="H30" s="171"/>
      <c r="I30" s="116">
        <v>6</v>
      </c>
      <c r="J30" s="277"/>
      <c r="K30" s="104" t="s">
        <v>730</v>
      </c>
      <c r="L30" s="139">
        <v>1.8891324361079598</v>
      </c>
      <c r="M30" s="139">
        <v>5.8907971935470487E-4</v>
      </c>
      <c r="N30" s="139">
        <v>4.1200230681375368E-3</v>
      </c>
      <c r="O30" s="106">
        <f t="shared" si="5"/>
        <v>6.2223433539939149E-3</v>
      </c>
      <c r="P30" s="171"/>
      <c r="Q30" s="116">
        <v>4</v>
      </c>
      <c r="R30" s="332"/>
      <c r="S30" s="323" t="s">
        <v>739</v>
      </c>
      <c r="T30" s="139">
        <v>0.25528005257229847</v>
      </c>
      <c r="U30" s="139">
        <v>1.0493421062254297E-3</v>
      </c>
      <c r="V30" s="139">
        <v>1.7227312990313031E-3</v>
      </c>
      <c r="W30" s="106">
        <f t="shared" si="6"/>
        <v>1.7911147259755244E-3</v>
      </c>
    </row>
    <row r="31" spans="1:23" ht="15.75" x14ac:dyDescent="0.25">
      <c r="A31" s="116">
        <v>7</v>
      </c>
      <c r="B31" s="705"/>
      <c r="C31" s="104" t="s">
        <v>734</v>
      </c>
      <c r="D31" s="139">
        <v>1.86564663144634</v>
      </c>
      <c r="E31" s="139">
        <v>1.0896034317068757E-3</v>
      </c>
      <c r="F31" s="139">
        <v>3.1421462074758696E-3</v>
      </c>
      <c r="G31" s="106">
        <f t="shared" si="4"/>
        <v>6.9346606122971492E-3</v>
      </c>
      <c r="H31" s="171"/>
      <c r="I31" s="116">
        <v>7</v>
      </c>
      <c r="J31" s="277"/>
      <c r="K31" s="104" t="s">
        <v>732</v>
      </c>
      <c r="L31" s="139">
        <v>1.3694546922461874</v>
      </c>
      <c r="M31" s="139">
        <v>5.8907971935470487E-4</v>
      </c>
      <c r="N31" s="139">
        <v>0.55418135461825524</v>
      </c>
      <c r="O31" s="106">
        <f t="shared" si="5"/>
        <v>0.5552861183491975</v>
      </c>
      <c r="P31" s="171"/>
      <c r="Q31" s="116">
        <v>5</v>
      </c>
      <c r="R31" s="332"/>
      <c r="S31" s="323" t="s">
        <v>741</v>
      </c>
      <c r="T31" s="139">
        <v>0.43339042572472203</v>
      </c>
      <c r="U31" s="139">
        <v>1.0493421062254297E-3</v>
      </c>
      <c r="V31" s="139">
        <v>2.772647820014849E-3</v>
      </c>
      <c r="W31" s="106">
        <f t="shared" si="6"/>
        <v>2.9697428737944188E-3</v>
      </c>
    </row>
    <row r="32" spans="1:23" ht="15.75" x14ac:dyDescent="0.25">
      <c r="A32" s="159">
        <v>8</v>
      </c>
      <c r="B32" s="705"/>
      <c r="C32" s="104" t="s">
        <v>736</v>
      </c>
      <c r="D32" s="139">
        <v>0.36516647381213474</v>
      </c>
      <c r="E32" s="139">
        <v>1.0896034317068757E-3</v>
      </c>
      <c r="F32" s="139">
        <v>2.2994867001189987E-3</v>
      </c>
      <c r="G32" s="106">
        <f t="shared" si="4"/>
        <v>2.4447815625239086E-3</v>
      </c>
      <c r="H32" s="171"/>
      <c r="I32" s="116">
        <v>8</v>
      </c>
      <c r="J32" s="277"/>
      <c r="K32" s="104" t="s">
        <v>736</v>
      </c>
      <c r="L32" s="139">
        <v>1.1256346994660098</v>
      </c>
      <c r="M32" s="139">
        <v>5.8907971935470487E-4</v>
      </c>
      <c r="N32" s="139">
        <v>3.0417736853957937E-3</v>
      </c>
      <c r="O32" s="106">
        <f t="shared" si="5"/>
        <v>3.7881691918234275E-3</v>
      </c>
      <c r="P32" s="171"/>
      <c r="Q32" s="116">
        <v>6</v>
      </c>
      <c r="R32" s="332"/>
      <c r="S32" s="323" t="s">
        <v>758</v>
      </c>
      <c r="T32" s="139">
        <v>2.6307980687881862</v>
      </c>
      <c r="U32" s="139">
        <v>1.0493421062254297E-3</v>
      </c>
      <c r="V32" s="139">
        <v>2.8373920669316353E-2</v>
      </c>
      <c r="W32" s="106">
        <f t="shared" si="6"/>
        <v>3.5636520724390636E-2</v>
      </c>
    </row>
    <row r="33" spans="1:23" ht="15.75" x14ac:dyDescent="0.25">
      <c r="A33" s="116">
        <v>9</v>
      </c>
      <c r="B33" s="705"/>
      <c r="C33" s="104" t="s">
        <v>739</v>
      </c>
      <c r="D33" s="139">
        <v>1.2814339870059477</v>
      </c>
      <c r="E33" s="139">
        <v>1.0896034317068757E-3</v>
      </c>
      <c r="F33" s="139">
        <v>2.738943867739969E-3</v>
      </c>
      <c r="G33" s="106">
        <f t="shared" si="4"/>
        <v>4.5281523123569837E-3</v>
      </c>
      <c r="H33" s="171"/>
      <c r="I33" s="116">
        <v>9</v>
      </c>
      <c r="J33" s="277"/>
      <c r="K33" s="104" t="s">
        <v>739</v>
      </c>
      <c r="L33" s="139">
        <v>0.77092992893429124</v>
      </c>
      <c r="M33" s="139">
        <v>5.8907971935470487E-4</v>
      </c>
      <c r="N33" s="139">
        <v>1.0281505698312833E-3</v>
      </c>
      <c r="O33" s="106">
        <f t="shared" si="5"/>
        <v>1.3782600603583477E-3</v>
      </c>
      <c r="P33" s="171"/>
      <c r="Q33" s="116">
        <v>7</v>
      </c>
      <c r="R33" s="332"/>
      <c r="S33" s="323" t="s">
        <v>759</v>
      </c>
      <c r="T33" s="139">
        <v>1.7415704507628691</v>
      </c>
      <c r="U33" s="139">
        <v>1.0493421062254297E-3</v>
      </c>
      <c r="V33" s="139">
        <v>2.2033951527102205E-2</v>
      </c>
      <c r="W33" s="106">
        <f t="shared" si="6"/>
        <v>2.5216677107506209E-2</v>
      </c>
    </row>
    <row r="34" spans="1:23" ht="15.75" x14ac:dyDescent="0.25">
      <c r="A34" s="159">
        <v>10</v>
      </c>
      <c r="B34" s="705"/>
      <c r="C34" s="104" t="s">
        <v>741</v>
      </c>
      <c r="D34" s="139">
        <v>1.4817965878684902</v>
      </c>
      <c r="E34" s="139">
        <v>1.0896034317068757E-3</v>
      </c>
      <c r="F34" s="139">
        <v>5.2070254885058405E-3</v>
      </c>
      <c r="G34" s="106">
        <f t="shared" si="4"/>
        <v>7.5994907644483878E-3</v>
      </c>
      <c r="H34" s="171"/>
      <c r="I34" s="116">
        <v>10</v>
      </c>
      <c r="J34" s="277"/>
      <c r="K34" s="104" t="s">
        <v>743</v>
      </c>
      <c r="L34" s="139">
        <v>2.5639661219858723</v>
      </c>
      <c r="M34" s="139">
        <v>5.8907971935470487E-4</v>
      </c>
      <c r="N34" s="139">
        <v>7.6765044872174623E-3</v>
      </c>
      <c r="O34" s="106">
        <f t="shared" si="5"/>
        <v>1.1549068775852241E-2</v>
      </c>
      <c r="P34" s="171"/>
      <c r="Q34" s="318">
        <v>8</v>
      </c>
      <c r="R34" s="146"/>
      <c r="S34" s="322" t="s">
        <v>762</v>
      </c>
      <c r="T34" s="143">
        <v>1.8715863676020574</v>
      </c>
      <c r="U34" s="139">
        <v>1.0493421062254297E-3</v>
      </c>
      <c r="V34" s="146">
        <v>1.1489341240716815E-2</v>
      </c>
      <c r="W34" s="106">
        <f t="shared" si="6"/>
        <v>1.5165014054990924E-2</v>
      </c>
    </row>
    <row r="35" spans="1:23" ht="15.75" x14ac:dyDescent="0.25">
      <c r="A35" s="116">
        <v>11</v>
      </c>
      <c r="B35" s="705"/>
      <c r="C35" s="104" t="s">
        <v>749</v>
      </c>
      <c r="D35" s="139">
        <v>1.6479788901639989</v>
      </c>
      <c r="E35" s="139">
        <v>1.0896034317068757E-3</v>
      </c>
      <c r="F35" s="139">
        <v>2.4504398839147587E-3</v>
      </c>
      <c r="G35" s="106">
        <f t="shared" si="4"/>
        <v>5.4096223905379694E-3</v>
      </c>
      <c r="H35" s="171"/>
      <c r="I35" s="116">
        <v>11</v>
      </c>
      <c r="J35" s="277"/>
      <c r="K35" s="325" t="s">
        <v>747</v>
      </c>
      <c r="L35" s="139">
        <v>-0.13529995708504922</v>
      </c>
      <c r="M35" s="139">
        <v>5.8907971935470487E-4</v>
      </c>
      <c r="N35" s="326">
        <v>4.1000000000000003E-3</v>
      </c>
      <c r="O35" s="106">
        <f t="shared" si="5"/>
        <v>4.110783739518827E-3</v>
      </c>
      <c r="P35" s="171"/>
    </row>
    <row r="36" spans="1:23" ht="15.75" x14ac:dyDescent="0.25">
      <c r="A36" s="159">
        <v>12</v>
      </c>
      <c r="B36" s="705"/>
      <c r="C36" s="104" t="s">
        <v>757</v>
      </c>
      <c r="D36" s="139">
        <v>2.4247489687959938</v>
      </c>
      <c r="E36" s="139">
        <v>1.0896034317068757E-3</v>
      </c>
      <c r="F36" s="139">
        <v>3.8100859932490329E-2</v>
      </c>
      <c r="G36" s="106">
        <f t="shared" si="4"/>
        <v>4.4507082588097199E-2</v>
      </c>
      <c r="H36" s="171"/>
      <c r="I36" s="116">
        <v>12</v>
      </c>
      <c r="J36" s="277"/>
      <c r="K36" s="104" t="s">
        <v>749</v>
      </c>
      <c r="L36" s="139">
        <v>0.6921042568189113</v>
      </c>
      <c r="M36" s="139">
        <v>5.8907971935470487E-4</v>
      </c>
      <c r="N36" s="139">
        <v>1.3932323914972518E-3</v>
      </c>
      <c r="O36" s="106">
        <f t="shared" si="5"/>
        <v>1.6754064677887491E-3</v>
      </c>
      <c r="P36" s="171"/>
    </row>
    <row r="37" spans="1:23" ht="15.75" x14ac:dyDescent="0.25">
      <c r="A37" s="116">
        <v>13</v>
      </c>
      <c r="B37" s="705"/>
      <c r="C37" s="104" t="s">
        <v>758</v>
      </c>
      <c r="D37" s="139">
        <v>0.78898076961329777</v>
      </c>
      <c r="E37" s="139">
        <v>1.0896034317068757E-3</v>
      </c>
      <c r="F37" s="139">
        <v>1.7802099207578036E-2</v>
      </c>
      <c r="G37" s="106">
        <f t="shared" si="4"/>
        <v>1.8480367161274925E-2</v>
      </c>
      <c r="H37" s="171"/>
      <c r="I37" s="116">
        <v>13</v>
      </c>
      <c r="J37" s="277"/>
      <c r="K37" s="104" t="s">
        <v>759</v>
      </c>
      <c r="L37" s="139">
        <v>12.009888359791486</v>
      </c>
      <c r="M37" s="139">
        <v>5.8907971935470487E-4</v>
      </c>
      <c r="N37" s="139">
        <v>2.3208911481836982E-2</v>
      </c>
      <c r="O37" s="106">
        <f t="shared" si="5"/>
        <v>0.10817624944198911</v>
      </c>
      <c r="P37" s="171"/>
    </row>
    <row r="38" spans="1:23" ht="15.75" x14ac:dyDescent="0.25">
      <c r="A38" s="159">
        <v>14</v>
      </c>
      <c r="B38" s="705"/>
      <c r="C38" s="104" t="s">
        <v>759</v>
      </c>
      <c r="D38" s="139">
        <v>1.3073813455117798</v>
      </c>
      <c r="E38" s="139">
        <v>1.0896034317068757E-3</v>
      </c>
      <c r="F38" s="139">
        <v>1.7777701611494306E-2</v>
      </c>
      <c r="G38" s="106">
        <f t="shared" si="4"/>
        <v>1.9640101899757949E-2</v>
      </c>
      <c r="H38" s="171"/>
      <c r="I38" s="116">
        <v>14</v>
      </c>
      <c r="J38" s="277"/>
      <c r="K38" s="104" t="s">
        <v>762</v>
      </c>
      <c r="L38" s="139">
        <v>0.758910868945879</v>
      </c>
      <c r="M38" s="139">
        <v>5.8907971935470487E-4</v>
      </c>
      <c r="N38" s="139">
        <v>3.6925577216850029E-3</v>
      </c>
      <c r="O38" s="106">
        <f t="shared" si="5"/>
        <v>4.0318356571305775E-3</v>
      </c>
      <c r="P38" s="171"/>
    </row>
    <row r="39" spans="1:23" ht="15.75" x14ac:dyDescent="0.25">
      <c r="A39" s="116">
        <v>15</v>
      </c>
      <c r="B39" s="705"/>
      <c r="C39" s="104" t="s">
        <v>763</v>
      </c>
      <c r="D39" s="139">
        <v>0.81956915267758945</v>
      </c>
      <c r="E39" s="139">
        <v>1.0896034317068757E-3</v>
      </c>
      <c r="F39" s="139">
        <v>2.0544648506575854E-3</v>
      </c>
      <c r="G39" s="106">
        <f t="shared" si="4"/>
        <v>2.7863444979372306E-3</v>
      </c>
      <c r="H39" s="171"/>
      <c r="I39" s="116">
        <v>15</v>
      </c>
      <c r="J39" s="277"/>
      <c r="K39" s="104" t="s">
        <v>763</v>
      </c>
      <c r="L39" s="139">
        <v>0.91312476500138207</v>
      </c>
      <c r="M39" s="139">
        <v>5.8907971935470487E-4</v>
      </c>
      <c r="N39" s="139">
        <v>2.5060965619936384E-3</v>
      </c>
      <c r="O39" s="106">
        <f t="shared" si="5"/>
        <v>2.9972693684136463E-3</v>
      </c>
      <c r="P39" s="171"/>
    </row>
    <row r="40" spans="1:23" ht="15.75" x14ac:dyDescent="0.25">
      <c r="A40" s="159">
        <v>16</v>
      </c>
      <c r="B40" s="705"/>
      <c r="C40" s="104" t="s">
        <v>766</v>
      </c>
      <c r="D40" s="139">
        <v>0.62541155062528331</v>
      </c>
      <c r="E40" s="139">
        <v>1.0896034317068757E-3</v>
      </c>
      <c r="F40" s="139">
        <v>7.9028938536490224E-3</v>
      </c>
      <c r="G40" s="106">
        <f t="shared" si="4"/>
        <v>8.3290809124269595E-3</v>
      </c>
      <c r="H40" s="171"/>
      <c r="I40" s="116">
        <v>16</v>
      </c>
      <c r="J40" s="277"/>
      <c r="K40" s="104" t="s">
        <v>766</v>
      </c>
      <c r="L40" s="139">
        <v>0.27205759539547231</v>
      </c>
      <c r="M40" s="139">
        <v>5.8907971935470487E-4</v>
      </c>
      <c r="N40" s="139">
        <v>2.0006004177356017E-3</v>
      </c>
      <c r="O40" s="106">
        <f t="shared" si="5"/>
        <v>2.0442013506304468E-3</v>
      </c>
      <c r="P40" s="171"/>
    </row>
    <row r="41" spans="1:23" ht="15.75" x14ac:dyDescent="0.25">
      <c r="A41" s="116">
        <v>17</v>
      </c>
      <c r="B41" s="706"/>
      <c r="C41" s="104" t="s">
        <v>768</v>
      </c>
      <c r="D41" s="139">
        <v>1.2865040415469806</v>
      </c>
      <c r="E41" s="139">
        <v>1.0896034317068757E-3</v>
      </c>
      <c r="F41" s="139">
        <v>3.1265275589991339E-3</v>
      </c>
      <c r="G41" s="106">
        <f>(D41^2*E41)+F41</f>
        <v>4.9299221890516101E-3</v>
      </c>
      <c r="H41" s="171"/>
      <c r="I41" s="116">
        <v>17</v>
      </c>
      <c r="J41" s="278"/>
      <c r="K41" s="104" t="s">
        <v>768</v>
      </c>
      <c r="L41" s="139">
        <v>1.1869920360357156</v>
      </c>
      <c r="M41" s="139">
        <v>5.8907971935470487E-4</v>
      </c>
      <c r="N41" s="139">
        <v>6.4056994863197789E-4</v>
      </c>
      <c r="O41" s="106">
        <f t="shared" si="5"/>
        <v>1.4705538743618458E-3</v>
      </c>
      <c r="P41" s="171"/>
    </row>
    <row r="42" spans="1:23" ht="15.75" x14ac:dyDescent="0.25">
      <c r="G42" s="174"/>
      <c r="I42" s="171"/>
      <c r="J42" s="171"/>
      <c r="K42" s="171"/>
      <c r="L42" s="171"/>
      <c r="M42" s="171"/>
      <c r="N42" s="171"/>
      <c r="O42" s="171"/>
      <c r="Q42" s="171"/>
      <c r="R42" s="171"/>
      <c r="S42" s="171"/>
      <c r="T42" s="171"/>
      <c r="U42" s="171"/>
      <c r="V42" s="171"/>
      <c r="W42" s="171"/>
    </row>
    <row r="44" spans="1:23" ht="15.75" customHeight="1" x14ac:dyDescent="0.25">
      <c r="B44" s="710" t="s">
        <v>716</v>
      </c>
      <c r="C44" s="714" t="s">
        <v>5140</v>
      </c>
      <c r="D44" s="714"/>
      <c r="E44" s="715" t="s">
        <v>5141</v>
      </c>
      <c r="F44" s="715"/>
      <c r="G44" s="715" t="s">
        <v>5142</v>
      </c>
      <c r="H44" s="715"/>
      <c r="I44" s="715" t="s">
        <v>5143</v>
      </c>
      <c r="J44" s="715"/>
      <c r="K44" s="715" t="s">
        <v>5144</v>
      </c>
      <c r="L44" s="715"/>
      <c r="M44" s="715" t="s">
        <v>5145</v>
      </c>
      <c r="N44" s="715"/>
    </row>
    <row r="45" spans="1:23" ht="15" customHeight="1" x14ac:dyDescent="0.25">
      <c r="B45" s="710"/>
      <c r="C45" s="558" t="s">
        <v>5009</v>
      </c>
      <c r="D45" s="335"/>
      <c r="E45" s="558" t="s">
        <v>5009</v>
      </c>
      <c r="F45" s="335"/>
      <c r="G45" s="558" t="s">
        <v>5009</v>
      </c>
      <c r="H45" s="335"/>
      <c r="I45" s="558" t="s">
        <v>5009</v>
      </c>
      <c r="J45" s="335"/>
      <c r="K45" s="558" t="s">
        <v>5009</v>
      </c>
      <c r="L45" s="335"/>
      <c r="M45" s="558" t="s">
        <v>5009</v>
      </c>
      <c r="N45" s="335"/>
    </row>
    <row r="46" spans="1:23" ht="15.75" x14ac:dyDescent="0.25">
      <c r="B46" s="537">
        <v>1</v>
      </c>
      <c r="C46" s="333" t="s">
        <v>722</v>
      </c>
      <c r="D46" s="327">
        <v>5.6100000000000004E-3</v>
      </c>
      <c r="E46" s="333" t="s">
        <v>720</v>
      </c>
      <c r="F46" s="326">
        <v>7.0499999999999998E-3</v>
      </c>
      <c r="G46" s="333" t="s">
        <v>722</v>
      </c>
      <c r="H46" s="326">
        <v>2.7699999999999999E-3</v>
      </c>
      <c r="I46" s="333" t="s">
        <v>720</v>
      </c>
      <c r="J46" s="326">
        <v>5.1500000000000001E-3</v>
      </c>
      <c r="K46" s="333" t="s">
        <v>720</v>
      </c>
      <c r="L46" s="326">
        <v>3.98E-3</v>
      </c>
      <c r="M46" s="333" t="s">
        <v>724</v>
      </c>
      <c r="N46" s="537">
        <v>1.7799999999999999E-3</v>
      </c>
    </row>
    <row r="47" spans="1:23" ht="15.75" x14ac:dyDescent="0.25">
      <c r="B47" s="537">
        <v>2</v>
      </c>
      <c r="C47" s="333" t="s">
        <v>726</v>
      </c>
      <c r="D47" s="327">
        <v>1.9400000000000001E-3</v>
      </c>
      <c r="E47" s="333" t="s">
        <v>724</v>
      </c>
      <c r="F47" s="326">
        <v>1.8E-3</v>
      </c>
      <c r="G47" s="333" t="s">
        <v>726</v>
      </c>
      <c r="H47" s="326">
        <v>4.0000000000000002E-4</v>
      </c>
      <c r="I47" s="333" t="s">
        <v>724</v>
      </c>
      <c r="J47" s="326">
        <v>1.4300000000000001E-3</v>
      </c>
      <c r="K47" s="333" t="s">
        <v>722</v>
      </c>
      <c r="L47" s="326">
        <v>4.2599999999999999E-3</v>
      </c>
      <c r="M47" s="333" t="s">
        <v>726</v>
      </c>
      <c r="N47" s="537">
        <v>1.4499999999999999E-3</v>
      </c>
    </row>
    <row r="48" spans="1:23" ht="15.75" x14ac:dyDescent="0.25">
      <c r="B48" s="537">
        <v>3</v>
      </c>
      <c r="C48" s="333" t="s">
        <v>728</v>
      </c>
      <c r="D48" s="327">
        <v>2.7899999999999999E-3</v>
      </c>
      <c r="E48" s="333" t="s">
        <v>726</v>
      </c>
      <c r="F48" s="326">
        <v>2.3500000000000001E-3</v>
      </c>
      <c r="G48" s="333" t="s">
        <v>730</v>
      </c>
      <c r="H48" s="326">
        <v>3.6900000000000001E-3</v>
      </c>
      <c r="I48" s="333" t="s">
        <v>726</v>
      </c>
      <c r="J48" s="326">
        <v>7.9000000000000001E-4</v>
      </c>
      <c r="K48" s="333" t="s">
        <v>724</v>
      </c>
      <c r="L48" s="326">
        <v>1.1000000000000001E-3</v>
      </c>
      <c r="M48" s="333" t="s">
        <v>730</v>
      </c>
      <c r="N48" s="537">
        <v>1.42E-3</v>
      </c>
    </row>
    <row r="49" spans="2:14" ht="15.75" x14ac:dyDescent="0.25">
      <c r="B49" s="339">
        <v>4</v>
      </c>
      <c r="C49" s="333" t="s">
        <v>730</v>
      </c>
      <c r="D49" s="327">
        <v>5.2199999999999998E-3</v>
      </c>
      <c r="E49" s="333" t="s">
        <v>728</v>
      </c>
      <c r="F49" s="326">
        <v>9.7999999999999997E-4</v>
      </c>
      <c r="G49" s="333" t="s">
        <v>732</v>
      </c>
      <c r="H49" s="326">
        <v>9.1639999999999999E-2</v>
      </c>
      <c r="I49" s="333" t="s">
        <v>728</v>
      </c>
      <c r="J49" s="326">
        <v>2.47E-3</v>
      </c>
      <c r="K49" s="333" t="s">
        <v>726</v>
      </c>
      <c r="L49" s="326">
        <v>1.1999999999999999E-3</v>
      </c>
      <c r="M49" s="333" t="s">
        <v>739</v>
      </c>
      <c r="N49" s="340">
        <v>1.72E-3</v>
      </c>
    </row>
    <row r="50" spans="2:14" ht="15.75" x14ac:dyDescent="0.25">
      <c r="B50" s="339">
        <v>5</v>
      </c>
      <c r="C50" s="333" t="s">
        <v>732</v>
      </c>
      <c r="D50" s="326">
        <v>2.5999999999999999E-3</v>
      </c>
      <c r="E50" s="333" t="s">
        <v>730</v>
      </c>
      <c r="F50" s="326">
        <v>2.5799999999999998E-3</v>
      </c>
      <c r="G50" s="333" t="s">
        <v>734</v>
      </c>
      <c r="H50" s="326">
        <v>4.5399999999999998E-3</v>
      </c>
      <c r="I50" s="333" t="s">
        <v>730</v>
      </c>
      <c r="J50" s="326">
        <v>1.15E-3</v>
      </c>
      <c r="K50" s="333" t="s">
        <v>728</v>
      </c>
      <c r="L50" s="326">
        <v>2.5600000000000002E-3</v>
      </c>
      <c r="M50" s="333" t="s">
        <v>741</v>
      </c>
      <c r="N50" s="340">
        <v>2.7699999999999999E-3</v>
      </c>
    </row>
    <row r="51" spans="2:14" ht="15.75" x14ac:dyDescent="0.25">
      <c r="B51" s="339">
        <v>6</v>
      </c>
      <c r="C51" s="333" t="s">
        <v>734</v>
      </c>
      <c r="D51" s="327">
        <v>1.1679999999999999E-2</v>
      </c>
      <c r="E51" s="333" t="s">
        <v>732</v>
      </c>
      <c r="F51" s="326">
        <v>1.0499999999999999E-3</v>
      </c>
      <c r="G51" s="333" t="s">
        <v>739</v>
      </c>
      <c r="H51" s="326">
        <v>4.2900000000000004E-3</v>
      </c>
      <c r="I51" s="333" t="s">
        <v>732</v>
      </c>
      <c r="J51" s="326">
        <v>2.5899999999999999E-3</v>
      </c>
      <c r="K51" s="333" t="s">
        <v>730</v>
      </c>
      <c r="L51" s="326">
        <v>4.1200000000000004E-3</v>
      </c>
      <c r="M51" s="333" t="s">
        <v>758</v>
      </c>
      <c r="N51" s="340">
        <v>2.8369999999999999E-2</v>
      </c>
    </row>
    <row r="52" spans="2:14" ht="15.75" x14ac:dyDescent="0.25">
      <c r="B52" s="339">
        <v>7</v>
      </c>
      <c r="C52" s="333" t="s">
        <v>739</v>
      </c>
      <c r="D52" s="327">
        <v>5.3699999999999998E-3</v>
      </c>
      <c r="E52" s="333" t="s">
        <v>734</v>
      </c>
      <c r="F52" s="326">
        <v>1.8600000000000001E-3</v>
      </c>
      <c r="G52" s="333" t="s">
        <v>743</v>
      </c>
      <c r="H52" s="326">
        <v>4.8300000000000001E-3</v>
      </c>
      <c r="I52" s="333" t="s">
        <v>734</v>
      </c>
      <c r="J52" s="326">
        <v>3.14E-3</v>
      </c>
      <c r="K52" s="333" t="s">
        <v>732</v>
      </c>
      <c r="L52" s="326">
        <v>0.55418000000000001</v>
      </c>
      <c r="M52" s="333" t="s">
        <v>759</v>
      </c>
      <c r="N52" s="340">
        <v>2.2030000000000001E-2</v>
      </c>
    </row>
    <row r="53" spans="2:14" ht="15.75" x14ac:dyDescent="0.25">
      <c r="B53" s="339">
        <v>8</v>
      </c>
      <c r="C53" s="333" t="s">
        <v>741</v>
      </c>
      <c r="D53" s="327">
        <v>4.1900000000000001E-3</v>
      </c>
      <c r="E53" s="333" t="s">
        <v>736</v>
      </c>
      <c r="F53" s="326">
        <v>3.16E-3</v>
      </c>
      <c r="G53" s="333" t="s">
        <v>751</v>
      </c>
      <c r="H53" s="326">
        <v>1.022E-2</v>
      </c>
      <c r="I53" s="333" t="s">
        <v>736</v>
      </c>
      <c r="J53" s="326">
        <v>2.3E-3</v>
      </c>
      <c r="K53" s="333" t="s">
        <v>736</v>
      </c>
      <c r="L53" s="326">
        <v>3.0400000000000002E-3</v>
      </c>
      <c r="M53" s="333" t="s">
        <v>762</v>
      </c>
      <c r="N53" s="340">
        <v>1.149E-2</v>
      </c>
    </row>
    <row r="54" spans="2:14" ht="15.75" x14ac:dyDescent="0.25">
      <c r="B54" s="339">
        <v>9</v>
      </c>
      <c r="C54" s="333" t="s">
        <v>749</v>
      </c>
      <c r="D54" s="327">
        <v>4.0600000000000002E-3</v>
      </c>
      <c r="E54" s="333" t="s">
        <v>739</v>
      </c>
      <c r="F54" s="326">
        <v>0.36831999999999998</v>
      </c>
      <c r="G54" s="333" t="s">
        <v>763</v>
      </c>
      <c r="H54" s="326">
        <v>1.7099999999999999E-3</v>
      </c>
      <c r="I54" s="333" t="s">
        <v>739</v>
      </c>
      <c r="J54" s="326">
        <v>2.7399999999999998E-3</v>
      </c>
      <c r="K54" s="333" t="s">
        <v>739</v>
      </c>
      <c r="L54" s="326">
        <v>1.0300000000000001E-3</v>
      </c>
      <c r="M54" s="334"/>
      <c r="N54" s="341"/>
    </row>
    <row r="55" spans="2:14" ht="15.75" x14ac:dyDescent="0.25">
      <c r="B55" s="339">
        <v>10</v>
      </c>
      <c r="C55" s="333" t="s">
        <v>751</v>
      </c>
      <c r="D55" s="327">
        <v>3.542E-2</v>
      </c>
      <c r="E55" s="333" t="s">
        <v>741</v>
      </c>
      <c r="F55" s="326">
        <v>3.8999999999999999E-4</v>
      </c>
      <c r="G55" s="333" t="s">
        <v>766</v>
      </c>
      <c r="H55" s="326">
        <v>7.6699999999999997E-3</v>
      </c>
      <c r="I55" s="333" t="s">
        <v>741</v>
      </c>
      <c r="J55" s="326">
        <v>5.2100000000000002E-3</v>
      </c>
      <c r="K55" s="333" t="s">
        <v>743</v>
      </c>
      <c r="L55" s="326">
        <v>7.6800000000000002E-3</v>
      </c>
      <c r="M55" s="334"/>
      <c r="N55" s="341"/>
    </row>
    <row r="56" spans="2:14" ht="15.75" x14ac:dyDescent="0.25">
      <c r="B56" s="339">
        <v>11</v>
      </c>
      <c r="C56" s="333" t="s">
        <v>757</v>
      </c>
      <c r="D56" s="327">
        <v>7.2300000000000003E-3</v>
      </c>
      <c r="E56" s="333" t="s">
        <v>743</v>
      </c>
      <c r="F56" s="326">
        <v>3.9300000000000003E-3</v>
      </c>
      <c r="G56" s="333" t="s">
        <v>768</v>
      </c>
      <c r="H56" s="326">
        <v>2.5699999999999998E-3</v>
      </c>
      <c r="I56" s="333" t="s">
        <v>749</v>
      </c>
      <c r="J56" s="326">
        <v>2.4499999999999999E-3</v>
      </c>
      <c r="K56" s="333" t="s">
        <v>747</v>
      </c>
      <c r="L56" s="326">
        <v>4.1000000000000003E-3</v>
      </c>
      <c r="M56" s="334"/>
      <c r="N56" s="341"/>
    </row>
    <row r="57" spans="2:14" ht="15.75" x14ac:dyDescent="0.25">
      <c r="B57" s="339">
        <v>12</v>
      </c>
      <c r="C57" s="333" t="s">
        <v>758</v>
      </c>
      <c r="D57" s="327">
        <v>6.8599999999999998E-3</v>
      </c>
      <c r="E57" s="333" t="s">
        <v>747</v>
      </c>
      <c r="F57" s="326">
        <v>9.8999999999999999E-4</v>
      </c>
      <c r="G57" s="334"/>
      <c r="H57" s="334"/>
      <c r="I57" s="333" t="s">
        <v>757</v>
      </c>
      <c r="J57" s="326">
        <v>3.8100000000000002E-2</v>
      </c>
      <c r="K57" s="333" t="s">
        <v>749</v>
      </c>
      <c r="L57" s="326">
        <v>1.39E-3</v>
      </c>
      <c r="M57" s="334"/>
      <c r="N57" s="341"/>
    </row>
    <row r="58" spans="2:14" ht="15.75" x14ac:dyDescent="0.25">
      <c r="B58" s="339">
        <v>13</v>
      </c>
      <c r="C58" s="333" t="s">
        <v>763</v>
      </c>
      <c r="D58" s="327">
        <v>2.2599999999999999E-3</v>
      </c>
      <c r="E58" s="333" t="s">
        <v>749</v>
      </c>
      <c r="F58" s="326">
        <v>1.48E-3</v>
      </c>
      <c r="G58" s="334"/>
      <c r="H58" s="334"/>
      <c r="I58" s="333" t="s">
        <v>758</v>
      </c>
      <c r="J58" s="326">
        <v>1.78E-2</v>
      </c>
      <c r="K58" s="333" t="s">
        <v>759</v>
      </c>
      <c r="L58" s="326">
        <v>2.3210000000000001E-2</v>
      </c>
      <c r="M58" s="334"/>
      <c r="N58" s="341"/>
    </row>
    <row r="59" spans="2:14" ht="15.75" x14ac:dyDescent="0.25">
      <c r="B59" s="339">
        <v>14</v>
      </c>
      <c r="C59" s="333" t="s">
        <v>766</v>
      </c>
      <c r="D59" s="327">
        <v>3.48E-3</v>
      </c>
      <c r="E59" s="333" t="s">
        <v>751</v>
      </c>
      <c r="F59" s="326">
        <v>0.40237000000000001</v>
      </c>
      <c r="G59" s="334"/>
      <c r="H59" s="334"/>
      <c r="I59" s="333" t="s">
        <v>759</v>
      </c>
      <c r="J59" s="326">
        <v>1.7780000000000001E-2</v>
      </c>
      <c r="K59" s="333" t="s">
        <v>762</v>
      </c>
      <c r="L59" s="326">
        <v>3.6900000000000001E-3</v>
      </c>
      <c r="M59" s="334"/>
      <c r="N59" s="341"/>
    </row>
    <row r="60" spans="2:14" ht="15.75" x14ac:dyDescent="0.25">
      <c r="B60" s="339">
        <v>15</v>
      </c>
      <c r="C60" s="333" t="s">
        <v>768</v>
      </c>
      <c r="D60" s="327">
        <v>4.8700000000000002E-3</v>
      </c>
      <c r="E60" s="333" t="s">
        <v>757</v>
      </c>
      <c r="F60" s="326">
        <v>8.8999999999999999E-3</v>
      </c>
      <c r="G60" s="334"/>
      <c r="H60" s="334"/>
      <c r="I60" s="333" t="s">
        <v>763</v>
      </c>
      <c r="J60" s="326">
        <v>2.0500000000000002E-3</v>
      </c>
      <c r="K60" s="333" t="s">
        <v>763</v>
      </c>
      <c r="L60" s="326">
        <v>2.5100000000000001E-3</v>
      </c>
      <c r="M60" s="334"/>
      <c r="N60" s="341"/>
    </row>
    <row r="61" spans="2:14" ht="15.75" x14ac:dyDescent="0.25">
      <c r="B61" s="339">
        <v>16</v>
      </c>
      <c r="C61" s="334"/>
      <c r="D61" s="334"/>
      <c r="E61" s="333" t="s">
        <v>758</v>
      </c>
      <c r="F61" s="326">
        <v>1.0300000000000001E-3</v>
      </c>
      <c r="G61" s="334"/>
      <c r="H61" s="334"/>
      <c r="I61" s="333" t="s">
        <v>766</v>
      </c>
      <c r="J61" s="326">
        <v>7.9000000000000008E-3</v>
      </c>
      <c r="K61" s="333" t="s">
        <v>766</v>
      </c>
      <c r="L61" s="326">
        <v>2E-3</v>
      </c>
      <c r="M61" s="334"/>
      <c r="N61" s="341"/>
    </row>
    <row r="62" spans="2:14" ht="15.75" x14ac:dyDescent="0.25">
      <c r="B62" s="339">
        <v>17</v>
      </c>
      <c r="C62" s="334"/>
      <c r="D62" s="334"/>
      <c r="E62" s="333" t="s">
        <v>759</v>
      </c>
      <c r="F62" s="326">
        <v>1.277E-2</v>
      </c>
      <c r="G62" s="334"/>
      <c r="H62" s="334"/>
      <c r="I62" s="333" t="s">
        <v>768</v>
      </c>
      <c r="J62" s="326">
        <v>3.13E-3</v>
      </c>
      <c r="K62" s="333" t="s">
        <v>768</v>
      </c>
      <c r="L62" s="326">
        <v>6.4000000000000005E-4</v>
      </c>
      <c r="M62" s="334"/>
      <c r="N62" s="341"/>
    </row>
    <row r="63" spans="2:14" ht="15.75" x14ac:dyDescent="0.25">
      <c r="B63" s="339">
        <v>18</v>
      </c>
      <c r="C63" s="334"/>
      <c r="D63" s="334"/>
      <c r="E63" s="333" t="s">
        <v>762</v>
      </c>
      <c r="F63" s="326">
        <v>1.2800000000000001E-3</v>
      </c>
      <c r="G63" s="334"/>
      <c r="H63" s="334"/>
      <c r="I63" s="334"/>
      <c r="J63" s="334"/>
      <c r="K63" s="334"/>
      <c r="L63" s="334"/>
      <c r="M63" s="334"/>
      <c r="N63" s="341"/>
    </row>
    <row r="64" spans="2:14" ht="15.75" x14ac:dyDescent="0.25">
      <c r="B64" s="339">
        <v>19</v>
      </c>
      <c r="C64" s="334"/>
      <c r="D64" s="334"/>
      <c r="E64" s="333" t="s">
        <v>763</v>
      </c>
      <c r="F64" s="326">
        <v>3.0200000000000001E-3</v>
      </c>
      <c r="G64" s="334"/>
      <c r="H64" s="334"/>
      <c r="I64" s="334"/>
      <c r="J64" s="334"/>
      <c r="K64" s="334"/>
      <c r="L64" s="334"/>
      <c r="M64" s="334"/>
      <c r="N64" s="341"/>
    </row>
    <row r="65" spans="2:14" ht="16.5" thickBot="1" x14ac:dyDescent="0.3">
      <c r="B65" s="342">
        <v>20</v>
      </c>
      <c r="C65" s="343"/>
      <c r="D65" s="343"/>
      <c r="E65" s="344" t="s">
        <v>768</v>
      </c>
      <c r="F65" s="345">
        <v>7.5000000000000002E-4</v>
      </c>
      <c r="G65" s="343"/>
      <c r="H65" s="343"/>
      <c r="I65" s="343"/>
      <c r="J65" s="343"/>
      <c r="K65" s="343"/>
      <c r="L65" s="343"/>
      <c r="M65" s="343"/>
      <c r="N65" s="346"/>
    </row>
    <row r="66" spans="2:14" ht="15.75" x14ac:dyDescent="0.25">
      <c r="B66" s="347" t="s">
        <v>5155</v>
      </c>
      <c r="C66" s="348" t="s">
        <v>751</v>
      </c>
      <c r="D66" s="349">
        <v>3.542E-2</v>
      </c>
      <c r="E66" s="348" t="s">
        <v>751</v>
      </c>
      <c r="F66" s="350">
        <v>0.40237000000000001</v>
      </c>
      <c r="G66" s="348" t="s">
        <v>732</v>
      </c>
      <c r="H66" s="350">
        <v>9.1639999999999999E-2</v>
      </c>
      <c r="I66" s="348" t="s">
        <v>757</v>
      </c>
      <c r="J66" s="350">
        <v>3.8100000000000002E-2</v>
      </c>
      <c r="K66" s="348" t="s">
        <v>732</v>
      </c>
      <c r="L66" s="350">
        <v>0.55418000000000001</v>
      </c>
      <c r="M66" s="348" t="s">
        <v>758</v>
      </c>
      <c r="N66" s="351">
        <v>2.8369999999999999E-2</v>
      </c>
    </row>
    <row r="67" spans="2:14" ht="15.75" x14ac:dyDescent="0.25">
      <c r="B67" s="334" t="s">
        <v>5156</v>
      </c>
      <c r="C67" s="333" t="s">
        <v>763</v>
      </c>
      <c r="D67" s="327">
        <v>2.2599999999999999E-3</v>
      </c>
      <c r="E67" s="333" t="s">
        <v>741</v>
      </c>
      <c r="F67" s="326">
        <v>3.8999999999999999E-4</v>
      </c>
      <c r="G67" s="333" t="s">
        <v>726</v>
      </c>
      <c r="H67" s="326">
        <v>4.0000000000000002E-4</v>
      </c>
      <c r="I67" s="333" t="s">
        <v>726</v>
      </c>
      <c r="J67" s="326">
        <v>7.9000000000000001E-4</v>
      </c>
      <c r="K67" s="333" t="s">
        <v>768</v>
      </c>
      <c r="L67" s="326">
        <v>6.4000000000000005E-4</v>
      </c>
      <c r="M67" s="333" t="s">
        <v>730</v>
      </c>
      <c r="N67" s="319">
        <v>1.42E-3</v>
      </c>
    </row>
    <row r="68" spans="2:14" ht="15.75" x14ac:dyDescent="0.25">
      <c r="B68" s="334" t="s">
        <v>5135</v>
      </c>
      <c r="C68" s="334"/>
      <c r="D68" s="328">
        <f>SUM(D46:D60)/15</f>
        <v>6.9053333333333336E-3</v>
      </c>
      <c r="E68" s="328"/>
      <c r="F68" s="328">
        <f>SUM(F46:F65)/20</f>
        <v>4.1302999999999992E-2</v>
      </c>
      <c r="G68" s="328"/>
      <c r="H68" s="328">
        <f>SUM(H46:H56)/11</f>
        <v>1.2211818181818183E-2</v>
      </c>
      <c r="I68" s="328"/>
      <c r="J68" s="328">
        <f>SUM(J46:J62)/17</f>
        <v>6.834117647058823E-3</v>
      </c>
      <c r="K68" s="328"/>
      <c r="L68" s="328">
        <f>SUM(L46:L62)/17</f>
        <v>3.6511176470588234E-2</v>
      </c>
      <c r="M68" s="328"/>
      <c r="N68" s="328">
        <f>SUM(N46:N53)/8</f>
        <v>8.8787500000000012E-3</v>
      </c>
    </row>
    <row r="69" spans="2:14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ht="15.75" thickBot="1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 ht="15.75" x14ac:dyDescent="0.25">
      <c r="B71" s="721" t="s">
        <v>716</v>
      </c>
      <c r="C71" s="720" t="s">
        <v>5009</v>
      </c>
      <c r="D71" s="336" t="s">
        <v>5140</v>
      </c>
      <c r="E71" s="720" t="s">
        <v>5009</v>
      </c>
      <c r="F71" s="337" t="s">
        <v>5141</v>
      </c>
      <c r="G71" s="720" t="s">
        <v>5009</v>
      </c>
      <c r="H71" s="337" t="s">
        <v>5142</v>
      </c>
      <c r="I71" s="720" t="s">
        <v>5009</v>
      </c>
      <c r="J71" s="337" t="s">
        <v>5143</v>
      </c>
      <c r="K71" s="720" t="s">
        <v>5009</v>
      </c>
      <c r="L71" s="337" t="s">
        <v>5144</v>
      </c>
      <c r="M71" s="720" t="s">
        <v>5009</v>
      </c>
      <c r="N71" s="338" t="s">
        <v>5145</v>
      </c>
    </row>
    <row r="72" spans="2:14" ht="19.5" x14ac:dyDescent="0.3">
      <c r="B72" s="722"/>
      <c r="C72" s="710"/>
      <c r="D72" s="352" t="s">
        <v>5157</v>
      </c>
      <c r="E72" s="710"/>
      <c r="F72" s="352" t="s">
        <v>5157</v>
      </c>
      <c r="G72" s="710"/>
      <c r="H72" s="352" t="s">
        <v>5157</v>
      </c>
      <c r="I72" s="710"/>
      <c r="J72" s="352" t="s">
        <v>5157</v>
      </c>
      <c r="K72" s="710"/>
      <c r="L72" s="352" t="s">
        <v>5157</v>
      </c>
      <c r="M72" s="710"/>
      <c r="N72" s="352" t="s">
        <v>5157</v>
      </c>
    </row>
    <row r="73" spans="2:14" ht="15.75" x14ac:dyDescent="0.25">
      <c r="B73" s="339">
        <v>1</v>
      </c>
      <c r="C73" s="333" t="s">
        <v>722</v>
      </c>
      <c r="D73" s="327">
        <v>1.0951406367067373E-2</v>
      </c>
      <c r="E73" s="333" t="s">
        <v>720</v>
      </c>
      <c r="F73" s="326">
        <v>7.0577449582833714E-3</v>
      </c>
      <c r="G73" s="333" t="s">
        <v>722</v>
      </c>
      <c r="H73" s="326">
        <v>2.9368800841475294E-3</v>
      </c>
      <c r="I73" s="333" t="s">
        <v>720</v>
      </c>
      <c r="J73" s="326">
        <v>5.8280610455938436E-3</v>
      </c>
      <c r="K73" s="333" t="s">
        <v>720</v>
      </c>
      <c r="L73" s="106">
        <v>4.5846809919570927E-3</v>
      </c>
      <c r="M73" s="333" t="s">
        <v>724</v>
      </c>
      <c r="N73" s="353">
        <v>3.0500511460521676E-3</v>
      </c>
    </row>
    <row r="74" spans="2:14" ht="15.75" x14ac:dyDescent="0.25">
      <c r="B74" s="339">
        <v>2</v>
      </c>
      <c r="C74" s="333" t="s">
        <v>726</v>
      </c>
      <c r="D74" s="327">
        <v>5.3945741511229979E-3</v>
      </c>
      <c r="E74" s="333" t="s">
        <v>724</v>
      </c>
      <c r="F74" s="326">
        <v>2.3235155597695544E-3</v>
      </c>
      <c r="G74" s="333" t="s">
        <v>726</v>
      </c>
      <c r="H74" s="326">
        <v>2.5161082386690394E-3</v>
      </c>
      <c r="I74" s="333" t="s">
        <v>724</v>
      </c>
      <c r="J74" s="326">
        <v>3.830521860974009E-3</v>
      </c>
      <c r="K74" s="333" t="s">
        <v>722</v>
      </c>
      <c r="L74" s="106">
        <v>4.3142309452804681E-3</v>
      </c>
      <c r="M74" s="333" t="s">
        <v>726</v>
      </c>
      <c r="N74" s="353">
        <v>1.9675937985138342E-3</v>
      </c>
    </row>
    <row r="75" spans="2:14" ht="15.75" x14ac:dyDescent="0.25">
      <c r="B75" s="339">
        <v>3</v>
      </c>
      <c r="C75" s="333" t="s">
        <v>728</v>
      </c>
      <c r="D75" s="327">
        <v>1.1585236487351261E-2</v>
      </c>
      <c r="E75" s="333" t="s">
        <v>726</v>
      </c>
      <c r="F75" s="326">
        <v>2.4010466439089266E-3</v>
      </c>
      <c r="G75" s="333" t="s">
        <v>730</v>
      </c>
      <c r="H75" s="326">
        <v>1.255235603600683E-2</v>
      </c>
      <c r="I75" s="333" t="s">
        <v>726</v>
      </c>
      <c r="J75" s="326">
        <v>2.0220662803211251E-3</v>
      </c>
      <c r="K75" s="333" t="s">
        <v>724</v>
      </c>
      <c r="L75" s="106">
        <v>1.697660673583486E-3</v>
      </c>
      <c r="M75" s="333" t="s">
        <v>730</v>
      </c>
      <c r="N75" s="353">
        <v>2.6403812406992303E-3</v>
      </c>
    </row>
    <row r="76" spans="2:14" ht="15.75" x14ac:dyDescent="0.25">
      <c r="B76" s="339">
        <v>4</v>
      </c>
      <c r="C76" s="333" t="s">
        <v>730</v>
      </c>
      <c r="D76" s="327">
        <v>1.2588104947163522E-2</v>
      </c>
      <c r="E76" s="333" t="s">
        <v>728</v>
      </c>
      <c r="F76" s="326">
        <v>1.2214098412620666E-3</v>
      </c>
      <c r="G76" s="333" t="s">
        <v>732</v>
      </c>
      <c r="H76" s="326">
        <v>9.5712450665043594E-2</v>
      </c>
      <c r="I76" s="333" t="s">
        <v>728</v>
      </c>
      <c r="J76" s="326">
        <v>4.3266565084887978E-3</v>
      </c>
      <c r="K76" s="333" t="s">
        <v>726</v>
      </c>
      <c r="L76" s="106">
        <v>1.586775599980187E-3</v>
      </c>
      <c r="M76" s="333" t="s">
        <v>739</v>
      </c>
      <c r="N76" s="353">
        <v>1.7911147259755244E-3</v>
      </c>
    </row>
    <row r="77" spans="2:14" ht="15.75" x14ac:dyDescent="0.25">
      <c r="B77" s="339">
        <v>5</v>
      </c>
      <c r="C77" s="333" t="s">
        <v>732</v>
      </c>
      <c r="D77" s="326">
        <v>1.0908983181024467E-2</v>
      </c>
      <c r="E77" s="333" t="s">
        <v>730</v>
      </c>
      <c r="F77" s="326">
        <v>4.0124083028662411E-3</v>
      </c>
      <c r="G77" s="333" t="s">
        <v>734</v>
      </c>
      <c r="H77" s="326">
        <v>1.5226454151629949E-2</v>
      </c>
      <c r="I77" s="333" t="s">
        <v>730</v>
      </c>
      <c r="J77" s="326">
        <v>2.1531450606230534E-3</v>
      </c>
      <c r="K77" s="333" t="s">
        <v>728</v>
      </c>
      <c r="L77" s="106">
        <v>4.4901666187065949E-3</v>
      </c>
      <c r="M77" s="333" t="s">
        <v>741</v>
      </c>
      <c r="N77" s="353">
        <v>2.9697428737944188E-3</v>
      </c>
    </row>
    <row r="78" spans="2:14" ht="15.75" x14ac:dyDescent="0.25">
      <c r="B78" s="339">
        <v>6</v>
      </c>
      <c r="C78" s="333" t="s">
        <v>734</v>
      </c>
      <c r="D78" s="327">
        <v>2.367217228512776E-2</v>
      </c>
      <c r="E78" s="333" t="s">
        <v>732</v>
      </c>
      <c r="F78" s="326">
        <v>1.8591564398295637E-3</v>
      </c>
      <c r="G78" s="333" t="s">
        <v>739</v>
      </c>
      <c r="H78" s="326">
        <v>6.8887863878892789E-3</v>
      </c>
      <c r="I78" s="333" t="s">
        <v>732</v>
      </c>
      <c r="J78" s="326">
        <v>4.7568599763317398E-3</v>
      </c>
      <c r="K78" s="333" t="s">
        <v>730</v>
      </c>
      <c r="L78" s="106">
        <v>6.2223433539939149E-3</v>
      </c>
      <c r="M78" s="333" t="s">
        <v>758</v>
      </c>
      <c r="N78" s="353">
        <v>3.5636520724390636E-2</v>
      </c>
    </row>
    <row r="79" spans="2:14" ht="15.75" x14ac:dyDescent="0.25">
      <c r="B79" s="339">
        <v>7</v>
      </c>
      <c r="C79" s="333" t="s">
        <v>739</v>
      </c>
      <c r="D79" s="327">
        <v>9.178404323332872E-3</v>
      </c>
      <c r="E79" s="333" t="s">
        <v>734</v>
      </c>
      <c r="F79" s="326">
        <v>3.0928550371445073E-3</v>
      </c>
      <c r="G79" s="333" t="s">
        <v>743</v>
      </c>
      <c r="H79" s="326">
        <v>9.6711306312143568E-3</v>
      </c>
      <c r="I79" s="333" t="s">
        <v>734</v>
      </c>
      <c r="J79" s="326">
        <v>6.9346606122971492E-3</v>
      </c>
      <c r="K79" s="333" t="s">
        <v>732</v>
      </c>
      <c r="L79" s="106">
        <v>0.5552861183491975</v>
      </c>
      <c r="M79" s="333" t="s">
        <v>759</v>
      </c>
      <c r="N79" s="353">
        <v>2.5216677107506209E-2</v>
      </c>
    </row>
    <row r="80" spans="2:14" ht="15.75" x14ac:dyDescent="0.25">
      <c r="B80" s="339">
        <v>8</v>
      </c>
      <c r="C80" s="333" t="s">
        <v>741</v>
      </c>
      <c r="D80" s="327">
        <v>5.5272952484483511E-3</v>
      </c>
      <c r="E80" s="333" t="s">
        <v>736</v>
      </c>
      <c r="F80" s="326">
        <v>3.4442694033446856E-3</v>
      </c>
      <c r="G80" s="333" t="s">
        <v>751</v>
      </c>
      <c r="H80" s="326">
        <v>1.1128697823382263E-2</v>
      </c>
      <c r="I80" s="333" t="s">
        <v>736</v>
      </c>
      <c r="J80" s="326">
        <v>2.4447815625239086E-3</v>
      </c>
      <c r="K80" s="333" t="s">
        <v>736</v>
      </c>
      <c r="L80" s="106">
        <v>3.7881691918234275E-3</v>
      </c>
      <c r="M80" s="333" t="s">
        <v>762</v>
      </c>
      <c r="N80" s="353">
        <v>1.5165014054990924E-2</v>
      </c>
    </row>
    <row r="81" spans="2:14" ht="15.75" x14ac:dyDescent="0.25">
      <c r="B81" s="339">
        <v>9</v>
      </c>
      <c r="C81" s="333" t="s">
        <v>749</v>
      </c>
      <c r="D81" s="327">
        <v>6.9741224115239774E-3</v>
      </c>
      <c r="E81" s="333" t="s">
        <v>739</v>
      </c>
      <c r="F81" s="326">
        <v>0.36848390993422969</v>
      </c>
      <c r="G81" s="333" t="s">
        <v>763</v>
      </c>
      <c r="H81" s="326">
        <v>2.7547646539355358E-3</v>
      </c>
      <c r="I81" s="333" t="s">
        <v>739</v>
      </c>
      <c r="J81" s="326">
        <v>4.5281523123569837E-3</v>
      </c>
      <c r="K81" s="333" t="s">
        <v>739</v>
      </c>
      <c r="L81" s="106">
        <v>1.3782600603583477E-3</v>
      </c>
      <c r="M81" s="334"/>
      <c r="N81" s="341"/>
    </row>
    <row r="82" spans="2:14" ht="15.75" x14ac:dyDescent="0.25">
      <c r="B82" s="339">
        <v>10</v>
      </c>
      <c r="C82" s="333" t="s">
        <v>751</v>
      </c>
      <c r="D82" s="327">
        <v>3.5685730861307809E-2</v>
      </c>
      <c r="E82" s="333" t="s">
        <v>741</v>
      </c>
      <c r="F82" s="326">
        <v>1.0076480986546722E-3</v>
      </c>
      <c r="G82" s="333" t="s">
        <v>766</v>
      </c>
      <c r="H82" s="326">
        <v>8.5256706648097445E-3</v>
      </c>
      <c r="I82" s="333" t="s">
        <v>741</v>
      </c>
      <c r="J82" s="326">
        <v>7.5994907644483878E-3</v>
      </c>
      <c r="K82" s="333" t="s">
        <v>743</v>
      </c>
      <c r="L82" s="106">
        <v>1.1549068775852241E-2</v>
      </c>
      <c r="M82" s="334"/>
      <c r="N82" s="341"/>
    </row>
    <row r="83" spans="2:14" ht="15.75" x14ac:dyDescent="0.25">
      <c r="B83" s="339">
        <v>11</v>
      </c>
      <c r="C83" s="333" t="s">
        <v>757</v>
      </c>
      <c r="D83" s="327">
        <v>8.0895461787190287E-3</v>
      </c>
      <c r="E83" s="333" t="s">
        <v>743</v>
      </c>
      <c r="F83" s="326">
        <v>4.4494688792441062E-3</v>
      </c>
      <c r="G83" s="333" t="s">
        <v>768</v>
      </c>
      <c r="H83" s="326">
        <v>2.6382754982199022E-3</v>
      </c>
      <c r="I83" s="333" t="s">
        <v>749</v>
      </c>
      <c r="J83" s="326">
        <v>5.4096223905379694E-3</v>
      </c>
      <c r="K83" s="333" t="s">
        <v>747</v>
      </c>
      <c r="L83" s="106">
        <v>4.110783739518827E-3</v>
      </c>
      <c r="M83" s="334"/>
      <c r="N83" s="341"/>
    </row>
    <row r="84" spans="2:14" ht="15.75" x14ac:dyDescent="0.25">
      <c r="B84" s="339">
        <v>12</v>
      </c>
      <c r="C84" s="333" t="s">
        <v>758</v>
      </c>
      <c r="D84" s="327">
        <v>7.5091852894925166E-3</v>
      </c>
      <c r="E84" s="333" t="s">
        <v>747</v>
      </c>
      <c r="F84" s="326">
        <v>1.8911268732804876E-3</v>
      </c>
      <c r="G84" s="334"/>
      <c r="H84" s="334"/>
      <c r="I84" s="333" t="s">
        <v>757</v>
      </c>
      <c r="J84" s="326">
        <v>4.4507082588097199E-2</v>
      </c>
      <c r="K84" s="333" t="s">
        <v>749</v>
      </c>
      <c r="L84" s="106">
        <v>1.6754064677887491E-3</v>
      </c>
      <c r="M84" s="334"/>
      <c r="N84" s="341"/>
    </row>
    <row r="85" spans="2:14" ht="15.75" x14ac:dyDescent="0.25">
      <c r="B85" s="339">
        <v>13</v>
      </c>
      <c r="C85" s="333" t="s">
        <v>763</v>
      </c>
      <c r="D85" s="327">
        <v>4.477091696083073E-3</v>
      </c>
      <c r="E85" s="333" t="s">
        <v>749</v>
      </c>
      <c r="F85" s="326">
        <v>1.6970470806317985E-3</v>
      </c>
      <c r="G85" s="334"/>
      <c r="H85" s="334"/>
      <c r="I85" s="333" t="s">
        <v>758</v>
      </c>
      <c r="J85" s="326">
        <v>1.8480367161274925E-2</v>
      </c>
      <c r="K85" s="333" t="s">
        <v>759</v>
      </c>
      <c r="L85" s="106">
        <v>0.10817624944198911</v>
      </c>
      <c r="M85" s="334"/>
      <c r="N85" s="341"/>
    </row>
    <row r="86" spans="2:14" ht="15.75" x14ac:dyDescent="0.25">
      <c r="B86" s="339">
        <v>14</v>
      </c>
      <c r="C86" s="333" t="s">
        <v>766</v>
      </c>
      <c r="D86" s="327">
        <v>3.54252913953562E-3</v>
      </c>
      <c r="E86" s="333" t="s">
        <v>751</v>
      </c>
      <c r="F86" s="326">
        <v>0.40278226594374428</v>
      </c>
      <c r="G86" s="334"/>
      <c r="H86" s="334"/>
      <c r="I86" s="333" t="s">
        <v>759</v>
      </c>
      <c r="J86" s="326">
        <v>1.9640101899757949E-2</v>
      </c>
      <c r="K86" s="333" t="s">
        <v>762</v>
      </c>
      <c r="L86" s="106">
        <v>4.0318356571305775E-3</v>
      </c>
      <c r="M86" s="334"/>
      <c r="N86" s="341"/>
    </row>
    <row r="87" spans="2:14" ht="15.75" x14ac:dyDescent="0.25">
      <c r="B87" s="339">
        <v>15</v>
      </c>
      <c r="C87" s="333" t="s">
        <v>768</v>
      </c>
      <c r="D87" s="327">
        <v>5.2478840762131586E-3</v>
      </c>
      <c r="E87" s="333" t="s">
        <v>757</v>
      </c>
      <c r="F87" s="326">
        <v>8.9970235293637176E-3</v>
      </c>
      <c r="G87" s="334"/>
      <c r="H87" s="334"/>
      <c r="I87" s="333" t="s">
        <v>763</v>
      </c>
      <c r="J87" s="326">
        <v>2.7863444979372306E-3</v>
      </c>
      <c r="K87" s="333" t="s">
        <v>763</v>
      </c>
      <c r="L87" s="106">
        <v>2.9972693684136463E-3</v>
      </c>
      <c r="M87" s="334"/>
      <c r="N87" s="341"/>
    </row>
    <row r="88" spans="2:14" ht="15.75" x14ac:dyDescent="0.25">
      <c r="B88" s="339">
        <v>16</v>
      </c>
      <c r="C88" s="334"/>
      <c r="D88" s="334"/>
      <c r="E88" s="333" t="s">
        <v>758</v>
      </c>
      <c r="F88" s="326">
        <v>1.3171811772586413E-3</v>
      </c>
      <c r="G88" s="334"/>
      <c r="H88" s="334"/>
      <c r="I88" s="333" t="s">
        <v>766</v>
      </c>
      <c r="J88" s="326">
        <v>8.3290809124269595E-3</v>
      </c>
      <c r="K88" s="333" t="s">
        <v>766</v>
      </c>
      <c r="L88" s="106">
        <v>2.0442013506304468E-3</v>
      </c>
      <c r="M88" s="334"/>
      <c r="N88" s="341"/>
    </row>
    <row r="89" spans="2:14" ht="15.75" x14ac:dyDescent="0.25">
      <c r="B89" s="339">
        <v>17</v>
      </c>
      <c r="C89" s="334"/>
      <c r="D89" s="334"/>
      <c r="E89" s="333" t="s">
        <v>759</v>
      </c>
      <c r="F89" s="326">
        <v>1.2787435574459077E-2</v>
      </c>
      <c r="G89" s="334"/>
      <c r="H89" s="334"/>
      <c r="I89" s="333" t="s">
        <v>768</v>
      </c>
      <c r="J89" s="326">
        <v>4.9299221890516101E-3</v>
      </c>
      <c r="K89" s="333" t="s">
        <v>768</v>
      </c>
      <c r="L89" s="326">
        <v>1.4705538743618458E-3</v>
      </c>
      <c r="M89" s="334"/>
      <c r="N89" s="341"/>
    </row>
    <row r="90" spans="2:14" ht="15.75" x14ac:dyDescent="0.25">
      <c r="B90" s="339">
        <v>18</v>
      </c>
      <c r="C90" s="334"/>
      <c r="D90" s="334"/>
      <c r="E90" s="333" t="s">
        <v>762</v>
      </c>
      <c r="F90" s="326">
        <v>1.8605752891214524E-3</v>
      </c>
      <c r="G90" s="334"/>
      <c r="H90" s="334"/>
      <c r="I90" s="334"/>
      <c r="J90" s="334"/>
      <c r="K90" s="334"/>
      <c r="L90" s="334"/>
      <c r="M90" s="334"/>
      <c r="N90" s="341"/>
    </row>
    <row r="91" spans="2:14" ht="15.75" x14ac:dyDescent="0.25">
      <c r="B91" s="339">
        <v>19</v>
      </c>
      <c r="C91" s="334"/>
      <c r="D91" s="334"/>
      <c r="E91" s="333" t="s">
        <v>763</v>
      </c>
      <c r="F91" s="326">
        <v>3.2914450889086982E-3</v>
      </c>
      <c r="G91" s="334"/>
      <c r="H91" s="334"/>
      <c r="I91" s="334"/>
      <c r="J91" s="334"/>
      <c r="K91" s="334"/>
      <c r="L91" s="334"/>
      <c r="M91" s="334"/>
      <c r="N91" s="341"/>
    </row>
    <row r="92" spans="2:14" ht="16.5" thickBot="1" x14ac:dyDescent="0.3">
      <c r="B92" s="342">
        <v>20</v>
      </c>
      <c r="C92" s="343"/>
      <c r="D92" s="343"/>
      <c r="E92" s="344" t="s">
        <v>768</v>
      </c>
      <c r="F92" s="345">
        <v>1.1124857607814618E-3</v>
      </c>
      <c r="G92" s="343"/>
      <c r="H92" s="343"/>
      <c r="I92" s="343"/>
      <c r="J92" s="343"/>
      <c r="K92" s="343"/>
      <c r="L92" s="343"/>
      <c r="M92" s="343"/>
      <c r="N92" s="346"/>
    </row>
    <row r="93" spans="2:14" ht="15.75" x14ac:dyDescent="0.25">
      <c r="B93" s="347" t="s">
        <v>5155</v>
      </c>
      <c r="C93" s="333" t="s">
        <v>751</v>
      </c>
      <c r="D93" s="327">
        <v>3.5685730861307809E-2</v>
      </c>
      <c r="E93" s="333" t="s">
        <v>751</v>
      </c>
      <c r="F93" s="326">
        <v>0.40278226594374428</v>
      </c>
      <c r="G93" s="333" t="s">
        <v>732</v>
      </c>
      <c r="H93" s="326">
        <v>9.5712450665043594E-2</v>
      </c>
      <c r="I93" s="333" t="s">
        <v>757</v>
      </c>
      <c r="J93" s="326">
        <v>4.4507082588097199E-2</v>
      </c>
      <c r="K93" s="333" t="s">
        <v>732</v>
      </c>
      <c r="L93" s="106">
        <v>0.5552861183491975</v>
      </c>
      <c r="M93" s="333" t="s">
        <v>758</v>
      </c>
      <c r="N93" s="353">
        <v>3.5636520724390636E-2</v>
      </c>
    </row>
    <row r="94" spans="2:14" ht="15.75" x14ac:dyDescent="0.25">
      <c r="B94" s="334" t="s">
        <v>5156</v>
      </c>
      <c r="C94" s="333" t="s">
        <v>766</v>
      </c>
      <c r="D94" s="327">
        <v>3.54252913953562E-3</v>
      </c>
      <c r="E94" s="333" t="s">
        <v>741</v>
      </c>
      <c r="F94" s="326">
        <v>1.0076480986546722E-3</v>
      </c>
      <c r="G94" s="333" t="s">
        <v>726</v>
      </c>
      <c r="H94" s="326">
        <v>2.5161082386690394E-3</v>
      </c>
      <c r="I94" s="333" t="s">
        <v>726</v>
      </c>
      <c r="J94" s="326">
        <v>2.0220662803211251E-3</v>
      </c>
      <c r="K94" s="333" t="s">
        <v>739</v>
      </c>
      <c r="L94" s="106">
        <v>1.3782600603583477E-3</v>
      </c>
      <c r="M94" s="333" t="s">
        <v>739</v>
      </c>
      <c r="N94" s="353">
        <v>1.7911147259755244E-3</v>
      </c>
    </row>
    <row r="95" spans="2:14" ht="15.75" x14ac:dyDescent="0.25">
      <c r="B95" s="334" t="s">
        <v>5135</v>
      </c>
      <c r="C95" s="334"/>
      <c r="D95" s="328">
        <f>SUM(D73:D87)/15</f>
        <v>1.0755484442900918E-2</v>
      </c>
      <c r="E95" s="328"/>
      <c r="F95" s="328">
        <f>SUM(F73:F92)/20</f>
        <v>4.175450097080434E-2</v>
      </c>
      <c r="G95" s="328"/>
      <c r="H95" s="328">
        <f>SUM(H73:H83)/11</f>
        <v>1.5504688621358915E-2</v>
      </c>
      <c r="I95" s="328"/>
      <c r="J95" s="328">
        <f>SUM(J73:J89)/17</f>
        <v>8.7357010366495794E-3</v>
      </c>
      <c r="K95" s="328"/>
      <c r="L95" s="328">
        <f>SUM(L73:L89)/17</f>
        <v>4.2317869085915671E-2</v>
      </c>
      <c r="M95" s="328"/>
      <c r="N95" s="328">
        <f>SUM(N73:N80)/8</f>
        <v>1.1054636958990368E-2</v>
      </c>
    </row>
    <row r="97" spans="1:11" ht="15.75" x14ac:dyDescent="0.25">
      <c r="A97" s="709" t="s">
        <v>716</v>
      </c>
      <c r="B97" s="707" t="s">
        <v>5140</v>
      </c>
      <c r="C97" s="707"/>
      <c r="D97" s="707"/>
      <c r="E97" s="707"/>
      <c r="F97" s="707"/>
      <c r="G97" s="588" t="s">
        <v>5141</v>
      </c>
      <c r="H97" s="588"/>
      <c r="I97" s="588"/>
      <c r="J97" s="588"/>
      <c r="K97" s="588"/>
    </row>
    <row r="98" spans="1:11" ht="15.75" x14ac:dyDescent="0.25">
      <c r="A98" s="709"/>
      <c r="B98" s="528" t="s">
        <v>5009</v>
      </c>
      <c r="C98" s="528" t="s">
        <v>5068</v>
      </c>
      <c r="D98" s="528" t="s">
        <v>5076</v>
      </c>
      <c r="E98" s="528" t="s">
        <v>5070</v>
      </c>
      <c r="F98" s="532" t="s">
        <v>5075</v>
      </c>
      <c r="G98" s="528" t="s">
        <v>5009</v>
      </c>
      <c r="H98" s="137" t="s">
        <v>5068</v>
      </c>
      <c r="I98" s="528" t="s">
        <v>5076</v>
      </c>
      <c r="J98" s="528" t="s">
        <v>5070</v>
      </c>
      <c r="K98" s="532" t="s">
        <v>5075</v>
      </c>
    </row>
    <row r="99" spans="1:11" ht="15.75" x14ac:dyDescent="0.25">
      <c r="A99" s="464">
        <v>1</v>
      </c>
      <c r="B99" s="528" t="s">
        <v>722</v>
      </c>
      <c r="C99" s="75">
        <v>1.4937057003294774</v>
      </c>
      <c r="D99" s="75">
        <v>2.3923971583337173E-3</v>
      </c>
      <c r="E99" s="75">
        <v>5.6135933722638301E-3</v>
      </c>
      <c r="F99" s="75">
        <f t="shared" ref="F99:F113" si="7">(C99^2*D99)+E99</f>
        <v>1.0951406367067373E-2</v>
      </c>
      <c r="G99" s="528" t="s">
        <v>720</v>
      </c>
      <c r="H99" s="75">
        <v>9.329478424815757E-2</v>
      </c>
      <c r="I99" s="75">
        <v>3.7331119349201259E-4</v>
      </c>
      <c r="J99" s="108">
        <v>7.0544956887266877E-3</v>
      </c>
      <c r="K99" s="75">
        <f>(H99^2*I99)+J99</f>
        <v>7.0577449582833714E-3</v>
      </c>
    </row>
    <row r="100" spans="1:11" ht="15.75" x14ac:dyDescent="0.25">
      <c r="A100" s="464">
        <v>2</v>
      </c>
      <c r="B100" s="528" t="s">
        <v>726</v>
      </c>
      <c r="C100" s="75">
        <v>1.2019516147379994</v>
      </c>
      <c r="D100" s="75">
        <v>2.3923971583337173E-3</v>
      </c>
      <c r="E100" s="75">
        <v>1.9383074408318988E-3</v>
      </c>
      <c r="F100" s="75">
        <f t="shared" si="7"/>
        <v>5.3945741511229979E-3</v>
      </c>
      <c r="G100" s="528" t="s">
        <v>724</v>
      </c>
      <c r="H100" s="75">
        <v>1.1881514873860122</v>
      </c>
      <c r="I100" s="75">
        <v>3.7331119349201259E-4</v>
      </c>
      <c r="J100" s="108">
        <v>1.7965106707328521E-3</v>
      </c>
      <c r="K100" s="75">
        <f t="shared" ref="K100:K118" si="8">(H100^2*I100)+J100</f>
        <v>2.3235155597695544E-3</v>
      </c>
    </row>
    <row r="101" spans="1:11" ht="15.75" x14ac:dyDescent="0.25">
      <c r="A101" s="464">
        <v>3</v>
      </c>
      <c r="B101" s="528" t="s">
        <v>728</v>
      </c>
      <c r="C101" s="75">
        <v>1.9179184211206255</v>
      </c>
      <c r="D101" s="75">
        <v>2.3923971583337173E-3</v>
      </c>
      <c r="E101" s="75">
        <v>2.7850162961233342E-3</v>
      </c>
      <c r="F101" s="75">
        <f t="shared" si="7"/>
        <v>1.1585236487351261E-2</v>
      </c>
      <c r="G101" s="528" t="s">
        <v>726</v>
      </c>
      <c r="H101" s="75">
        <v>0.37202207756583122</v>
      </c>
      <c r="I101" s="75">
        <v>3.7331119349201259E-4</v>
      </c>
      <c r="J101" s="108">
        <v>2.3493802156257463E-3</v>
      </c>
      <c r="K101" s="75">
        <f t="shared" si="8"/>
        <v>2.4010466439089266E-3</v>
      </c>
    </row>
    <row r="102" spans="1:11" ht="15.75" x14ac:dyDescent="0.25">
      <c r="A102" s="464">
        <v>4</v>
      </c>
      <c r="B102" s="528" t="s">
        <v>730</v>
      </c>
      <c r="C102" s="75">
        <v>1.7550720534291757</v>
      </c>
      <c r="D102" s="75">
        <v>2.3923971583337173E-3</v>
      </c>
      <c r="E102" s="75">
        <v>5.2188568218746933E-3</v>
      </c>
      <c r="F102" s="75">
        <f t="shared" si="7"/>
        <v>1.2588104947163522E-2</v>
      </c>
      <c r="G102" s="528" t="s">
        <v>728</v>
      </c>
      <c r="H102" s="75">
        <v>0.80176976302851144</v>
      </c>
      <c r="I102" s="75">
        <v>3.7331119349201259E-4</v>
      </c>
      <c r="J102" s="108">
        <v>9.8143243243628791E-4</v>
      </c>
      <c r="K102" s="75">
        <f t="shared" si="8"/>
        <v>1.2214098412620666E-3</v>
      </c>
    </row>
    <row r="103" spans="1:11" ht="15.75" x14ac:dyDescent="0.25">
      <c r="A103" s="464">
        <v>5</v>
      </c>
      <c r="B103" s="528" t="s">
        <v>732</v>
      </c>
      <c r="C103" s="75">
        <v>1.8632084863170806</v>
      </c>
      <c r="D103" s="75">
        <v>2.3923971583337173E-3</v>
      </c>
      <c r="E103" s="108">
        <v>2.6036667222002047E-3</v>
      </c>
      <c r="F103" s="75">
        <f t="shared" si="7"/>
        <v>1.0908983181024467E-2</v>
      </c>
      <c r="G103" s="528" t="s">
        <v>730</v>
      </c>
      <c r="H103" s="75">
        <v>1.9574346911344762</v>
      </c>
      <c r="I103" s="75">
        <v>3.7331119349201259E-4</v>
      </c>
      <c r="J103" s="108">
        <v>2.5820475866333644E-3</v>
      </c>
      <c r="K103" s="75">
        <f t="shared" si="8"/>
        <v>4.0124083028662411E-3</v>
      </c>
    </row>
    <row r="104" spans="1:11" ht="15.75" x14ac:dyDescent="0.25">
      <c r="A104" s="464">
        <v>6</v>
      </c>
      <c r="B104" s="528" t="s">
        <v>734</v>
      </c>
      <c r="C104" s="75">
        <v>2.2388948917453289</v>
      </c>
      <c r="D104" s="75">
        <v>2.3923971583337173E-3</v>
      </c>
      <c r="E104" s="75">
        <v>1.1679921864882975E-2</v>
      </c>
      <c r="F104" s="75">
        <f t="shared" si="7"/>
        <v>2.367217228512776E-2</v>
      </c>
      <c r="G104" s="528" t="s">
        <v>732</v>
      </c>
      <c r="H104" s="75">
        <v>1.4735997269123779</v>
      </c>
      <c r="I104" s="75">
        <v>3.7331119349201259E-4</v>
      </c>
      <c r="J104" s="108">
        <v>1.0485126184848731E-3</v>
      </c>
      <c r="K104" s="75">
        <f t="shared" si="8"/>
        <v>1.8591564398295637E-3</v>
      </c>
    </row>
    <row r="105" spans="1:11" ht="15.75" x14ac:dyDescent="0.25">
      <c r="A105" s="464">
        <v>7</v>
      </c>
      <c r="B105" s="528" t="s">
        <v>739</v>
      </c>
      <c r="C105" s="75">
        <v>1.2620387242118958</v>
      </c>
      <c r="D105" s="75">
        <v>2.3923971583337173E-3</v>
      </c>
      <c r="E105" s="75">
        <v>5.3679335072231603E-3</v>
      </c>
      <c r="F105" s="75">
        <f t="shared" si="7"/>
        <v>9.178404323332872E-3</v>
      </c>
      <c r="G105" s="528" t="s">
        <v>734</v>
      </c>
      <c r="H105" s="75">
        <v>1.8155748107122958</v>
      </c>
      <c r="I105" s="75">
        <v>3.7331119349201259E-4</v>
      </c>
      <c r="J105" s="108">
        <v>1.8623049101373862E-3</v>
      </c>
      <c r="K105" s="75">
        <f t="shared" si="8"/>
        <v>3.0928550371445073E-3</v>
      </c>
    </row>
    <row r="106" spans="1:11" ht="15.75" x14ac:dyDescent="0.25">
      <c r="A106" s="464">
        <v>8</v>
      </c>
      <c r="B106" s="528" t="s">
        <v>741</v>
      </c>
      <c r="C106" s="75">
        <v>0.74694260155787884</v>
      </c>
      <c r="D106" s="75">
        <v>2.3923971583337173E-3</v>
      </c>
      <c r="E106" s="75">
        <v>4.1925212505272815E-3</v>
      </c>
      <c r="F106" s="75">
        <f t="shared" si="7"/>
        <v>5.5272952484483511E-3</v>
      </c>
      <c r="G106" s="528" t="s">
        <v>736</v>
      </c>
      <c r="H106" s="75">
        <v>0.87741501197188221</v>
      </c>
      <c r="I106" s="75">
        <v>3.7331119349201259E-4</v>
      </c>
      <c r="J106" s="108">
        <v>3.1568731293182399E-3</v>
      </c>
      <c r="K106" s="75">
        <f t="shared" si="8"/>
        <v>3.4442694033446856E-3</v>
      </c>
    </row>
    <row r="107" spans="1:11" ht="15.75" x14ac:dyDescent="0.25">
      <c r="A107" s="464">
        <v>9</v>
      </c>
      <c r="B107" s="528" t="s">
        <v>749</v>
      </c>
      <c r="C107" s="75">
        <v>1.1041332185830333</v>
      </c>
      <c r="D107" s="75">
        <v>2.3923971583337173E-3</v>
      </c>
      <c r="E107" s="75">
        <v>4.0575267185690347E-3</v>
      </c>
      <c r="F107" s="75">
        <f t="shared" si="7"/>
        <v>6.9741224115239774E-3</v>
      </c>
      <c r="G107" s="528" t="s">
        <v>739</v>
      </c>
      <c r="H107" s="75">
        <v>0.65544918851337386</v>
      </c>
      <c r="I107" s="75">
        <v>3.7331119349201259E-4</v>
      </c>
      <c r="J107" s="108">
        <v>0.3683235303540176</v>
      </c>
      <c r="K107" s="75">
        <f t="shared" si="8"/>
        <v>0.36848390993422969</v>
      </c>
    </row>
    <row r="108" spans="1:11" ht="15.75" x14ac:dyDescent="0.25">
      <c r="A108" s="464">
        <v>10</v>
      </c>
      <c r="B108" s="528" t="s">
        <v>751</v>
      </c>
      <c r="C108" s="75">
        <v>0.33396363052906247</v>
      </c>
      <c r="D108" s="75">
        <v>2.3923971583337173E-3</v>
      </c>
      <c r="E108" s="75">
        <v>3.5418902723574459E-2</v>
      </c>
      <c r="F108" s="75">
        <f t="shared" si="7"/>
        <v>3.5685730861307809E-2</v>
      </c>
      <c r="G108" s="528" t="s">
        <v>741</v>
      </c>
      <c r="H108" s="75">
        <v>1.2869381696908824</v>
      </c>
      <c r="I108" s="75">
        <v>3.7331119349201259E-4</v>
      </c>
      <c r="J108" s="108">
        <v>3.8936642190460401E-4</v>
      </c>
      <c r="K108" s="75">
        <f t="shared" si="8"/>
        <v>1.0076480986546722E-3</v>
      </c>
    </row>
    <row r="109" spans="1:11" ht="15.75" x14ac:dyDescent="0.25">
      <c r="A109" s="464">
        <v>11</v>
      </c>
      <c r="B109" s="528" t="s">
        <v>757</v>
      </c>
      <c r="C109" s="75">
        <v>0.59875401209541079</v>
      </c>
      <c r="D109" s="75">
        <v>2.3923971583337173E-3</v>
      </c>
      <c r="E109" s="75">
        <v>7.2318565650628429E-3</v>
      </c>
      <c r="F109" s="75">
        <f t="shared" si="7"/>
        <v>8.0895461787190287E-3</v>
      </c>
      <c r="G109" s="528" t="s">
        <v>743</v>
      </c>
      <c r="H109" s="75">
        <v>1.1831007948824488</v>
      </c>
      <c r="I109" s="75">
        <v>3.7331119349201259E-4</v>
      </c>
      <c r="J109" s="108">
        <v>3.9269349390707595E-3</v>
      </c>
      <c r="K109" s="75">
        <f t="shared" si="8"/>
        <v>4.4494688792441062E-3</v>
      </c>
    </row>
    <row r="110" spans="1:11" ht="15.75" x14ac:dyDescent="0.25">
      <c r="A110" s="464">
        <v>12</v>
      </c>
      <c r="B110" s="528" t="s">
        <v>758</v>
      </c>
      <c r="C110" s="75">
        <v>0.52041795323146045</v>
      </c>
      <c r="D110" s="75">
        <v>2.3923971583337173E-3</v>
      </c>
      <c r="E110" s="75">
        <v>6.8612407734352197E-3</v>
      </c>
      <c r="F110" s="75">
        <f t="shared" si="7"/>
        <v>7.5091852894925166E-3</v>
      </c>
      <c r="G110" s="528" t="s">
        <v>747</v>
      </c>
      <c r="H110" s="75">
        <v>1.5499655439425741</v>
      </c>
      <c r="I110" s="75">
        <v>3.7331119349201259E-4</v>
      </c>
      <c r="J110" s="108">
        <v>9.942866052516789E-4</v>
      </c>
      <c r="K110" s="75">
        <f t="shared" si="8"/>
        <v>1.8911268732804876E-3</v>
      </c>
    </row>
    <row r="111" spans="1:11" ht="15.75" x14ac:dyDescent="0.25">
      <c r="A111" s="464">
        <v>13</v>
      </c>
      <c r="B111" s="528" t="s">
        <v>763</v>
      </c>
      <c r="C111" s="75">
        <v>0.96313712957900099</v>
      </c>
      <c r="D111" s="75">
        <v>2.3923971583337173E-3</v>
      </c>
      <c r="E111" s="75">
        <v>2.2578248310008765E-3</v>
      </c>
      <c r="F111" s="75">
        <f t="shared" si="7"/>
        <v>4.477091696083073E-3</v>
      </c>
      <c r="G111" s="528" t="s">
        <v>749</v>
      </c>
      <c r="H111" s="75">
        <v>0.76862044625102466</v>
      </c>
      <c r="I111" s="75">
        <v>3.7331119349201259E-4</v>
      </c>
      <c r="J111" s="108">
        <v>1.476503267935298E-3</v>
      </c>
      <c r="K111" s="75">
        <f t="shared" si="8"/>
        <v>1.6970470806317985E-3</v>
      </c>
    </row>
    <row r="112" spans="1:11" ht="15.75" x14ac:dyDescent="0.25">
      <c r="A112" s="464">
        <v>14</v>
      </c>
      <c r="B112" s="528" t="s">
        <v>766</v>
      </c>
      <c r="C112" s="75">
        <v>0.15608627538583678</v>
      </c>
      <c r="D112" s="75">
        <v>2.3923971583337173E-3</v>
      </c>
      <c r="E112" s="75">
        <v>3.4842433461265126E-3</v>
      </c>
      <c r="F112" s="75">
        <f t="shared" si="7"/>
        <v>3.54252913953562E-3</v>
      </c>
      <c r="G112" s="528" t="s">
        <v>751</v>
      </c>
      <c r="H112" s="75">
        <v>1.0464136866758078</v>
      </c>
      <c r="I112" s="75">
        <v>3.7331119349201259E-4</v>
      </c>
      <c r="J112" s="108">
        <v>0.40237349705442926</v>
      </c>
      <c r="K112" s="75">
        <f t="shared" si="8"/>
        <v>0.40278226594374428</v>
      </c>
    </row>
    <row r="113" spans="1:11" ht="15.75" x14ac:dyDescent="0.25">
      <c r="A113" s="464">
        <v>15</v>
      </c>
      <c r="B113" s="528" t="s">
        <v>768</v>
      </c>
      <c r="C113" s="530">
        <v>0.394921541155484</v>
      </c>
      <c r="D113" s="75">
        <v>2.3923971583337173E-3</v>
      </c>
      <c r="E113" s="75">
        <v>4.8747585815832111E-3</v>
      </c>
      <c r="F113" s="75">
        <f t="shared" si="7"/>
        <v>5.2478840762131586E-3</v>
      </c>
      <c r="G113" s="528" t="s">
        <v>757</v>
      </c>
      <c r="H113" s="75">
        <v>-0.50168696297041138</v>
      </c>
      <c r="I113" s="75">
        <v>3.7331119349201259E-4</v>
      </c>
      <c r="J113" s="108">
        <v>8.9030649064454088E-3</v>
      </c>
      <c r="K113" s="75">
        <f t="shared" si="8"/>
        <v>8.9970235293637176E-3</v>
      </c>
    </row>
    <row r="114" spans="1:11" ht="15.75" x14ac:dyDescent="0.25">
      <c r="A114" s="524"/>
      <c r="B114" s="524"/>
      <c r="C114" s="524"/>
      <c r="D114" s="525"/>
      <c r="E114" s="525"/>
      <c r="F114" s="525"/>
      <c r="G114" s="528" t="s">
        <v>758</v>
      </c>
      <c r="H114" s="75">
        <v>0.8711977662086029</v>
      </c>
      <c r="I114" s="75">
        <v>3.7331119349201259E-4</v>
      </c>
      <c r="J114" s="108">
        <v>1.0338433765487412E-3</v>
      </c>
      <c r="K114" s="75">
        <f t="shared" si="8"/>
        <v>1.3171811772586413E-3</v>
      </c>
    </row>
    <row r="115" spans="1:11" ht="15.75" x14ac:dyDescent="0.25">
      <c r="A115" s="524"/>
      <c r="B115" s="524"/>
      <c r="C115" s="524"/>
      <c r="D115" s="524"/>
      <c r="E115" s="524"/>
      <c r="F115" s="524"/>
      <c r="G115" s="528" t="s">
        <v>759</v>
      </c>
      <c r="H115" s="75">
        <v>-0.23423854355606177</v>
      </c>
      <c r="I115" s="75">
        <v>3.7331119349201259E-4</v>
      </c>
      <c r="J115" s="108">
        <v>1.2766952849647233E-2</v>
      </c>
      <c r="K115" s="75">
        <f t="shared" si="8"/>
        <v>1.2787435574459077E-2</v>
      </c>
    </row>
    <row r="116" spans="1:11" ht="15.75" x14ac:dyDescent="0.25">
      <c r="A116" s="524"/>
      <c r="B116" s="524"/>
      <c r="C116" s="524"/>
      <c r="D116" s="524"/>
      <c r="E116" s="524"/>
      <c r="F116" s="524"/>
      <c r="G116" s="528" t="s">
        <v>762</v>
      </c>
      <c r="H116" s="75">
        <v>1.2461968224328901</v>
      </c>
      <c r="I116" s="75">
        <v>3.7331119349201259E-4</v>
      </c>
      <c r="J116" s="108">
        <v>1.2808205715490967E-3</v>
      </c>
      <c r="K116" s="75">
        <f t="shared" si="8"/>
        <v>1.8605752891214524E-3</v>
      </c>
    </row>
    <row r="117" spans="1:11" ht="15.75" x14ac:dyDescent="0.25">
      <c r="A117" s="524"/>
      <c r="B117" s="524"/>
      <c r="C117" s="524"/>
      <c r="D117" s="524"/>
      <c r="E117" s="524"/>
      <c r="F117" s="524"/>
      <c r="G117" s="528" t="s">
        <v>763</v>
      </c>
      <c r="H117" s="75">
        <v>0.85133773561646919</v>
      </c>
      <c r="I117" s="75">
        <v>3.7331119349201259E-4</v>
      </c>
      <c r="J117" s="108">
        <v>3.0208781177014292E-3</v>
      </c>
      <c r="K117" s="75">
        <f t="shared" si="8"/>
        <v>3.2914450889086982E-3</v>
      </c>
    </row>
    <row r="118" spans="1:11" ht="15.75" x14ac:dyDescent="0.25">
      <c r="A118" s="524"/>
      <c r="B118" s="524"/>
      <c r="C118" s="524"/>
      <c r="D118" s="524"/>
      <c r="E118" s="524"/>
      <c r="F118" s="524"/>
      <c r="G118" s="528" t="s">
        <v>768</v>
      </c>
      <c r="H118" s="75">
        <v>0.9879383194319471</v>
      </c>
      <c r="I118" s="75">
        <v>3.7331119349201259E-4</v>
      </c>
      <c r="J118" s="108">
        <v>7.4812577716896979E-4</v>
      </c>
      <c r="K118" s="75">
        <f t="shared" si="8"/>
        <v>1.1124857607814618E-3</v>
      </c>
    </row>
    <row r="120" spans="1:11" ht="15.75" x14ac:dyDescent="0.25">
      <c r="A120" s="709" t="s">
        <v>716</v>
      </c>
      <c r="B120" s="588" t="s">
        <v>5142</v>
      </c>
      <c r="C120" s="588"/>
      <c r="D120" s="588"/>
      <c r="E120" s="588"/>
      <c r="F120" s="588"/>
      <c r="G120" s="707" t="s">
        <v>5143</v>
      </c>
      <c r="H120" s="707"/>
      <c r="I120" s="707"/>
      <c r="J120" s="707"/>
      <c r="K120" s="707"/>
    </row>
    <row r="121" spans="1:11" ht="15.75" x14ac:dyDescent="0.25">
      <c r="A121" s="709"/>
      <c r="B121" s="528" t="s">
        <v>5009</v>
      </c>
      <c r="C121" s="137" t="s">
        <v>5068</v>
      </c>
      <c r="D121" s="528" t="s">
        <v>5076</v>
      </c>
      <c r="E121" s="528" t="s">
        <v>5070</v>
      </c>
      <c r="F121" s="532" t="s">
        <v>5075</v>
      </c>
      <c r="G121" s="528" t="s">
        <v>5009</v>
      </c>
      <c r="H121" s="137" t="s">
        <v>5068</v>
      </c>
      <c r="I121" s="528" t="s">
        <v>5076</v>
      </c>
      <c r="J121" s="528" t="s">
        <v>5070</v>
      </c>
      <c r="K121" s="532" t="s">
        <v>5075</v>
      </c>
    </row>
    <row r="122" spans="1:11" ht="15.75" x14ac:dyDescent="0.25">
      <c r="A122" s="464">
        <v>1</v>
      </c>
      <c r="B122" s="528" t="s">
        <v>722</v>
      </c>
      <c r="C122" s="281">
        <v>0.23611689425293397</v>
      </c>
      <c r="D122" s="118">
        <v>3.0295566899890603E-3</v>
      </c>
      <c r="E122" s="524">
        <v>2.7679787003196785E-3</v>
      </c>
      <c r="F122" s="75">
        <f>(C122^2*D122)+E122</f>
        <v>2.9368800841475294E-3</v>
      </c>
      <c r="G122" s="528" t="s">
        <v>720</v>
      </c>
      <c r="H122" s="108">
        <v>0.79018437492383398</v>
      </c>
      <c r="I122" s="108">
        <v>1.0896034317068757E-3</v>
      </c>
      <c r="J122" s="108">
        <v>5.147722091856907E-3</v>
      </c>
      <c r="K122" s="75">
        <f t="shared" ref="K122:K137" si="9">(H122^2*I122)+J122</f>
        <v>5.8280610455938436E-3</v>
      </c>
    </row>
    <row r="123" spans="1:11" ht="15.75" x14ac:dyDescent="0.25">
      <c r="A123" s="464">
        <v>2</v>
      </c>
      <c r="B123" s="528" t="s">
        <v>726</v>
      </c>
      <c r="C123" s="118">
        <v>0.83581655230096019</v>
      </c>
      <c r="D123" s="118">
        <v>3.0295566899890603E-3</v>
      </c>
      <c r="E123" s="108">
        <v>3.9969232372950002E-4</v>
      </c>
      <c r="F123" s="75">
        <f>(C123^2*D123)+E123</f>
        <v>2.5161082386690394E-3</v>
      </c>
      <c r="G123" s="528" t="s">
        <v>724</v>
      </c>
      <c r="H123" s="108">
        <v>1.4858036835274386</v>
      </c>
      <c r="I123" s="108">
        <v>1.0896034317068757E-3</v>
      </c>
      <c r="J123" s="108">
        <v>1.4250996114068741E-3</v>
      </c>
      <c r="K123" s="75">
        <f t="shared" si="9"/>
        <v>3.830521860974009E-3</v>
      </c>
    </row>
    <row r="124" spans="1:11" ht="15.75" x14ac:dyDescent="0.25">
      <c r="A124" s="464">
        <v>3</v>
      </c>
      <c r="B124" s="528" t="s">
        <v>730</v>
      </c>
      <c r="C124" s="118">
        <v>1.7102500614107761</v>
      </c>
      <c r="D124" s="118">
        <v>3.0295566899890603E-3</v>
      </c>
      <c r="E124" s="108">
        <v>3.6910382221173477E-3</v>
      </c>
      <c r="F124" s="75">
        <f t="shared" ref="F124:F132" si="10">(C124^2*D124)+E124</f>
        <v>1.255235603600683E-2</v>
      </c>
      <c r="G124" s="528" t="s">
        <v>726</v>
      </c>
      <c r="H124" s="108">
        <v>1.0621989944920238</v>
      </c>
      <c r="I124" s="108">
        <v>1.0896034317068757E-3</v>
      </c>
      <c r="J124" s="108">
        <v>7.9270300787122501E-4</v>
      </c>
      <c r="K124" s="75">
        <f t="shared" si="9"/>
        <v>2.0220662803211251E-3</v>
      </c>
    </row>
    <row r="125" spans="1:11" ht="15.75" x14ac:dyDescent="0.25">
      <c r="A125" s="464">
        <v>4</v>
      </c>
      <c r="B125" s="528" t="s">
        <v>732</v>
      </c>
      <c r="C125" s="118">
        <v>1.1589330269317943</v>
      </c>
      <c r="D125" s="118">
        <v>3.0295566899890603E-3</v>
      </c>
      <c r="E125" s="108">
        <v>9.1643375030572086E-2</v>
      </c>
      <c r="F125" s="75">
        <f t="shared" si="10"/>
        <v>9.5712450665043594E-2</v>
      </c>
      <c r="G125" s="528" t="s">
        <v>728</v>
      </c>
      <c r="H125" s="108">
        <v>1.3038985240115453</v>
      </c>
      <c r="I125" s="108">
        <v>1.0896034317068757E-3</v>
      </c>
      <c r="J125" s="108">
        <v>2.4741657512098105E-3</v>
      </c>
      <c r="K125" s="75">
        <f t="shared" si="9"/>
        <v>4.3266565084887978E-3</v>
      </c>
    </row>
    <row r="126" spans="1:11" ht="15.75" x14ac:dyDescent="0.25">
      <c r="A126" s="464">
        <v>5</v>
      </c>
      <c r="B126" s="528" t="s">
        <v>734</v>
      </c>
      <c r="C126" s="118">
        <v>1.8777474728125816</v>
      </c>
      <c r="D126" s="118">
        <v>3.0295566899890603E-3</v>
      </c>
      <c r="E126" s="108">
        <v>4.5444324520550602E-3</v>
      </c>
      <c r="F126" s="75">
        <f t="shared" si="10"/>
        <v>1.5226454151629949E-2</v>
      </c>
      <c r="G126" s="528" t="s">
        <v>730</v>
      </c>
      <c r="H126" s="108">
        <v>0.95935038823775864</v>
      </c>
      <c r="I126" s="108">
        <v>1.0896034317068757E-3</v>
      </c>
      <c r="J126" s="108">
        <v>1.1503250910287128E-3</v>
      </c>
      <c r="K126" s="75">
        <f t="shared" si="9"/>
        <v>2.1531450606230534E-3</v>
      </c>
    </row>
    <row r="127" spans="1:11" ht="15.75" x14ac:dyDescent="0.25">
      <c r="A127" s="464">
        <v>6</v>
      </c>
      <c r="B127" s="528" t="s">
        <v>739</v>
      </c>
      <c r="C127" s="118">
        <v>0.92662575806417757</v>
      </c>
      <c r="D127" s="118">
        <v>3.0295566899890603E-3</v>
      </c>
      <c r="E127" s="108">
        <v>4.2875020841222486E-3</v>
      </c>
      <c r="F127" s="75">
        <f t="shared" si="10"/>
        <v>6.8887863878892789E-3</v>
      </c>
      <c r="G127" s="528" t="s">
        <v>732</v>
      </c>
      <c r="H127" s="108">
        <v>1.4101102810959454</v>
      </c>
      <c r="I127" s="108">
        <v>1.0896034317068757E-3</v>
      </c>
      <c r="J127" s="108">
        <v>2.5902805218007544E-3</v>
      </c>
      <c r="K127" s="75">
        <f t="shared" si="9"/>
        <v>4.7568599763317398E-3</v>
      </c>
    </row>
    <row r="128" spans="1:11" ht="15.75" x14ac:dyDescent="0.25">
      <c r="A128" s="464">
        <v>7</v>
      </c>
      <c r="B128" s="528" t="s">
        <v>743</v>
      </c>
      <c r="C128" s="118">
        <v>1.2636247181977183</v>
      </c>
      <c r="D128" s="118">
        <v>3.0295566899890603E-3</v>
      </c>
      <c r="E128" s="108">
        <v>4.83369377716033E-3</v>
      </c>
      <c r="F128" s="75">
        <f t="shared" si="10"/>
        <v>9.6711306312143568E-3</v>
      </c>
      <c r="G128" s="528" t="s">
        <v>734</v>
      </c>
      <c r="H128" s="108">
        <v>1.86564663144634</v>
      </c>
      <c r="I128" s="108">
        <v>1.0896034317068757E-3</v>
      </c>
      <c r="J128" s="108">
        <v>3.1421462074758696E-3</v>
      </c>
      <c r="K128" s="75">
        <f t="shared" si="9"/>
        <v>6.9346606122971492E-3</v>
      </c>
    </row>
    <row r="129" spans="1:15" ht="15.75" x14ac:dyDescent="0.25">
      <c r="A129" s="464">
        <v>8</v>
      </c>
      <c r="B129" s="528" t="s">
        <v>751</v>
      </c>
      <c r="C129" s="118">
        <v>0.54898787812408212</v>
      </c>
      <c r="D129" s="118">
        <v>3.0295566899890603E-3</v>
      </c>
      <c r="E129" s="108">
        <v>1.0215626729871198E-2</v>
      </c>
      <c r="F129" s="75">
        <f t="shared" si="10"/>
        <v>1.1128697823382263E-2</v>
      </c>
      <c r="G129" s="528" t="s">
        <v>736</v>
      </c>
      <c r="H129" s="108">
        <v>0.36516647381213474</v>
      </c>
      <c r="I129" s="108">
        <v>1.0896034317068757E-3</v>
      </c>
      <c r="J129" s="108">
        <v>2.2994867001189987E-3</v>
      </c>
      <c r="K129" s="75">
        <f t="shared" si="9"/>
        <v>2.4447815625239086E-3</v>
      </c>
    </row>
    <row r="130" spans="1:15" ht="15.75" x14ac:dyDescent="0.25">
      <c r="A130" s="464">
        <v>9</v>
      </c>
      <c r="B130" s="528" t="s">
        <v>763</v>
      </c>
      <c r="C130" s="118">
        <v>0.58763002502377726</v>
      </c>
      <c r="D130" s="118">
        <v>3.0295566899890603E-3</v>
      </c>
      <c r="E130" s="108">
        <v>1.7086313225750142E-3</v>
      </c>
      <c r="F130" s="75">
        <f t="shared" si="10"/>
        <v>2.7547646539355358E-3</v>
      </c>
      <c r="G130" s="528" t="s">
        <v>739</v>
      </c>
      <c r="H130" s="108">
        <v>1.2814339870059477</v>
      </c>
      <c r="I130" s="108">
        <v>1.0896034317068757E-3</v>
      </c>
      <c r="J130" s="108">
        <v>2.738943867739969E-3</v>
      </c>
      <c r="K130" s="75">
        <f t="shared" si="9"/>
        <v>4.5281523123569837E-3</v>
      </c>
    </row>
    <row r="131" spans="1:15" ht="15.75" x14ac:dyDescent="0.25">
      <c r="A131" s="464">
        <v>10</v>
      </c>
      <c r="B131" s="528" t="s">
        <v>766</v>
      </c>
      <c r="C131" s="118">
        <v>0.53156751834156291</v>
      </c>
      <c r="D131" s="118">
        <v>3.0295566899890603E-3</v>
      </c>
      <c r="E131" s="108">
        <v>7.6696269278073506E-3</v>
      </c>
      <c r="F131" s="75">
        <f t="shared" si="10"/>
        <v>8.5256706648097445E-3</v>
      </c>
      <c r="G131" s="528" t="s">
        <v>741</v>
      </c>
      <c r="H131" s="108">
        <v>1.4817965878684902</v>
      </c>
      <c r="I131" s="108">
        <v>1.0896034317068757E-3</v>
      </c>
      <c r="J131" s="108">
        <v>5.2070254885058405E-3</v>
      </c>
      <c r="K131" s="75">
        <f t="shared" si="9"/>
        <v>7.5994907644483878E-3</v>
      </c>
    </row>
    <row r="132" spans="1:15" ht="15.75" x14ac:dyDescent="0.25">
      <c r="A132" s="464">
        <v>11</v>
      </c>
      <c r="B132" s="528" t="s">
        <v>768</v>
      </c>
      <c r="C132" s="118">
        <v>0.14716395985917979</v>
      </c>
      <c r="D132" s="118">
        <v>3.0295566899890603E-3</v>
      </c>
      <c r="E132" s="108">
        <v>2.5726636889105039E-3</v>
      </c>
      <c r="F132" s="75">
        <f t="shared" si="10"/>
        <v>2.6382754982199022E-3</v>
      </c>
      <c r="G132" s="528" t="s">
        <v>749</v>
      </c>
      <c r="H132" s="108">
        <v>1.6479788901639989</v>
      </c>
      <c r="I132" s="108">
        <v>1.0896034317068757E-3</v>
      </c>
      <c r="J132" s="108">
        <v>2.4504398839147587E-3</v>
      </c>
      <c r="K132" s="75">
        <f t="shared" si="9"/>
        <v>5.4096223905379694E-3</v>
      </c>
    </row>
    <row r="133" spans="1:15" ht="15.75" x14ac:dyDescent="0.25">
      <c r="A133" s="384"/>
      <c r="B133" s="384"/>
      <c r="C133" s="384"/>
      <c r="D133" s="384"/>
      <c r="E133" s="384"/>
      <c r="F133" s="384"/>
      <c r="G133" s="528" t="s">
        <v>757</v>
      </c>
      <c r="H133" s="108">
        <v>2.4247489687959938</v>
      </c>
      <c r="I133" s="108">
        <v>1.0896034317068757E-3</v>
      </c>
      <c r="J133" s="108">
        <v>3.8100859932490329E-2</v>
      </c>
      <c r="K133" s="75">
        <f t="shared" si="9"/>
        <v>4.4507082588097199E-2</v>
      </c>
    </row>
    <row r="134" spans="1:15" ht="15.75" x14ac:dyDescent="0.25">
      <c r="A134" s="384"/>
      <c r="B134" s="384"/>
      <c r="C134" s="384"/>
      <c r="D134" s="384"/>
      <c r="E134" s="384"/>
      <c r="F134" s="384"/>
      <c r="G134" s="528" t="s">
        <v>758</v>
      </c>
      <c r="H134" s="108">
        <v>0.78898076961329777</v>
      </c>
      <c r="I134" s="108">
        <v>1.0896034317068757E-3</v>
      </c>
      <c r="J134" s="108">
        <v>1.7802099207578036E-2</v>
      </c>
      <c r="K134" s="75">
        <f t="shared" si="9"/>
        <v>1.8480367161274925E-2</v>
      </c>
    </row>
    <row r="135" spans="1:15" ht="15.75" x14ac:dyDescent="0.25">
      <c r="A135" s="384"/>
      <c r="B135" s="384"/>
      <c r="C135" s="384"/>
      <c r="D135" s="384"/>
      <c r="E135" s="384"/>
      <c r="F135" s="384"/>
      <c r="G135" s="528" t="s">
        <v>759</v>
      </c>
      <c r="H135" s="108">
        <v>1.3073813455117798</v>
      </c>
      <c r="I135" s="108">
        <v>1.0896034317068757E-3</v>
      </c>
      <c r="J135" s="108">
        <v>1.7777701611494306E-2</v>
      </c>
      <c r="K135" s="75">
        <f t="shared" si="9"/>
        <v>1.9640101899757949E-2</v>
      </c>
    </row>
    <row r="136" spans="1:15" ht="15.75" x14ac:dyDescent="0.25">
      <c r="A136" s="384"/>
      <c r="B136" s="384"/>
      <c r="C136" s="384"/>
      <c r="D136" s="384"/>
      <c r="E136" s="384"/>
      <c r="F136" s="384"/>
      <c r="G136" s="528" t="s">
        <v>763</v>
      </c>
      <c r="H136" s="108">
        <v>0.81956915267758945</v>
      </c>
      <c r="I136" s="108">
        <v>1.0896034317068757E-3</v>
      </c>
      <c r="J136" s="108">
        <v>2.0544648506575854E-3</v>
      </c>
      <c r="K136" s="75">
        <f t="shared" si="9"/>
        <v>2.7863444979372306E-3</v>
      </c>
    </row>
    <row r="137" spans="1:15" ht="15.75" x14ac:dyDescent="0.25">
      <c r="A137" s="384"/>
      <c r="B137" s="384"/>
      <c r="C137" s="384"/>
      <c r="D137" s="384"/>
      <c r="E137" s="384"/>
      <c r="F137" s="384"/>
      <c r="G137" s="528" t="s">
        <v>766</v>
      </c>
      <c r="H137" s="108">
        <v>0.62541155062528331</v>
      </c>
      <c r="I137" s="108">
        <v>1.0896034317068757E-3</v>
      </c>
      <c r="J137" s="108">
        <v>7.9028938536490224E-3</v>
      </c>
      <c r="K137" s="75">
        <f t="shared" si="9"/>
        <v>8.3290809124269595E-3</v>
      </c>
    </row>
    <row r="138" spans="1:15" ht="15.75" x14ac:dyDescent="0.25">
      <c r="A138" s="384"/>
      <c r="B138" s="384"/>
      <c r="C138" s="384"/>
      <c r="D138" s="384"/>
      <c r="E138" s="384"/>
      <c r="F138" s="384"/>
      <c r="G138" s="528" t="s">
        <v>768</v>
      </c>
      <c r="H138" s="108">
        <v>1.2865040415469806</v>
      </c>
      <c r="I138" s="108">
        <v>1.0896034317068757E-3</v>
      </c>
      <c r="J138" s="108">
        <v>3.1265275589991339E-3</v>
      </c>
      <c r="K138" s="75">
        <f>(H138^2*I138)+J138</f>
        <v>4.9299221890516101E-3</v>
      </c>
    </row>
    <row r="141" spans="1:15" ht="15.75" x14ac:dyDescent="0.25">
      <c r="A141" s="709" t="s">
        <v>716</v>
      </c>
      <c r="B141" s="588" t="s">
        <v>5144</v>
      </c>
      <c r="C141" s="588"/>
      <c r="D141" s="588"/>
      <c r="E141" s="588"/>
      <c r="F141" s="588"/>
      <c r="G141" s="588" t="s">
        <v>5145</v>
      </c>
      <c r="H141" s="588"/>
      <c r="I141" s="588"/>
      <c r="J141" s="588"/>
      <c r="K141" s="588"/>
      <c r="L141" s="171"/>
      <c r="M141" s="171"/>
      <c r="N141" s="171"/>
      <c r="O141" s="171"/>
    </row>
    <row r="142" spans="1:15" ht="15.75" x14ac:dyDescent="0.25">
      <c r="A142" s="709"/>
      <c r="B142" s="528" t="s">
        <v>5009</v>
      </c>
      <c r="C142" s="137" t="s">
        <v>5068</v>
      </c>
      <c r="D142" s="528" t="s">
        <v>5076</v>
      </c>
      <c r="E142" s="528" t="s">
        <v>5070</v>
      </c>
      <c r="F142" s="532" t="s">
        <v>5075</v>
      </c>
      <c r="G142" s="528" t="s">
        <v>5009</v>
      </c>
      <c r="H142" s="137" t="s">
        <v>5068</v>
      </c>
      <c r="I142" s="528" t="s">
        <v>5076</v>
      </c>
      <c r="J142" s="528" t="s">
        <v>5070</v>
      </c>
      <c r="K142" s="532" t="s">
        <v>5075</v>
      </c>
    </row>
    <row r="143" spans="1:15" ht="15.75" x14ac:dyDescent="0.25">
      <c r="A143" s="464">
        <v>1</v>
      </c>
      <c r="B143" s="528" t="s">
        <v>720</v>
      </c>
      <c r="C143" s="108">
        <v>1.017152736507084</v>
      </c>
      <c r="D143" s="108">
        <v>5.8907971935470487E-4</v>
      </c>
      <c r="E143" s="108">
        <v>3.9752192972903897E-3</v>
      </c>
      <c r="F143" s="75">
        <f t="shared" ref="F143:F159" si="11">(C143^2*D143)+E143</f>
        <v>4.5846809919570927E-3</v>
      </c>
      <c r="G143" s="528" t="s">
        <v>724</v>
      </c>
      <c r="H143" s="108">
        <v>1.1016819517354417</v>
      </c>
      <c r="I143" s="108">
        <v>1.0493421062254297E-3</v>
      </c>
      <c r="J143" s="108">
        <v>1.7764613548622282E-3</v>
      </c>
      <c r="K143" s="75">
        <f t="shared" ref="K143:K150" si="12">(H143^2*I143)+J143</f>
        <v>3.0500511460521676E-3</v>
      </c>
    </row>
    <row r="144" spans="1:15" ht="15.75" x14ac:dyDescent="0.25">
      <c r="A144" s="464">
        <v>2</v>
      </c>
      <c r="B144" s="528" t="s">
        <v>722</v>
      </c>
      <c r="C144" s="108">
        <v>-0.29956856916480989</v>
      </c>
      <c r="D144" s="108">
        <v>5.8907971935470487E-4</v>
      </c>
      <c r="E144" s="108">
        <v>4.2613661491848137E-3</v>
      </c>
      <c r="F144" s="75">
        <f t="shared" si="11"/>
        <v>4.3142309452804681E-3</v>
      </c>
      <c r="G144" s="528" t="s">
        <v>726</v>
      </c>
      <c r="H144" s="108">
        <v>0.69934412589099126</v>
      </c>
      <c r="I144" s="108">
        <v>1.0493421062254297E-3</v>
      </c>
      <c r="J144" s="108">
        <v>1.4543792459135434E-3</v>
      </c>
      <c r="K144" s="75">
        <f t="shared" si="12"/>
        <v>1.9675937985138342E-3</v>
      </c>
    </row>
    <row r="145" spans="1:11" ht="15.75" x14ac:dyDescent="0.25">
      <c r="A145" s="464">
        <v>3</v>
      </c>
      <c r="B145" s="528" t="s">
        <v>724</v>
      </c>
      <c r="C145" s="108">
        <v>1.0052322729474223</v>
      </c>
      <c r="D145" s="108">
        <v>5.8907971935470487E-4</v>
      </c>
      <c r="E145" s="108">
        <v>1.1024003754227846E-3</v>
      </c>
      <c r="F145" s="75">
        <f t="shared" si="11"/>
        <v>1.697660673583486E-3</v>
      </c>
      <c r="G145" s="528" t="s">
        <v>730</v>
      </c>
      <c r="H145" s="108">
        <v>1.0797443462475096</v>
      </c>
      <c r="I145" s="108">
        <v>1.0493421062254297E-3</v>
      </c>
      <c r="J145" s="108">
        <v>1.4170079988278467E-3</v>
      </c>
      <c r="K145" s="75">
        <f t="shared" si="12"/>
        <v>2.6403812406992303E-3</v>
      </c>
    </row>
    <row r="146" spans="1:11" ht="15.75" x14ac:dyDescent="0.25">
      <c r="A146" s="464">
        <v>4</v>
      </c>
      <c r="B146" s="528" t="s">
        <v>726</v>
      </c>
      <c r="C146" s="108">
        <v>0.81352933482737211</v>
      </c>
      <c r="D146" s="108">
        <v>5.8907971935470487E-4</v>
      </c>
      <c r="E146" s="108">
        <v>1.1969049819114382E-3</v>
      </c>
      <c r="F146" s="75">
        <f t="shared" si="11"/>
        <v>1.586775599980187E-3</v>
      </c>
      <c r="G146" s="528" t="s">
        <v>739</v>
      </c>
      <c r="H146" s="108">
        <v>0.25528005257229847</v>
      </c>
      <c r="I146" s="108">
        <v>1.0493421062254297E-3</v>
      </c>
      <c r="J146" s="108">
        <v>1.7227312990313031E-3</v>
      </c>
      <c r="K146" s="75">
        <f t="shared" si="12"/>
        <v>1.7911147259755244E-3</v>
      </c>
    </row>
    <row r="147" spans="1:11" ht="15.75" x14ac:dyDescent="0.25">
      <c r="A147" s="464">
        <v>5</v>
      </c>
      <c r="B147" s="528" t="s">
        <v>728</v>
      </c>
      <c r="C147" s="108">
        <v>1.8098730505604588</v>
      </c>
      <c r="D147" s="108">
        <v>5.8907971935470487E-4</v>
      </c>
      <c r="E147" s="108">
        <v>2.5605532563265291E-3</v>
      </c>
      <c r="F147" s="75">
        <f t="shared" si="11"/>
        <v>4.4901666187065949E-3</v>
      </c>
      <c r="G147" s="528" t="s">
        <v>741</v>
      </c>
      <c r="H147" s="108">
        <v>0.43339042572472203</v>
      </c>
      <c r="I147" s="108">
        <v>1.0493421062254297E-3</v>
      </c>
      <c r="J147" s="108">
        <v>2.772647820014849E-3</v>
      </c>
      <c r="K147" s="75">
        <f t="shared" si="12"/>
        <v>2.9697428737944188E-3</v>
      </c>
    </row>
    <row r="148" spans="1:11" ht="15.75" x14ac:dyDescent="0.25">
      <c r="A148" s="464">
        <v>6</v>
      </c>
      <c r="B148" s="528" t="s">
        <v>730</v>
      </c>
      <c r="C148" s="108">
        <v>1.8891324361079598</v>
      </c>
      <c r="D148" s="108">
        <v>5.8907971935470487E-4</v>
      </c>
      <c r="E148" s="108">
        <v>4.1200230681375368E-3</v>
      </c>
      <c r="F148" s="75">
        <f t="shared" si="11"/>
        <v>6.2223433539939149E-3</v>
      </c>
      <c r="G148" s="528" t="s">
        <v>758</v>
      </c>
      <c r="H148" s="108">
        <v>2.6307980687881862</v>
      </c>
      <c r="I148" s="108">
        <v>1.0493421062254297E-3</v>
      </c>
      <c r="J148" s="108">
        <v>2.8373920669316353E-2</v>
      </c>
      <c r="K148" s="75">
        <f t="shared" si="12"/>
        <v>3.5636520724390636E-2</v>
      </c>
    </row>
    <row r="149" spans="1:11" ht="15.75" x14ac:dyDescent="0.25">
      <c r="A149" s="464">
        <v>7</v>
      </c>
      <c r="B149" s="528" t="s">
        <v>732</v>
      </c>
      <c r="C149" s="108">
        <v>1.3694546922461874</v>
      </c>
      <c r="D149" s="108">
        <v>5.8907971935470487E-4</v>
      </c>
      <c r="E149" s="108">
        <v>0.55418135461825524</v>
      </c>
      <c r="F149" s="75">
        <f t="shared" si="11"/>
        <v>0.5552861183491975</v>
      </c>
      <c r="G149" s="528" t="s">
        <v>759</v>
      </c>
      <c r="H149" s="108">
        <v>1.7415704507628691</v>
      </c>
      <c r="I149" s="108">
        <v>1.0493421062254297E-3</v>
      </c>
      <c r="J149" s="108">
        <v>2.2033951527102205E-2</v>
      </c>
      <c r="K149" s="75">
        <f t="shared" si="12"/>
        <v>2.5216677107506209E-2</v>
      </c>
    </row>
    <row r="150" spans="1:11" ht="15.75" x14ac:dyDescent="0.25">
      <c r="A150" s="464">
        <v>8</v>
      </c>
      <c r="B150" s="528" t="s">
        <v>736</v>
      </c>
      <c r="C150" s="108">
        <v>1.1256346994660098</v>
      </c>
      <c r="D150" s="108">
        <v>5.8907971935470487E-4</v>
      </c>
      <c r="E150" s="108">
        <v>3.0417736853957937E-3</v>
      </c>
      <c r="F150" s="75">
        <f t="shared" si="11"/>
        <v>3.7881691918234275E-3</v>
      </c>
      <c r="G150" s="532" t="s">
        <v>762</v>
      </c>
      <c r="H150" s="538">
        <v>1.8715863676020574</v>
      </c>
      <c r="I150" s="108">
        <v>1.0493421062254297E-3</v>
      </c>
      <c r="J150" s="384">
        <v>1.1489341240716815E-2</v>
      </c>
      <c r="K150" s="75">
        <f t="shared" si="12"/>
        <v>1.5165014054990924E-2</v>
      </c>
    </row>
    <row r="151" spans="1:11" ht="15.75" x14ac:dyDescent="0.25">
      <c r="A151" s="464">
        <v>9</v>
      </c>
      <c r="B151" s="528" t="s">
        <v>739</v>
      </c>
      <c r="C151" s="108">
        <v>0.77092992893429124</v>
      </c>
      <c r="D151" s="108">
        <v>5.8907971935470487E-4</v>
      </c>
      <c r="E151" s="108">
        <v>1.0281505698312833E-3</v>
      </c>
      <c r="F151" s="75">
        <f t="shared" si="11"/>
        <v>1.3782600603583477E-3</v>
      </c>
      <c r="G151" s="384"/>
      <c r="H151" s="384"/>
      <c r="I151" s="384"/>
      <c r="J151" s="384"/>
      <c r="K151" s="384"/>
    </row>
    <row r="152" spans="1:11" ht="15.75" x14ac:dyDescent="0.25">
      <c r="A152" s="464">
        <v>10</v>
      </c>
      <c r="B152" s="528" t="s">
        <v>743</v>
      </c>
      <c r="C152" s="108">
        <v>2.5639661219858723</v>
      </c>
      <c r="D152" s="108">
        <v>5.8907971935470487E-4</v>
      </c>
      <c r="E152" s="108">
        <v>7.6765044872174623E-3</v>
      </c>
      <c r="F152" s="75">
        <f t="shared" si="11"/>
        <v>1.1549068775852241E-2</v>
      </c>
      <c r="G152" s="384"/>
      <c r="H152" s="384"/>
      <c r="I152" s="384"/>
      <c r="J152" s="384"/>
      <c r="K152" s="384"/>
    </row>
    <row r="153" spans="1:11" ht="15.75" x14ac:dyDescent="0.25">
      <c r="A153" s="464">
        <v>11</v>
      </c>
      <c r="B153" s="528" t="s">
        <v>747</v>
      </c>
      <c r="C153" s="108">
        <v>-0.13529995708504922</v>
      </c>
      <c r="D153" s="108">
        <v>5.8907971935470487E-4</v>
      </c>
      <c r="E153" s="326">
        <v>4.1000000000000003E-3</v>
      </c>
      <c r="F153" s="75">
        <f t="shared" si="11"/>
        <v>4.110783739518827E-3</v>
      </c>
      <c r="G153" s="384"/>
      <c r="H153" s="384"/>
      <c r="I153" s="384"/>
      <c r="J153" s="384"/>
      <c r="K153" s="384"/>
    </row>
    <row r="154" spans="1:11" ht="15.75" x14ac:dyDescent="0.25">
      <c r="A154" s="464">
        <v>12</v>
      </c>
      <c r="B154" s="528" t="s">
        <v>749</v>
      </c>
      <c r="C154" s="108">
        <v>0.6921042568189113</v>
      </c>
      <c r="D154" s="108">
        <v>5.8907971935470487E-4</v>
      </c>
      <c r="E154" s="108">
        <v>1.3932323914972518E-3</v>
      </c>
      <c r="F154" s="75">
        <f t="shared" si="11"/>
        <v>1.6754064677887491E-3</v>
      </c>
      <c r="G154" s="384"/>
      <c r="H154" s="384"/>
      <c r="I154" s="384"/>
      <c r="J154" s="384"/>
      <c r="K154" s="384"/>
    </row>
    <row r="155" spans="1:11" ht="15.75" x14ac:dyDescent="0.25">
      <c r="A155" s="464">
        <v>13</v>
      </c>
      <c r="B155" s="528" t="s">
        <v>759</v>
      </c>
      <c r="C155" s="108">
        <v>12.009888359791486</v>
      </c>
      <c r="D155" s="108">
        <v>5.8907971935470487E-4</v>
      </c>
      <c r="E155" s="108">
        <v>2.3208911481836982E-2</v>
      </c>
      <c r="F155" s="75">
        <f t="shared" si="11"/>
        <v>0.10817624944198911</v>
      </c>
      <c r="G155" s="384"/>
      <c r="H155" s="384"/>
      <c r="I155" s="384"/>
      <c r="J155" s="384"/>
      <c r="K155" s="384"/>
    </row>
    <row r="156" spans="1:11" ht="15.75" x14ac:dyDescent="0.25">
      <c r="A156" s="464">
        <v>14</v>
      </c>
      <c r="B156" s="528" t="s">
        <v>762</v>
      </c>
      <c r="C156" s="108">
        <v>0.758910868945879</v>
      </c>
      <c r="D156" s="108">
        <v>5.8907971935470487E-4</v>
      </c>
      <c r="E156" s="108">
        <v>3.6925577216850029E-3</v>
      </c>
      <c r="F156" s="75">
        <f t="shared" si="11"/>
        <v>4.0318356571305775E-3</v>
      </c>
      <c r="G156" s="384"/>
      <c r="H156" s="384"/>
      <c r="I156" s="384"/>
      <c r="J156" s="384"/>
      <c r="K156" s="384"/>
    </row>
    <row r="157" spans="1:11" ht="15.75" x14ac:dyDescent="0.25">
      <c r="A157" s="464">
        <v>15</v>
      </c>
      <c r="B157" s="528" t="s">
        <v>763</v>
      </c>
      <c r="C157" s="108">
        <v>0.91312476500138207</v>
      </c>
      <c r="D157" s="108">
        <v>5.8907971935470487E-4</v>
      </c>
      <c r="E157" s="108">
        <v>2.5060965619936384E-3</v>
      </c>
      <c r="F157" s="75">
        <f t="shared" si="11"/>
        <v>2.9972693684136463E-3</v>
      </c>
      <c r="G157" s="384"/>
      <c r="H157" s="384"/>
      <c r="I157" s="384"/>
      <c r="J157" s="384"/>
      <c r="K157" s="384"/>
    </row>
    <row r="158" spans="1:11" ht="15.75" x14ac:dyDescent="0.25">
      <c r="A158" s="464">
        <v>16</v>
      </c>
      <c r="B158" s="528" t="s">
        <v>766</v>
      </c>
      <c r="C158" s="108">
        <v>0.27205759539547231</v>
      </c>
      <c r="D158" s="108">
        <v>5.8907971935470487E-4</v>
      </c>
      <c r="E158" s="108">
        <v>2.0006004177356017E-3</v>
      </c>
      <c r="F158" s="75">
        <f t="shared" si="11"/>
        <v>2.0442013506304468E-3</v>
      </c>
      <c r="G158" s="384"/>
      <c r="H158" s="384"/>
      <c r="I158" s="384"/>
      <c r="J158" s="384"/>
      <c r="K158" s="384"/>
    </row>
    <row r="159" spans="1:11" ht="15.75" x14ac:dyDescent="0.25">
      <c r="A159" s="464">
        <v>17</v>
      </c>
      <c r="B159" s="528" t="s">
        <v>768</v>
      </c>
      <c r="C159" s="108">
        <v>1.1869920360357156</v>
      </c>
      <c r="D159" s="108">
        <v>5.8907971935470487E-4</v>
      </c>
      <c r="E159" s="108">
        <v>6.4056994863197789E-4</v>
      </c>
      <c r="F159" s="75">
        <f t="shared" si="11"/>
        <v>1.4705538743618458E-3</v>
      </c>
      <c r="G159" s="384"/>
      <c r="H159" s="384"/>
      <c r="I159" s="384"/>
      <c r="J159" s="384"/>
      <c r="K159" s="384"/>
    </row>
  </sheetData>
  <mergeCells count="27">
    <mergeCell ref="C44:D44"/>
    <mergeCell ref="E44:F44"/>
    <mergeCell ref="G44:H44"/>
    <mergeCell ref="I44:J44"/>
    <mergeCell ref="K44:L44"/>
    <mergeCell ref="R2:R12"/>
    <mergeCell ref="K71:K72"/>
    <mergeCell ref="M71:M72"/>
    <mergeCell ref="M44:N44"/>
    <mergeCell ref="A97:A98"/>
    <mergeCell ref="B97:F97"/>
    <mergeCell ref="G97:K97"/>
    <mergeCell ref="B25:B41"/>
    <mergeCell ref="B2:B16"/>
    <mergeCell ref="J2:J21"/>
    <mergeCell ref="B44:B45"/>
    <mergeCell ref="B71:B72"/>
    <mergeCell ref="C71:C72"/>
    <mergeCell ref="E71:E72"/>
    <mergeCell ref="G71:G72"/>
    <mergeCell ref="I71:I72"/>
    <mergeCell ref="A141:A142"/>
    <mergeCell ref="B141:F141"/>
    <mergeCell ref="G141:K141"/>
    <mergeCell ref="B120:F120"/>
    <mergeCell ref="A120:A121"/>
    <mergeCell ref="G120:K120"/>
  </mergeCells>
  <pageMargins left="0.7" right="0.7" top="0.75" bottom="0.75" header="0.3" footer="0.3"/>
  <pageSetup paperSize="9" orientation="portrait" r:id="rId1"/>
  <ignoredErrors>
    <ignoredError sqref="F6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7"/>
  <sheetViews>
    <sheetView topLeftCell="K31" zoomScale="90" zoomScaleNormal="90" workbookViewId="0">
      <selection activeCell="X39" sqref="X39"/>
    </sheetView>
  </sheetViews>
  <sheetFormatPr defaultRowHeight="15" x14ac:dyDescent="0.25"/>
  <cols>
    <col min="1" max="1" width="14.140625" customWidth="1"/>
    <col min="17" max="17" width="9.28515625" bestFit="1" customWidth="1"/>
    <col min="19" max="20" width="10.42578125" bestFit="1" customWidth="1"/>
    <col min="21" max="22" width="9.5703125" bestFit="1" customWidth="1"/>
    <col min="23" max="23" width="10.5703125" bestFit="1" customWidth="1"/>
    <col min="24" max="24" width="9.7109375" bestFit="1" customWidth="1"/>
    <col min="25" max="25" width="14.7109375" customWidth="1"/>
  </cols>
  <sheetData>
    <row r="1" spans="1:34" ht="15.75" thickBot="1" x14ac:dyDescent="0.3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I1" s="63"/>
      <c r="J1" s="63">
        <v>2013</v>
      </c>
      <c r="K1" s="63"/>
      <c r="L1" s="63">
        <v>2014</v>
      </c>
      <c r="M1" s="63"/>
      <c r="N1" s="63">
        <v>2015</v>
      </c>
      <c r="O1" s="63"/>
      <c r="P1" s="63">
        <v>2016</v>
      </c>
      <c r="Q1" s="63"/>
      <c r="R1" s="63">
        <v>2017</v>
      </c>
      <c r="S1" s="63"/>
      <c r="T1" s="63">
        <v>2018</v>
      </c>
      <c r="U1" s="63"/>
    </row>
    <row r="2" spans="1:34" ht="16.5" thickBot="1" x14ac:dyDescent="0.3">
      <c r="A2" s="55" t="s">
        <v>7</v>
      </c>
      <c r="B2" s="56" t="s">
        <v>992</v>
      </c>
      <c r="C2" s="56" t="s">
        <v>993</v>
      </c>
      <c r="D2" s="56" t="s">
        <v>994</v>
      </c>
      <c r="E2" s="56" t="s">
        <v>995</v>
      </c>
      <c r="F2" s="56" t="s">
        <v>995</v>
      </c>
      <c r="G2" s="56" t="s">
        <v>996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</row>
    <row r="3" spans="1:34" ht="16.5" thickBot="1" x14ac:dyDescent="0.3">
      <c r="A3" s="55" t="s">
        <v>12</v>
      </c>
      <c r="B3" s="56" t="s">
        <v>997</v>
      </c>
      <c r="C3" s="56" t="s">
        <v>998</v>
      </c>
      <c r="D3" s="56" t="s">
        <v>999</v>
      </c>
      <c r="E3" s="56" t="s">
        <v>999</v>
      </c>
      <c r="F3" s="56" t="s">
        <v>999</v>
      </c>
      <c r="G3" s="56" t="s">
        <v>1000</v>
      </c>
      <c r="I3" s="27" t="s">
        <v>866</v>
      </c>
      <c r="J3" s="80">
        <v>4050</v>
      </c>
      <c r="K3" s="27"/>
      <c r="L3" s="80">
        <v>4375</v>
      </c>
      <c r="M3" s="27"/>
      <c r="N3" s="29">
        <v>4120</v>
      </c>
      <c r="O3" s="8"/>
      <c r="P3" s="29">
        <v>7175</v>
      </c>
      <c r="Q3" s="8"/>
      <c r="R3" s="29">
        <v>6000</v>
      </c>
      <c r="S3" s="8"/>
      <c r="T3" s="80">
        <v>6350</v>
      </c>
      <c r="U3" s="28"/>
    </row>
    <row r="4" spans="1:34" ht="16.5" thickBot="1" x14ac:dyDescent="0.3">
      <c r="A4" s="55" t="s">
        <v>1001</v>
      </c>
      <c r="B4" s="626" t="s">
        <v>1002</v>
      </c>
      <c r="C4" s="626"/>
      <c r="D4" s="626"/>
      <c r="E4" s="626"/>
      <c r="F4" s="626"/>
      <c r="G4" s="626"/>
      <c r="I4" s="29" t="s">
        <v>867</v>
      </c>
      <c r="J4" s="80">
        <v>3875</v>
      </c>
      <c r="K4" s="27"/>
      <c r="L4" s="80">
        <v>4400</v>
      </c>
      <c r="M4" s="27"/>
      <c r="N4" s="29">
        <v>4695</v>
      </c>
      <c r="O4" s="8"/>
      <c r="P4" s="29">
        <v>7350</v>
      </c>
      <c r="Q4" s="8"/>
      <c r="R4" s="29">
        <v>6675</v>
      </c>
      <c r="S4" s="8"/>
      <c r="T4" s="80">
        <v>6225</v>
      </c>
      <c r="U4" s="8"/>
      <c r="AA4" s="625" t="s">
        <v>722</v>
      </c>
      <c r="AB4" s="625"/>
      <c r="AC4" s="625"/>
      <c r="AD4" s="625"/>
      <c r="AE4" s="625"/>
      <c r="AF4" s="625"/>
      <c r="AG4" s="625"/>
      <c r="AH4" s="625"/>
    </row>
    <row r="5" spans="1:34" ht="16.5" thickBot="1" x14ac:dyDescent="0.3">
      <c r="A5" s="55" t="s">
        <v>18</v>
      </c>
      <c r="B5" s="56" t="s">
        <v>1003</v>
      </c>
      <c r="C5" s="56" t="s">
        <v>1004</v>
      </c>
      <c r="D5" s="56" t="s">
        <v>1005</v>
      </c>
      <c r="E5" s="56" t="s">
        <v>1006</v>
      </c>
      <c r="F5" s="56" t="s">
        <v>1007</v>
      </c>
      <c r="G5" s="56" t="s">
        <v>1008</v>
      </c>
      <c r="I5" s="29" t="s">
        <v>868</v>
      </c>
      <c r="J5" s="80">
        <v>4475</v>
      </c>
      <c r="K5" s="27"/>
      <c r="L5" s="80">
        <v>4560</v>
      </c>
      <c r="M5" s="27"/>
      <c r="N5" s="29">
        <v>4870</v>
      </c>
      <c r="O5" s="8"/>
      <c r="P5" s="29">
        <v>7775</v>
      </c>
      <c r="Q5" s="8"/>
      <c r="R5" s="29">
        <v>6350</v>
      </c>
      <c r="S5" s="8"/>
      <c r="T5" s="80">
        <v>6100</v>
      </c>
      <c r="U5" s="8"/>
      <c r="AA5" s="588" t="s">
        <v>716</v>
      </c>
      <c r="AB5" s="587" t="s">
        <v>5140</v>
      </c>
      <c r="AC5" s="587"/>
      <c r="AD5" s="587"/>
      <c r="AE5" s="587"/>
      <c r="AF5" s="587" t="s">
        <v>5141</v>
      </c>
      <c r="AG5" s="587"/>
      <c r="AH5" s="587"/>
    </row>
    <row r="6" spans="1:34" ht="16.5" thickBot="1" x14ac:dyDescent="0.3">
      <c r="A6" s="55" t="s">
        <v>24</v>
      </c>
      <c r="B6" s="56" t="s">
        <v>1009</v>
      </c>
      <c r="C6" s="56" t="s">
        <v>1010</v>
      </c>
      <c r="D6" s="56" t="s">
        <v>1005</v>
      </c>
      <c r="E6" s="56" t="s">
        <v>1011</v>
      </c>
      <c r="F6" s="56" t="s">
        <v>1012</v>
      </c>
      <c r="G6" s="56" t="s">
        <v>1013</v>
      </c>
      <c r="I6" s="29" t="s">
        <v>869</v>
      </c>
      <c r="J6" s="80">
        <v>5000</v>
      </c>
      <c r="K6" s="30"/>
      <c r="L6" s="80">
        <v>4835</v>
      </c>
      <c r="M6" s="30"/>
      <c r="N6" s="29">
        <v>5125</v>
      </c>
      <c r="O6" s="78"/>
      <c r="P6" s="29">
        <v>7125</v>
      </c>
      <c r="Q6" s="8"/>
      <c r="R6" s="29">
        <v>6250</v>
      </c>
      <c r="S6" s="8"/>
      <c r="T6" s="80">
        <v>5675</v>
      </c>
      <c r="U6" s="8"/>
      <c r="AA6" s="588"/>
      <c r="AB6" s="387" t="s">
        <v>885</v>
      </c>
      <c r="AC6" s="387" t="s">
        <v>5161</v>
      </c>
      <c r="AD6" s="387" t="s">
        <v>5162</v>
      </c>
      <c r="AE6" s="388" t="s">
        <v>878</v>
      </c>
      <c r="AF6" s="387" t="s">
        <v>5161</v>
      </c>
      <c r="AG6" s="387" t="s">
        <v>5162</v>
      </c>
      <c r="AH6" s="388" t="s">
        <v>878</v>
      </c>
    </row>
    <row r="7" spans="1:34" ht="16.5" hidden="1" customHeight="1" thickBot="1" x14ac:dyDescent="0.3">
      <c r="A7" s="55" t="s">
        <v>1014</v>
      </c>
      <c r="B7" s="626" t="s">
        <v>1015</v>
      </c>
      <c r="C7" s="626"/>
      <c r="D7" s="626"/>
      <c r="E7" s="626"/>
      <c r="F7" s="626"/>
      <c r="G7" s="626"/>
      <c r="I7" s="29" t="s">
        <v>870</v>
      </c>
      <c r="J7" s="80">
        <v>5150</v>
      </c>
      <c r="K7" s="27"/>
      <c r="L7" s="80">
        <v>4770</v>
      </c>
      <c r="M7" s="27"/>
      <c r="N7" s="29">
        <v>5200</v>
      </c>
      <c r="O7" s="8"/>
      <c r="P7" s="29">
        <v>6650</v>
      </c>
      <c r="Q7" s="8"/>
      <c r="R7" s="29">
        <v>6775</v>
      </c>
      <c r="S7" s="8"/>
      <c r="T7" s="80">
        <v>4900</v>
      </c>
      <c r="U7" s="8"/>
      <c r="AA7" s="386">
        <v>1</v>
      </c>
      <c r="AB7" s="27" t="s">
        <v>866</v>
      </c>
      <c r="AC7" s="27">
        <v>4050</v>
      </c>
      <c r="AD7" s="27"/>
      <c r="AE7" s="386"/>
      <c r="AF7" s="27">
        <v>4375</v>
      </c>
      <c r="AG7" s="27"/>
      <c r="AH7" s="386"/>
    </row>
    <row r="8" spans="1:34" ht="16.5" thickBot="1" x14ac:dyDescent="0.3">
      <c r="A8" s="55" t="s">
        <v>30</v>
      </c>
      <c r="B8" s="56" t="s">
        <v>1016</v>
      </c>
      <c r="C8" s="56" t="s">
        <v>379</v>
      </c>
      <c r="D8" s="56" t="s">
        <v>1017</v>
      </c>
      <c r="E8" s="56" t="s">
        <v>1009</v>
      </c>
      <c r="F8" s="56" t="s">
        <v>1018</v>
      </c>
      <c r="G8" s="56" t="s">
        <v>1019</v>
      </c>
      <c r="I8" s="29" t="s">
        <v>870</v>
      </c>
      <c r="J8" s="80">
        <v>5350</v>
      </c>
      <c r="K8" s="27"/>
      <c r="L8" s="80">
        <v>4770</v>
      </c>
      <c r="M8" s="27"/>
      <c r="N8" s="29">
        <v>5200</v>
      </c>
      <c r="O8" s="8"/>
      <c r="P8" s="56">
        <v>6650</v>
      </c>
      <c r="Q8" s="8"/>
      <c r="R8" s="56">
        <v>6775</v>
      </c>
      <c r="S8" s="8"/>
      <c r="T8" s="80">
        <v>4900</v>
      </c>
      <c r="U8" s="8"/>
      <c r="AA8" s="386">
        <v>2</v>
      </c>
      <c r="AB8" s="29" t="s">
        <v>867</v>
      </c>
      <c r="AC8" s="27">
        <v>3875</v>
      </c>
      <c r="AD8" s="27"/>
      <c r="AE8" s="34">
        <v>-4.3209876543209874E-2</v>
      </c>
      <c r="AF8" s="27">
        <v>4400</v>
      </c>
      <c r="AG8" s="27"/>
      <c r="AH8" s="75">
        <v>5.7142857142857143E-3</v>
      </c>
    </row>
    <row r="9" spans="1:34" ht="16.5" thickBot="1" x14ac:dyDescent="0.3">
      <c r="A9" s="55" t="s">
        <v>36</v>
      </c>
      <c r="B9" s="56" t="s">
        <v>1020</v>
      </c>
      <c r="C9" s="56" t="s">
        <v>1021</v>
      </c>
      <c r="D9" s="56" t="s">
        <v>1022</v>
      </c>
      <c r="E9" s="56" t="s">
        <v>1016</v>
      </c>
      <c r="F9" s="56" t="s">
        <v>1023</v>
      </c>
      <c r="G9" s="56" t="s">
        <v>1024</v>
      </c>
      <c r="I9" s="29" t="s">
        <v>871</v>
      </c>
      <c r="J9" s="80">
        <v>5350</v>
      </c>
      <c r="K9" s="27"/>
      <c r="L9" s="80">
        <v>4125</v>
      </c>
      <c r="M9" s="27"/>
      <c r="N9" s="29">
        <v>5475</v>
      </c>
      <c r="O9" s="8">
        <v>30</v>
      </c>
      <c r="P9" s="29">
        <v>6400</v>
      </c>
      <c r="Q9" s="8">
        <v>20</v>
      </c>
      <c r="R9" s="29">
        <v>6625</v>
      </c>
      <c r="S9" s="8">
        <v>50</v>
      </c>
      <c r="T9" s="80">
        <v>4920</v>
      </c>
      <c r="U9" s="28" t="s">
        <v>4996</v>
      </c>
      <c r="AA9" s="386">
        <v>3</v>
      </c>
      <c r="AB9" s="29" t="s">
        <v>868</v>
      </c>
      <c r="AC9" s="27">
        <v>4475</v>
      </c>
      <c r="AD9" s="27"/>
      <c r="AE9" s="34">
        <v>0.15483870967741936</v>
      </c>
      <c r="AF9" s="27">
        <v>4560</v>
      </c>
      <c r="AG9" s="27"/>
      <c r="AH9" s="75">
        <v>3.6363636363636362E-2</v>
      </c>
    </row>
    <row r="10" spans="1:34" ht="16.5" thickBot="1" x14ac:dyDescent="0.3">
      <c r="A10" s="55" t="s">
        <v>42</v>
      </c>
      <c r="B10" s="56" t="s">
        <v>1025</v>
      </c>
      <c r="C10" s="56" t="s">
        <v>1026</v>
      </c>
      <c r="D10" s="56" t="s">
        <v>1027</v>
      </c>
      <c r="E10" s="56" t="s">
        <v>1020</v>
      </c>
      <c r="F10" s="56" t="s">
        <v>1028</v>
      </c>
      <c r="G10" s="56" t="s">
        <v>1029</v>
      </c>
      <c r="I10" s="29" t="s">
        <v>872</v>
      </c>
      <c r="J10" s="80">
        <v>5300</v>
      </c>
      <c r="K10" s="27">
        <v>25</v>
      </c>
      <c r="L10" s="80">
        <v>4330</v>
      </c>
      <c r="M10" s="27">
        <v>15</v>
      </c>
      <c r="N10" s="29">
        <v>5925</v>
      </c>
      <c r="O10" s="8"/>
      <c r="P10" s="29">
        <v>6350</v>
      </c>
      <c r="Q10" s="8"/>
      <c r="R10" s="29">
        <v>6525</v>
      </c>
      <c r="S10" s="8">
        <v>100</v>
      </c>
      <c r="T10" s="80">
        <v>4300</v>
      </c>
      <c r="U10" s="28"/>
      <c r="AA10" s="386">
        <v>4</v>
      </c>
      <c r="AB10" s="29" t="s">
        <v>869</v>
      </c>
      <c r="AC10" s="27">
        <v>5000</v>
      </c>
      <c r="AD10" s="30"/>
      <c r="AE10" s="34">
        <v>0.11731843575418995</v>
      </c>
      <c r="AF10" s="27">
        <v>4835</v>
      </c>
      <c r="AG10" s="30"/>
      <c r="AH10" s="75">
        <v>6.0307017543859649E-2</v>
      </c>
    </row>
    <row r="11" spans="1:34" ht="16.5" thickBot="1" x14ac:dyDescent="0.3">
      <c r="A11" s="55" t="s">
        <v>49</v>
      </c>
      <c r="B11" s="56" t="s">
        <v>1030</v>
      </c>
      <c r="C11" s="56" t="s">
        <v>1031</v>
      </c>
      <c r="D11" s="56" t="s">
        <v>1032</v>
      </c>
      <c r="E11" s="56" t="s">
        <v>1025</v>
      </c>
      <c r="F11" s="56" t="s">
        <v>1033</v>
      </c>
      <c r="G11" s="56" t="s">
        <v>1034</v>
      </c>
      <c r="I11" s="29" t="s">
        <v>873</v>
      </c>
      <c r="J11" s="80">
        <v>4320</v>
      </c>
      <c r="K11" s="27"/>
      <c r="L11" s="80">
        <v>4400</v>
      </c>
      <c r="M11" s="27"/>
      <c r="N11" s="29">
        <v>5750</v>
      </c>
      <c r="O11" s="8"/>
      <c r="P11" s="29">
        <v>6750</v>
      </c>
      <c r="Q11" s="8"/>
      <c r="R11" s="29">
        <v>6900</v>
      </c>
      <c r="S11" s="8"/>
      <c r="T11" s="80">
        <v>4210</v>
      </c>
      <c r="U11" s="28" t="s">
        <v>4995</v>
      </c>
      <c r="AA11" s="386">
        <v>5</v>
      </c>
      <c r="AB11" s="29" t="s">
        <v>870</v>
      </c>
      <c r="AC11" s="27">
        <v>5150</v>
      </c>
      <c r="AD11" s="27"/>
      <c r="AE11" s="34">
        <v>0.03</v>
      </c>
      <c r="AF11" s="27">
        <v>4770</v>
      </c>
      <c r="AG11" s="27"/>
      <c r="AH11" s="75">
        <v>-1.344364012409514E-2</v>
      </c>
    </row>
    <row r="12" spans="1:34" ht="16.5" thickBot="1" x14ac:dyDescent="0.3">
      <c r="A12" s="55" t="s">
        <v>55</v>
      </c>
      <c r="B12" s="56" t="s">
        <v>1035</v>
      </c>
      <c r="C12" s="56" t="s">
        <v>1036</v>
      </c>
      <c r="D12" s="56" t="s">
        <v>1026</v>
      </c>
      <c r="E12" s="56" t="s">
        <v>1037</v>
      </c>
      <c r="F12" s="56" t="s">
        <v>1038</v>
      </c>
      <c r="G12" s="56" t="s">
        <v>1039</v>
      </c>
      <c r="I12" s="29" t="s">
        <v>874</v>
      </c>
      <c r="J12" s="80">
        <v>3975</v>
      </c>
      <c r="K12" s="27"/>
      <c r="L12" s="80">
        <v>5250</v>
      </c>
      <c r="M12" s="27"/>
      <c r="N12" s="29">
        <v>5725</v>
      </c>
      <c r="O12" s="8">
        <v>100</v>
      </c>
      <c r="P12" s="29">
        <v>6675</v>
      </c>
      <c r="Q12" s="8">
        <v>70</v>
      </c>
      <c r="R12" s="29">
        <v>6775</v>
      </c>
      <c r="S12" s="8"/>
      <c r="T12" s="56">
        <v>3610</v>
      </c>
      <c r="U12" s="28"/>
      <c r="AA12" s="386">
        <v>6</v>
      </c>
      <c r="AB12" s="29" t="s">
        <v>871</v>
      </c>
      <c r="AC12" s="27">
        <v>5350</v>
      </c>
      <c r="AD12" s="27"/>
      <c r="AE12" s="34">
        <v>3.8834951456310676E-2</v>
      </c>
      <c r="AF12" s="27">
        <v>4125</v>
      </c>
      <c r="AG12" s="27"/>
      <c r="AH12" s="75">
        <v>-0.13522012578616352</v>
      </c>
    </row>
    <row r="13" spans="1:34" ht="16.5" thickBot="1" x14ac:dyDescent="0.3">
      <c r="A13" s="55" t="s">
        <v>61</v>
      </c>
      <c r="B13" s="56" t="s">
        <v>1035</v>
      </c>
      <c r="C13" s="56" t="s">
        <v>1040</v>
      </c>
      <c r="D13" s="56" t="s">
        <v>1041</v>
      </c>
      <c r="E13" s="56" t="s">
        <v>1035</v>
      </c>
      <c r="F13" s="56" t="s">
        <v>1042</v>
      </c>
      <c r="G13" s="56" t="s">
        <v>1043</v>
      </c>
      <c r="H13" s="56"/>
      <c r="I13" s="29" t="s">
        <v>875</v>
      </c>
      <c r="J13" s="80">
        <v>4000</v>
      </c>
      <c r="K13" s="27">
        <v>50</v>
      </c>
      <c r="L13" s="80">
        <v>5450</v>
      </c>
      <c r="M13" s="27">
        <v>50</v>
      </c>
      <c r="N13" s="29">
        <v>5850</v>
      </c>
      <c r="O13" s="8"/>
      <c r="P13" s="29">
        <v>6450</v>
      </c>
      <c r="Q13" s="8"/>
      <c r="R13" s="29">
        <v>7100</v>
      </c>
      <c r="S13" s="8"/>
      <c r="T13" s="56">
        <v>3670</v>
      </c>
      <c r="U13" s="31"/>
      <c r="AA13" s="386">
        <v>7</v>
      </c>
      <c r="AB13" s="29" t="s">
        <v>872</v>
      </c>
      <c r="AC13" s="27">
        <v>5300</v>
      </c>
      <c r="AD13" s="27">
        <v>25</v>
      </c>
      <c r="AE13" s="34">
        <v>-4.6728971962616819E-3</v>
      </c>
      <c r="AF13" s="27">
        <v>4330</v>
      </c>
      <c r="AG13" s="27">
        <v>15</v>
      </c>
      <c r="AH13" s="75">
        <v>5.3333333333333337E-2</v>
      </c>
    </row>
    <row r="14" spans="1:34" ht="16.5" thickBot="1" x14ac:dyDescent="0.3">
      <c r="A14" s="55" t="s">
        <v>68</v>
      </c>
      <c r="B14" s="56" t="s">
        <v>1044</v>
      </c>
      <c r="C14" s="56" t="s">
        <v>1045</v>
      </c>
      <c r="D14" s="56" t="s">
        <v>1046</v>
      </c>
      <c r="E14" s="56" t="s">
        <v>1035</v>
      </c>
      <c r="F14" s="56" t="s">
        <v>1042</v>
      </c>
      <c r="G14" s="56" t="s">
        <v>1047</v>
      </c>
      <c r="I14" s="29" t="s">
        <v>876</v>
      </c>
      <c r="J14" s="80">
        <v>4850</v>
      </c>
      <c r="K14" s="27"/>
      <c r="L14" s="80">
        <v>4925</v>
      </c>
      <c r="M14" s="27"/>
      <c r="N14" s="29">
        <v>5900</v>
      </c>
      <c r="O14" s="8"/>
      <c r="P14" s="29">
        <v>7100</v>
      </c>
      <c r="Q14" s="8"/>
      <c r="R14" s="29">
        <v>7450</v>
      </c>
      <c r="S14" s="8"/>
      <c r="T14" s="79">
        <v>3460</v>
      </c>
      <c r="U14" s="28"/>
      <c r="AA14" s="386">
        <v>8</v>
      </c>
      <c r="AB14" s="29" t="s">
        <v>873</v>
      </c>
      <c r="AC14" s="27">
        <v>4320</v>
      </c>
      <c r="AD14" s="27"/>
      <c r="AE14" s="34">
        <v>-0.18490566037735848</v>
      </c>
      <c r="AF14" s="27">
        <v>4400</v>
      </c>
      <c r="AG14" s="27"/>
      <c r="AH14" s="75">
        <v>1.6166281755196306E-2</v>
      </c>
    </row>
    <row r="15" spans="1:34" ht="16.5" thickBot="1" x14ac:dyDescent="0.3">
      <c r="A15" s="55" t="s">
        <v>73</v>
      </c>
      <c r="B15" s="56" t="s">
        <v>1048</v>
      </c>
      <c r="C15" s="56" t="s">
        <v>1049</v>
      </c>
      <c r="D15" s="56" t="s">
        <v>1050</v>
      </c>
      <c r="E15" s="56" t="s">
        <v>1051</v>
      </c>
      <c r="F15" s="56" t="s">
        <v>1052</v>
      </c>
      <c r="G15" s="56" t="s">
        <v>1053</v>
      </c>
      <c r="I15" s="29" t="s">
        <v>877</v>
      </c>
      <c r="J15" s="80">
        <v>4675</v>
      </c>
      <c r="K15" s="27"/>
      <c r="L15" s="80">
        <v>4650</v>
      </c>
      <c r="M15" s="27"/>
      <c r="N15" s="29">
        <v>6100</v>
      </c>
      <c r="O15" s="8"/>
      <c r="P15" s="29">
        <v>6675</v>
      </c>
      <c r="Q15" s="8"/>
      <c r="R15" s="29">
        <v>6350</v>
      </c>
      <c r="S15" s="8"/>
      <c r="T15" s="79">
        <v>3900</v>
      </c>
      <c r="U15" s="28"/>
      <c r="AA15" s="386">
        <v>9</v>
      </c>
      <c r="AB15" s="29" t="s">
        <v>874</v>
      </c>
      <c r="AC15" s="27">
        <v>3975</v>
      </c>
      <c r="AD15" s="27"/>
      <c r="AE15" s="34">
        <v>-7.9861111111111105E-2</v>
      </c>
      <c r="AF15" s="27">
        <v>5250</v>
      </c>
      <c r="AG15" s="27"/>
      <c r="AH15" s="75">
        <v>0.19318181818181818</v>
      </c>
    </row>
    <row r="16" spans="1:34" ht="16.5" thickBot="1" x14ac:dyDescent="0.3">
      <c r="A16" s="55" t="s">
        <v>80</v>
      </c>
      <c r="B16" s="56" t="s">
        <v>1054</v>
      </c>
      <c r="C16" s="56" t="s">
        <v>1055</v>
      </c>
      <c r="D16" s="56" t="s">
        <v>1056</v>
      </c>
      <c r="E16" s="56" t="s">
        <v>1057</v>
      </c>
      <c r="F16" s="56" t="s">
        <v>1058</v>
      </c>
      <c r="G16" s="56" t="s">
        <v>1059</v>
      </c>
      <c r="I16" s="29" t="s">
        <v>866</v>
      </c>
      <c r="J16" s="80">
        <v>4375</v>
      </c>
      <c r="K16" s="27"/>
      <c r="L16" s="80">
        <v>4120</v>
      </c>
      <c r="M16" s="27"/>
      <c r="N16" s="29">
        <v>7175</v>
      </c>
      <c r="O16" s="8"/>
      <c r="P16" s="29">
        <v>6000</v>
      </c>
      <c r="Q16" s="8"/>
      <c r="R16" s="29">
        <v>6350</v>
      </c>
      <c r="S16" s="8"/>
      <c r="T16" s="79">
        <v>3290</v>
      </c>
      <c r="U16" s="28"/>
      <c r="AA16" s="386">
        <v>10</v>
      </c>
      <c r="AB16" s="29" t="s">
        <v>875</v>
      </c>
      <c r="AC16" s="27">
        <v>4000</v>
      </c>
      <c r="AD16" s="27">
        <v>50</v>
      </c>
      <c r="AE16" s="34">
        <v>1.8867924528301886E-2</v>
      </c>
      <c r="AF16" s="27">
        <v>5450</v>
      </c>
      <c r="AG16" s="27">
        <v>50</v>
      </c>
      <c r="AH16" s="75">
        <v>4.7619047619047616E-2</v>
      </c>
    </row>
    <row r="17" spans="1:34" ht="16.5" thickBot="1" x14ac:dyDescent="0.3">
      <c r="A17" s="55" t="s">
        <v>1060</v>
      </c>
      <c r="B17" s="626" t="s">
        <v>1015</v>
      </c>
      <c r="C17" s="626"/>
      <c r="D17" s="626"/>
      <c r="E17" s="626"/>
      <c r="F17" s="626"/>
      <c r="G17" s="626"/>
      <c r="I17" s="32"/>
      <c r="J17" s="32"/>
      <c r="K17" s="32"/>
      <c r="L17" s="32"/>
      <c r="M17" s="32"/>
      <c r="N17" s="32"/>
      <c r="O17" s="32"/>
      <c r="AA17" s="386">
        <v>11</v>
      </c>
      <c r="AB17" s="29" t="s">
        <v>876</v>
      </c>
      <c r="AC17" s="27">
        <v>4850</v>
      </c>
      <c r="AD17" s="27"/>
      <c r="AE17" s="34">
        <v>0.21249999999999999</v>
      </c>
      <c r="AF17" s="27">
        <v>4925</v>
      </c>
      <c r="AG17" s="27"/>
      <c r="AH17" s="75">
        <v>-9.6330275229357804E-2</v>
      </c>
    </row>
    <row r="18" spans="1:34" ht="16.5" thickBot="1" x14ac:dyDescent="0.3">
      <c r="A18" s="55" t="s">
        <v>87</v>
      </c>
      <c r="B18" s="56" t="s">
        <v>1061</v>
      </c>
      <c r="C18" s="56" t="s">
        <v>1062</v>
      </c>
      <c r="D18" s="56" t="s">
        <v>1063</v>
      </c>
      <c r="E18" s="56" t="s">
        <v>1054</v>
      </c>
      <c r="F18" s="56" t="s">
        <v>1064</v>
      </c>
      <c r="G18" s="56" t="s">
        <v>1065</v>
      </c>
      <c r="I18" s="604" t="s">
        <v>878</v>
      </c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AA18" s="386">
        <v>12</v>
      </c>
      <c r="AB18" s="29" t="s">
        <v>877</v>
      </c>
      <c r="AC18" s="27">
        <v>4675</v>
      </c>
      <c r="AD18" s="27"/>
      <c r="AE18" s="34">
        <v>-3.608247422680412E-2</v>
      </c>
      <c r="AF18" s="27">
        <v>4650</v>
      </c>
      <c r="AG18" s="27"/>
      <c r="AH18" s="75">
        <v>-5.5837563451776651E-2</v>
      </c>
    </row>
    <row r="19" spans="1:34" ht="16.5" thickBot="1" x14ac:dyDescent="0.3">
      <c r="A19" s="55" t="s">
        <v>93</v>
      </c>
      <c r="B19" s="56" t="s">
        <v>1066</v>
      </c>
      <c r="C19" s="56" t="s">
        <v>1061</v>
      </c>
      <c r="D19" s="56" t="s">
        <v>1030</v>
      </c>
      <c r="E19" s="56" t="s">
        <v>1061</v>
      </c>
      <c r="F19" s="56" t="s">
        <v>1067</v>
      </c>
      <c r="G19" s="56" t="s">
        <v>1068</v>
      </c>
      <c r="I19" s="21"/>
      <c r="J19" s="21">
        <v>2013</v>
      </c>
      <c r="K19" s="21" t="s">
        <v>879</v>
      </c>
      <c r="L19" s="21">
        <v>2014</v>
      </c>
      <c r="M19" s="21" t="s">
        <v>879</v>
      </c>
      <c r="N19" s="21">
        <v>2015</v>
      </c>
      <c r="O19" s="21" t="s">
        <v>879</v>
      </c>
      <c r="P19" s="21">
        <v>2016</v>
      </c>
      <c r="Q19" s="21" t="s">
        <v>879</v>
      </c>
      <c r="R19" s="21">
        <v>2017</v>
      </c>
      <c r="S19" s="21" t="s">
        <v>879</v>
      </c>
      <c r="T19" s="21">
        <v>2018</v>
      </c>
      <c r="U19" s="21" t="s">
        <v>879</v>
      </c>
      <c r="AA19" s="386">
        <v>13</v>
      </c>
      <c r="AB19" s="29" t="s">
        <v>866</v>
      </c>
      <c r="AC19" s="27">
        <v>4375</v>
      </c>
      <c r="AD19" s="27"/>
      <c r="AE19" s="46">
        <v>-6.4171122994652413E-2</v>
      </c>
      <c r="AF19" s="27">
        <v>4120</v>
      </c>
      <c r="AG19" s="27"/>
      <c r="AH19" s="75">
        <v>-0.11397849462365592</v>
      </c>
    </row>
    <row r="20" spans="1:34" ht="16.5" thickBot="1" x14ac:dyDescent="0.3">
      <c r="A20" s="55" t="s">
        <v>100</v>
      </c>
      <c r="B20" s="56" t="s">
        <v>1069</v>
      </c>
      <c r="C20" s="56" t="s">
        <v>1070</v>
      </c>
      <c r="D20" s="56" t="s">
        <v>1071</v>
      </c>
      <c r="E20" s="56" t="s">
        <v>1072</v>
      </c>
      <c r="F20" s="56" t="s">
        <v>1073</v>
      </c>
      <c r="G20" s="56" t="s">
        <v>1074</v>
      </c>
      <c r="I20" s="33" t="s">
        <v>867</v>
      </c>
      <c r="J20" s="34">
        <f>(J4-J3+K4)/J3</f>
        <v>-4.3209876543209874E-2</v>
      </c>
      <c r="K20" s="34">
        <f>(J20-J33)^2</f>
        <v>3.1920183305236701E-3</v>
      </c>
      <c r="L20" s="34">
        <f>(L4-L3+M4)/L3</f>
        <v>5.7142857142857143E-3</v>
      </c>
      <c r="M20" s="34">
        <f>(L20-L33)^2</f>
        <v>3.4707913776949945E-5</v>
      </c>
      <c r="N20" s="43">
        <f>(N4-N3+O4)/N3</f>
        <v>0.1395631067961165</v>
      </c>
      <c r="O20" s="35">
        <f>(N20-N33)^2</f>
        <v>7.89229112682561E-3</v>
      </c>
      <c r="P20" s="34">
        <f>(P4-P3+Q4)/P3</f>
        <v>2.4390243902439025E-2</v>
      </c>
      <c r="Q20" s="35">
        <f>(P20-P33)^2</f>
        <v>1.3128575197058217E-3</v>
      </c>
      <c r="R20" s="34">
        <f>(R4-R3+S4)/R3</f>
        <v>0.1125</v>
      </c>
      <c r="S20" s="35">
        <f>(R20-R33)^2</f>
        <v>1.0742057103680716E-2</v>
      </c>
      <c r="T20" s="34">
        <f>(T4-T3+U4)/T3</f>
        <v>-1.968503937007874E-2</v>
      </c>
      <c r="U20" s="35">
        <f>(T20-T33)^2</f>
        <v>1.7840279409916669E-4</v>
      </c>
      <c r="AA20" s="589" t="s">
        <v>5160</v>
      </c>
      <c r="AB20" s="589"/>
      <c r="AC20" s="589"/>
      <c r="AD20" s="589"/>
      <c r="AE20" s="75">
        <v>0.15945687896682423</v>
      </c>
      <c r="AF20" s="589" t="s">
        <v>5160</v>
      </c>
      <c r="AG20" s="589"/>
      <c r="AH20" s="75">
        <v>-2.1246787038718962E-3</v>
      </c>
    </row>
    <row r="21" spans="1:34" ht="16.5" thickBot="1" x14ac:dyDescent="0.3">
      <c r="A21" s="55" t="s">
        <v>455</v>
      </c>
      <c r="B21" s="626" t="s">
        <v>1075</v>
      </c>
      <c r="C21" s="626"/>
      <c r="D21" s="626"/>
      <c r="E21" s="626"/>
      <c r="F21" s="626"/>
      <c r="G21" s="626"/>
      <c r="I21" s="33" t="s">
        <v>868</v>
      </c>
      <c r="J21" s="34">
        <f>(J5-J4+K5)/J4</f>
        <v>0.15483870967741936</v>
      </c>
      <c r="K21" s="34">
        <f>(J21-J33)^2</f>
        <v>2.0036582673790135E-2</v>
      </c>
      <c r="L21" s="34">
        <f>(L5-L4+M5)/L4</f>
        <v>3.6363636363636362E-2</v>
      </c>
      <c r="M21" s="34">
        <f>(L21-L33)^2</f>
        <v>1.3352222392412664E-3</v>
      </c>
      <c r="N21" s="43">
        <f>(N5-N4+O5)/N4</f>
        <v>3.727369542066028E-2</v>
      </c>
      <c r="O21" s="35">
        <f>(N21-N33)^2</f>
        <v>1.809251931835463E-4</v>
      </c>
      <c r="P21" s="34">
        <f>(P5-P4+Q5)/P4</f>
        <v>5.7823129251700682E-2</v>
      </c>
      <c r="Q21" s="35">
        <f>(P21-P33)^2</f>
        <v>4.853387938367525E-3</v>
      </c>
      <c r="R21" s="34">
        <f>(R5-R4+S5)/R4</f>
        <v>-4.8689138576779027E-2</v>
      </c>
      <c r="S21" s="35">
        <f>(R21-R33)^2</f>
        <v>3.3114549845166064E-3</v>
      </c>
      <c r="T21" s="34">
        <f t="shared" ref="T21:T31" si="0">(T5-T4+U5)/T4</f>
        <v>-2.0080321285140562E-2</v>
      </c>
      <c r="U21" s="35">
        <f>(T21-T33)^2</f>
        <v>1.6799967775698958E-4</v>
      </c>
      <c r="AA21" s="627" t="s">
        <v>716</v>
      </c>
      <c r="AB21" s="614" t="s">
        <v>5142</v>
      </c>
      <c r="AC21" s="615"/>
      <c r="AD21" s="615"/>
      <c r="AE21" s="629"/>
      <c r="AF21" s="614" t="s">
        <v>5143</v>
      </c>
      <c r="AG21" s="615"/>
      <c r="AH21" s="629"/>
    </row>
    <row r="22" spans="1:34" ht="16.5" thickBot="1" x14ac:dyDescent="0.3">
      <c r="A22" s="55" t="s">
        <v>106</v>
      </c>
      <c r="B22" s="56" t="s">
        <v>1054</v>
      </c>
      <c r="C22" s="56" t="s">
        <v>1076</v>
      </c>
      <c r="D22" s="56" t="s">
        <v>1077</v>
      </c>
      <c r="E22" s="56" t="s">
        <v>1069</v>
      </c>
      <c r="F22" s="56" t="s">
        <v>1078</v>
      </c>
      <c r="G22" s="56" t="s">
        <v>1079</v>
      </c>
      <c r="I22" s="33" t="s">
        <v>869</v>
      </c>
      <c r="J22" s="34">
        <f>(J6-J5+K6)/J5</f>
        <v>0.11731843575418995</v>
      </c>
      <c r="K22" s="34">
        <f>(J22-J33)^2</f>
        <v>1.0822316323328383E-2</v>
      </c>
      <c r="L22" s="34">
        <f>(L6-L5+M6)/L5</f>
        <v>6.0307017543859649E-2</v>
      </c>
      <c r="M22" s="34">
        <f>(L22-L33)^2</f>
        <v>3.658323220038603E-3</v>
      </c>
      <c r="N22" s="43">
        <f>(N6-N5+O6)/N5</f>
        <v>5.2361396303901436E-2</v>
      </c>
      <c r="O22" s="35">
        <f>(N22-N33)^2</f>
        <v>2.6793018104961533E-6</v>
      </c>
      <c r="P22" s="34">
        <f>(P6-P5+Q6)/P5</f>
        <v>-8.3601286173633438E-2</v>
      </c>
      <c r="Q22" s="35">
        <f>(P22-P33)^2</f>
        <v>5.1492327093828165E-3</v>
      </c>
      <c r="R22" s="34">
        <f>(R6-R5+S6)/R5</f>
        <v>-1.5748031496062992E-2</v>
      </c>
      <c r="S22" s="35">
        <f>(R22-R33)^2</f>
        <v>6.0536350116532358E-4</v>
      </c>
      <c r="T22" s="34">
        <f t="shared" si="0"/>
        <v>-6.9672131147540978E-2</v>
      </c>
      <c r="U22" s="35">
        <f>(T22-T33)^2</f>
        <v>1.3417818741853504E-3</v>
      </c>
      <c r="AA22" s="628"/>
      <c r="AB22" s="382" t="s">
        <v>885</v>
      </c>
      <c r="AC22" s="382" t="s">
        <v>5161</v>
      </c>
      <c r="AD22" s="382" t="s">
        <v>5162</v>
      </c>
      <c r="AE22" s="383" t="s">
        <v>878</v>
      </c>
      <c r="AF22" s="382" t="s">
        <v>5161</v>
      </c>
      <c r="AG22" s="382" t="s">
        <v>5162</v>
      </c>
      <c r="AH22" s="383" t="s">
        <v>878</v>
      </c>
    </row>
    <row r="23" spans="1:34" ht="16.5" thickBot="1" x14ac:dyDescent="0.3">
      <c r="A23" s="55" t="s">
        <v>114</v>
      </c>
      <c r="B23" s="56" t="s">
        <v>1030</v>
      </c>
      <c r="C23" s="56" t="s">
        <v>1061</v>
      </c>
      <c r="D23" s="56" t="s">
        <v>1080</v>
      </c>
      <c r="E23" s="56" t="s">
        <v>1054</v>
      </c>
      <c r="F23" s="56" t="s">
        <v>1081</v>
      </c>
      <c r="G23" s="56" t="s">
        <v>1082</v>
      </c>
      <c r="I23" s="33" t="s">
        <v>870</v>
      </c>
      <c r="J23" s="34">
        <f>(J7-J6+K7)/J6</f>
        <v>0.03</v>
      </c>
      <c r="K23" s="46">
        <f>(J23-J33)^2</f>
        <v>2.7928849578977061E-4</v>
      </c>
      <c r="L23" s="34">
        <f>(L7-L6+M7)/L6</f>
        <v>-1.344364012409514E-2</v>
      </c>
      <c r="M23" s="34">
        <f>(L23-L33)^2</f>
        <v>1.7600223949878013E-4</v>
      </c>
      <c r="N23" s="43">
        <f>(N7-N6+O7)/N6</f>
        <v>1.4634146341463415E-2</v>
      </c>
      <c r="O23" s="47">
        <f>(N23-N33)^2</f>
        <v>1.3025164427509265E-3</v>
      </c>
      <c r="P23" s="34">
        <f>(P7-P6+Q7)/P6</f>
        <v>-6.6666666666666666E-2</v>
      </c>
      <c r="Q23" s="47">
        <f>(P23-P33)^2</f>
        <v>3.0056199678448483E-3</v>
      </c>
      <c r="R23" s="34">
        <f>(R7-R6+S7)/R6</f>
        <v>8.4000000000000005E-2</v>
      </c>
      <c r="S23" s="47">
        <f>(R23-R33)^2</f>
        <v>5.6466050521332073E-3</v>
      </c>
      <c r="T23" s="34">
        <f t="shared" si="0"/>
        <v>-0.13656387665198239</v>
      </c>
      <c r="U23" s="47">
        <f>(T23-T33)^2</f>
        <v>1.0716822372780098E-2</v>
      </c>
      <c r="AA23" s="384">
        <v>1</v>
      </c>
      <c r="AB23" s="27" t="s">
        <v>866</v>
      </c>
      <c r="AC23" s="80">
        <v>4050</v>
      </c>
      <c r="AD23" s="27"/>
      <c r="AE23" s="384"/>
      <c r="AF23" s="80">
        <v>4375</v>
      </c>
      <c r="AG23" s="27"/>
      <c r="AH23" s="384"/>
    </row>
    <row r="24" spans="1:34" ht="16.5" thickBot="1" x14ac:dyDescent="0.3">
      <c r="A24" s="55" t="s">
        <v>118</v>
      </c>
      <c r="B24" s="56" t="s">
        <v>1083</v>
      </c>
      <c r="C24" s="56" t="s">
        <v>1070</v>
      </c>
      <c r="D24" s="56" t="s">
        <v>1084</v>
      </c>
      <c r="E24" s="56" t="s">
        <v>1030</v>
      </c>
      <c r="F24" s="56" t="s">
        <v>1085</v>
      </c>
      <c r="G24" s="56" t="s">
        <v>1086</v>
      </c>
      <c r="I24" s="33" t="s">
        <v>871</v>
      </c>
      <c r="J24" s="34">
        <f>(J9-J7+K9)/J7</f>
        <v>3.8834951456310676E-2</v>
      </c>
      <c r="K24" s="34">
        <f>(J24-J33)^2</f>
        <v>6.5264298622932752E-4</v>
      </c>
      <c r="L24" s="34">
        <f>(L9-L7+M9)/L7</f>
        <v>-0.13522012578616352</v>
      </c>
      <c r="M24" s="34">
        <f>(L24-L33)^2</f>
        <v>1.8236630546385392E-2</v>
      </c>
      <c r="N24" s="43">
        <f>(N9-N7+O9)/N7</f>
        <v>5.8653846153846154E-2</v>
      </c>
      <c r="O24" s="47">
        <f>(N24-N33)^2</f>
        <v>6.2873911829396933E-5</v>
      </c>
      <c r="P24" s="34">
        <f>(P9-P7+Q9)/P7</f>
        <v>-3.4586466165413533E-2</v>
      </c>
      <c r="Q24" s="47">
        <f>(P24-P33)^2</f>
        <v>5.1725925497395986E-4</v>
      </c>
      <c r="R24" s="34">
        <f>(R9-R7+S9)/R7</f>
        <v>-1.4760147601476014E-2</v>
      </c>
      <c r="S24" s="47">
        <f>(R24-R33)^2</f>
        <v>5.5772735665197883E-4</v>
      </c>
      <c r="T24" s="34">
        <f t="shared" si="0"/>
        <v>0</v>
      </c>
      <c r="U24" s="47">
        <f>(T24-T33)^2</f>
        <v>1.0917599030014088E-3</v>
      </c>
      <c r="AA24" s="384">
        <v>2</v>
      </c>
      <c r="AB24" s="29" t="s">
        <v>867</v>
      </c>
      <c r="AC24" s="80">
        <v>3875</v>
      </c>
      <c r="AD24" s="27"/>
      <c r="AE24" s="34">
        <v>-4.3209876543209874E-2</v>
      </c>
      <c r="AF24" s="80">
        <v>4400</v>
      </c>
      <c r="AG24" s="27"/>
      <c r="AH24" s="363">
        <v>5.7142857142857143E-3</v>
      </c>
    </row>
    <row r="25" spans="1:34" ht="16.5" thickBot="1" x14ac:dyDescent="0.3">
      <c r="A25" s="55" t="s">
        <v>124</v>
      </c>
      <c r="B25" s="56" t="s">
        <v>1087</v>
      </c>
      <c r="C25" s="56" t="s">
        <v>1088</v>
      </c>
      <c r="D25" s="56" t="s">
        <v>1025</v>
      </c>
      <c r="E25" s="56" t="s">
        <v>1035</v>
      </c>
      <c r="F25" s="56" t="s">
        <v>1089</v>
      </c>
      <c r="G25" s="56" t="s">
        <v>1090</v>
      </c>
      <c r="I25" s="33" t="s">
        <v>872</v>
      </c>
      <c r="J25" s="34">
        <f t="shared" ref="J25:J31" si="1">(J10-J9+K10)/J9</f>
        <v>-4.6728971962616819E-3</v>
      </c>
      <c r="K25" s="34">
        <f>(J25-J33)^2</f>
        <v>3.2259645927217403E-4</v>
      </c>
      <c r="L25" s="34">
        <f t="shared" ref="L25:L31" si="2">(L10-L9+M10)/L9</f>
        <v>5.3333333333333337E-2</v>
      </c>
      <c r="M25" s="34">
        <f>(L25-L33)^2</f>
        <v>2.8633618263927138E-3</v>
      </c>
      <c r="N25" s="43">
        <f t="shared" ref="N25:N31" si="3">(N10-N9+O10)/N9</f>
        <v>8.2191780821917804E-2</v>
      </c>
      <c r="O25" s="47">
        <f>(N25-N33)^2</f>
        <v>9.9018730743998559E-4</v>
      </c>
      <c r="P25" s="34">
        <f t="shared" ref="P25:P31" si="4">(P10-P9+Q10)/P9</f>
        <v>-7.8125E-3</v>
      </c>
      <c r="Q25" s="47">
        <f>(P25-P33)^2</f>
        <v>1.6245993253555529E-5</v>
      </c>
      <c r="R25" s="34">
        <f t="shared" ref="R25:R31" si="5">(R10-R9+S10)/R9</f>
        <v>0</v>
      </c>
      <c r="S25" s="47">
        <f>(R25-R33)^2</f>
        <v>7.8430584414233173E-5</v>
      </c>
      <c r="T25" s="34">
        <f t="shared" si="0"/>
        <v>2.4489795918367346E-2</v>
      </c>
      <c r="U25" s="47">
        <f>(T25-T33)^2</f>
        <v>3.3098834071813269E-3</v>
      </c>
      <c r="AA25" s="384">
        <v>3</v>
      </c>
      <c r="AB25" s="29" t="s">
        <v>868</v>
      </c>
      <c r="AC25" s="80">
        <v>4475</v>
      </c>
      <c r="AD25" s="27"/>
      <c r="AE25" s="34">
        <v>0.15483870967741936</v>
      </c>
      <c r="AF25" s="80">
        <v>4560</v>
      </c>
      <c r="AG25" s="27"/>
      <c r="AH25" s="363">
        <v>3.6363636363636362E-2</v>
      </c>
    </row>
    <row r="26" spans="1:34" ht="16.5" thickBot="1" x14ac:dyDescent="0.3">
      <c r="A26" s="55" t="s">
        <v>130</v>
      </c>
      <c r="B26" s="56" t="s">
        <v>1091</v>
      </c>
      <c r="C26" s="56" t="s">
        <v>1092</v>
      </c>
      <c r="D26" s="56" t="s">
        <v>1093</v>
      </c>
      <c r="E26" s="56" t="s">
        <v>1087</v>
      </c>
      <c r="F26" s="56" t="s">
        <v>1094</v>
      </c>
      <c r="G26" s="56" t="s">
        <v>1095</v>
      </c>
      <c r="I26" s="33" t="s">
        <v>873</v>
      </c>
      <c r="J26" s="34">
        <f t="shared" si="1"/>
        <v>-0.18490566037735848</v>
      </c>
      <c r="K26" s="34">
        <f>(J26-J33)^2</f>
        <v>3.9280756048056455E-2</v>
      </c>
      <c r="L26" s="34">
        <f t="shared" si="2"/>
        <v>1.6166281755196306E-2</v>
      </c>
      <c r="M26" s="34">
        <f>(L26-L33)^2</f>
        <v>2.6710470724103244E-4</v>
      </c>
      <c r="N26" s="43">
        <f t="shared" si="3"/>
        <v>-2.9535864978902954E-2</v>
      </c>
      <c r="O26" s="47">
        <f>(N26-N33)^2</f>
        <v>6.4417324479765859E-3</v>
      </c>
      <c r="P26" s="34">
        <f t="shared" si="4"/>
        <v>6.2992125984251968E-2</v>
      </c>
      <c r="Q26" s="47">
        <f>(P26-P33)^2</f>
        <v>5.6003158177799616E-3</v>
      </c>
      <c r="R26" s="34">
        <f t="shared" si="5"/>
        <v>5.7471264367816091E-2</v>
      </c>
      <c r="S26" s="47">
        <f>(R26-R33)^2</f>
        <v>2.3634337827007179E-3</v>
      </c>
      <c r="T26" s="34">
        <f t="shared" si="0"/>
        <v>-0.12601626016260162</v>
      </c>
      <c r="U26" s="47">
        <f>(T26-T33)^2</f>
        <v>8.6442520553142478E-3</v>
      </c>
      <c r="AA26" s="384">
        <v>4</v>
      </c>
      <c r="AB26" s="29" t="s">
        <v>869</v>
      </c>
      <c r="AC26" s="80">
        <v>5000</v>
      </c>
      <c r="AD26" s="30"/>
      <c r="AE26" s="34">
        <v>0.11731843575418995</v>
      </c>
      <c r="AF26" s="80">
        <v>4835</v>
      </c>
      <c r="AG26" s="30"/>
      <c r="AH26" s="363">
        <v>6.0307017543859649E-2</v>
      </c>
    </row>
    <row r="27" spans="1:34" ht="16.5" thickBot="1" x14ac:dyDescent="0.3">
      <c r="A27" s="55" t="s">
        <v>135</v>
      </c>
      <c r="B27" s="56" t="s">
        <v>1070</v>
      </c>
      <c r="C27" s="56" t="s">
        <v>1054</v>
      </c>
      <c r="D27" s="56" t="s">
        <v>1032</v>
      </c>
      <c r="E27" s="56" t="s">
        <v>1091</v>
      </c>
      <c r="F27" s="56" t="s">
        <v>1096</v>
      </c>
      <c r="G27" s="56" t="s">
        <v>1097</v>
      </c>
      <c r="I27" s="33" t="s">
        <v>874</v>
      </c>
      <c r="J27" s="34">
        <f t="shared" si="1"/>
        <v>-7.9861111111111105E-2</v>
      </c>
      <c r="K27" s="34">
        <f>(J27-J33)^2</f>
        <v>8.6767705466252159E-3</v>
      </c>
      <c r="L27" s="34">
        <f t="shared" si="2"/>
        <v>0.19318181818181818</v>
      </c>
      <c r="M27" s="34">
        <f>(L27-L33)^2</f>
        <v>3.7387654440902376E-2</v>
      </c>
      <c r="N27" s="43">
        <f t="shared" si="3"/>
        <v>1.3043478260869565E-2</v>
      </c>
      <c r="O27" s="47">
        <f>(N27-N33)^2</f>
        <v>1.4198623389518068E-3</v>
      </c>
      <c r="P27" s="34">
        <f t="shared" si="4"/>
        <v>-7.407407407407407E-4</v>
      </c>
      <c r="Q27" s="47">
        <f>(P27-P33)^2</f>
        <v>1.2326308873773756E-4</v>
      </c>
      <c r="R27" s="34">
        <f t="shared" si="5"/>
        <v>-1.8115942028985508E-2</v>
      </c>
      <c r="S27" s="47">
        <f>(R27-R33)^2</f>
        <v>7.2749128634569643E-4</v>
      </c>
      <c r="T27" s="34">
        <f t="shared" si="0"/>
        <v>6.9767441860465115E-3</v>
      </c>
      <c r="U27" s="47">
        <f>(T27-T33)^2</f>
        <v>1.6014830985015889E-3</v>
      </c>
      <c r="AA27" s="384">
        <v>5</v>
      </c>
      <c r="AB27" s="29" t="s">
        <v>870</v>
      </c>
      <c r="AC27" s="80">
        <v>5150</v>
      </c>
      <c r="AD27" s="27"/>
      <c r="AE27" s="34">
        <v>0.03</v>
      </c>
      <c r="AF27" s="80">
        <v>4770</v>
      </c>
      <c r="AG27" s="27"/>
      <c r="AH27" s="363">
        <v>-1.344364012409514E-2</v>
      </c>
    </row>
    <row r="28" spans="1:34" ht="16.5" thickBot="1" x14ac:dyDescent="0.3">
      <c r="A28" s="55" t="s">
        <v>141</v>
      </c>
      <c r="B28" s="56" t="s">
        <v>1062</v>
      </c>
      <c r="C28" s="56" t="s">
        <v>1098</v>
      </c>
      <c r="D28" s="56" t="s">
        <v>1031</v>
      </c>
      <c r="E28" s="56" t="s">
        <v>1087</v>
      </c>
      <c r="F28" s="56" t="s">
        <v>1094</v>
      </c>
      <c r="G28" s="56" t="s">
        <v>1099</v>
      </c>
      <c r="I28" s="33" t="s">
        <v>875</v>
      </c>
      <c r="J28" s="34">
        <f t="shared" si="1"/>
        <v>1.8867924528301886E-2</v>
      </c>
      <c r="K28" s="34">
        <f>(J28-J33)^2</f>
        <v>3.1134740318819828E-5</v>
      </c>
      <c r="L28" s="34">
        <f t="shared" si="2"/>
        <v>4.7619047619047616E-2</v>
      </c>
      <c r="M28" s="46">
        <f>(L28-L33)^2</f>
        <v>2.2844675745658963E-3</v>
      </c>
      <c r="N28" s="43">
        <f t="shared" si="3"/>
        <v>2.1834061135371178E-2</v>
      </c>
      <c r="O28" s="47">
        <f>(N28-N33)^2</f>
        <v>8.3465971164972132E-4</v>
      </c>
      <c r="P28" s="34">
        <f t="shared" si="4"/>
        <v>-3.3707865168539325E-2</v>
      </c>
      <c r="Q28" s="47">
        <f>(P28-P33)^2</f>
        <v>4.7806656231337807E-4</v>
      </c>
      <c r="R28" s="34">
        <f t="shared" si="5"/>
        <v>4.797047970479705E-2</v>
      </c>
      <c r="S28" s="47">
        <f>(R28-R33)^2</f>
        <v>1.5299343587063194E-3</v>
      </c>
      <c r="T28" s="34">
        <f t="shared" si="0"/>
        <v>-0.14251781472684086</v>
      </c>
      <c r="U28" s="47">
        <f>(T28-T33)^2</f>
        <v>1.1984999935000681E-2</v>
      </c>
      <c r="AA28" s="384">
        <v>6</v>
      </c>
      <c r="AB28" s="29" t="s">
        <v>871</v>
      </c>
      <c r="AC28" s="80">
        <v>5350</v>
      </c>
      <c r="AD28" s="27"/>
      <c r="AE28" s="34">
        <v>3.8834951456310676E-2</v>
      </c>
      <c r="AF28" s="80">
        <v>4125</v>
      </c>
      <c r="AG28" s="27"/>
      <c r="AH28" s="363">
        <v>-0.13522012578616352</v>
      </c>
    </row>
    <row r="29" spans="1:34" ht="16.5" thickBot="1" x14ac:dyDescent="0.3">
      <c r="A29" s="55" t="s">
        <v>145</v>
      </c>
      <c r="B29" s="56" t="s">
        <v>1040</v>
      </c>
      <c r="C29" s="56" t="s">
        <v>1057</v>
      </c>
      <c r="D29" s="56" t="s">
        <v>1046</v>
      </c>
      <c r="E29" s="56" t="s">
        <v>1057</v>
      </c>
      <c r="F29" s="56" t="s">
        <v>1100</v>
      </c>
      <c r="G29" s="56" t="s">
        <v>1101</v>
      </c>
      <c r="I29" s="33" t="s">
        <v>876</v>
      </c>
      <c r="J29" s="34">
        <f t="shared" si="1"/>
        <v>0.21249999999999999</v>
      </c>
      <c r="K29" s="34">
        <f>(J29-J33)^2</f>
        <v>3.9685391760548867E-2</v>
      </c>
      <c r="L29" s="34">
        <f t="shared" si="2"/>
        <v>-9.6330275229357804E-2</v>
      </c>
      <c r="M29" s="34">
        <f>(L29-L33)^2</f>
        <v>9.2454414607358003E-3</v>
      </c>
      <c r="N29" s="43">
        <f t="shared" si="3"/>
        <v>8.5470085470085479E-3</v>
      </c>
      <c r="O29" s="47">
        <f>(N29-N33)^2</f>
        <v>1.7789440757015307E-3</v>
      </c>
      <c r="P29" s="34">
        <f t="shared" si="4"/>
        <v>0.10077519379844961</v>
      </c>
      <c r="Q29" s="47">
        <f>(P29-P33)^2</f>
        <v>1.2682887275864722E-2</v>
      </c>
      <c r="R29" s="34">
        <f t="shared" si="5"/>
        <v>4.9295774647887321E-2</v>
      </c>
      <c r="S29" s="47">
        <f>(R29-R33)^2</f>
        <v>1.6353669330888279E-3</v>
      </c>
      <c r="T29" s="34">
        <f t="shared" si="0"/>
        <v>1.662049861495845E-2</v>
      </c>
      <c r="U29" s="47">
        <f>(T29-T33)^2</f>
        <v>2.4663429354214268E-3</v>
      </c>
      <c r="AA29" s="384">
        <v>7</v>
      </c>
      <c r="AB29" s="29" t="s">
        <v>872</v>
      </c>
      <c r="AC29" s="80">
        <v>5300</v>
      </c>
      <c r="AD29" s="27">
        <v>25</v>
      </c>
      <c r="AE29" s="34">
        <v>-4.6728971962616819E-3</v>
      </c>
      <c r="AF29" s="80">
        <v>4330</v>
      </c>
      <c r="AG29" s="27">
        <v>15</v>
      </c>
      <c r="AH29" s="363">
        <v>5.3333333333333337E-2</v>
      </c>
    </row>
    <row r="30" spans="1:34" ht="16.5" thickBot="1" x14ac:dyDescent="0.3">
      <c r="A30" s="55" t="s">
        <v>150</v>
      </c>
      <c r="B30" s="56" t="s">
        <v>1102</v>
      </c>
      <c r="C30" s="56" t="s">
        <v>1103</v>
      </c>
      <c r="D30" s="56" t="s">
        <v>1077</v>
      </c>
      <c r="E30" s="56" t="s">
        <v>1104</v>
      </c>
      <c r="F30" s="56" t="s">
        <v>1105</v>
      </c>
      <c r="G30" s="56" t="s">
        <v>1106</v>
      </c>
      <c r="I30" s="33" t="s">
        <v>877</v>
      </c>
      <c r="J30" s="34">
        <f t="shared" si="1"/>
        <v>-3.608247422680412E-2</v>
      </c>
      <c r="K30" s="34">
        <f>(J30-J33)^2</f>
        <v>2.4374509578863855E-3</v>
      </c>
      <c r="L30" s="34">
        <f t="shared" si="2"/>
        <v>-5.5837563451776651E-2</v>
      </c>
      <c r="M30" s="34">
        <f>(L30-L33)^2</f>
        <v>3.0980920275991324E-3</v>
      </c>
      <c r="N30" s="43">
        <f t="shared" si="3"/>
        <v>3.3898305084745763E-2</v>
      </c>
      <c r="O30" s="47">
        <f>(N30-N33)^2</f>
        <v>2.8312214800563099E-4</v>
      </c>
      <c r="P30" s="34">
        <f t="shared" si="4"/>
        <v>-5.9859154929577461E-2</v>
      </c>
      <c r="Q30" s="47">
        <f>(P30-P33)^2</f>
        <v>2.3055384706711628E-3</v>
      </c>
      <c r="R30" s="34">
        <f t="shared" si="5"/>
        <v>-0.1476510067114094</v>
      </c>
      <c r="S30" s="47">
        <f>(R30-R33)^2</f>
        <v>2.4494475815547753E-2</v>
      </c>
      <c r="T30" s="34">
        <f t="shared" si="0"/>
        <v>-5.7220708446866483E-2</v>
      </c>
      <c r="U30" s="47">
        <f>(T30-T33)^2</f>
        <v>5.846200851148441E-4</v>
      </c>
      <c r="AA30" s="384">
        <v>8</v>
      </c>
      <c r="AB30" s="29" t="s">
        <v>873</v>
      </c>
      <c r="AC30" s="80">
        <v>4320</v>
      </c>
      <c r="AD30" s="27"/>
      <c r="AE30" s="34">
        <v>-0.18490566037735848</v>
      </c>
      <c r="AF30" s="80">
        <v>4400</v>
      </c>
      <c r="AG30" s="27"/>
      <c r="AH30" s="363">
        <v>1.6166281755196306E-2</v>
      </c>
    </row>
    <row r="31" spans="1:34" ht="16.5" thickBot="1" x14ac:dyDescent="0.3">
      <c r="A31" s="55" t="s">
        <v>1107</v>
      </c>
      <c r="B31" s="626" t="s">
        <v>1108</v>
      </c>
      <c r="C31" s="626"/>
      <c r="D31" s="626"/>
      <c r="E31" s="626"/>
      <c r="F31" s="626"/>
      <c r="G31" s="626"/>
      <c r="I31" s="33" t="s">
        <v>866</v>
      </c>
      <c r="J31" s="34">
        <f t="shared" si="1"/>
        <v>-6.4171122994652413E-2</v>
      </c>
      <c r="K31" s="34">
        <f>(J31-J33)^2</f>
        <v>5.9999270824392797E-3</v>
      </c>
      <c r="L31" s="34">
        <f t="shared" si="2"/>
        <v>-0.11397849462365592</v>
      </c>
      <c r="M31" s="34">
        <f>(L31-L33)^2</f>
        <v>1.2950767305662015E-2</v>
      </c>
      <c r="N31" s="43">
        <f t="shared" si="3"/>
        <v>0.17622950819672131</v>
      </c>
      <c r="O31" s="35">
        <f>(N31-N33)^2</f>
        <v>1.5751497291318778E-2</v>
      </c>
      <c r="P31" s="34">
        <f t="shared" si="4"/>
        <v>-0.10112359550561797</v>
      </c>
      <c r="Q31" s="35">
        <f>(P31-P33)^2</f>
        <v>7.9710011873874876E-3</v>
      </c>
      <c r="R31" s="34">
        <f t="shared" si="5"/>
        <v>0</v>
      </c>
      <c r="S31" s="35">
        <f>(R31-R33)^2</f>
        <v>7.8430584414233173E-5</v>
      </c>
      <c r="T31" s="34">
        <f t="shared" si="0"/>
        <v>0.12716763005780346</v>
      </c>
      <c r="U31" s="47">
        <f>(T31-T33)^2</f>
        <v>2.5667058355732939E-2</v>
      </c>
      <c r="AA31" s="384">
        <v>9</v>
      </c>
      <c r="AB31" s="29" t="s">
        <v>874</v>
      </c>
      <c r="AC31" s="80">
        <v>3975</v>
      </c>
      <c r="AD31" s="27"/>
      <c r="AE31" s="34">
        <v>-7.9861111111111105E-2</v>
      </c>
      <c r="AF31" s="80">
        <v>5250</v>
      </c>
      <c r="AG31" s="27"/>
      <c r="AH31" s="363">
        <v>0.19318181818181818</v>
      </c>
    </row>
    <row r="32" spans="1:34" ht="16.5" thickBot="1" x14ac:dyDescent="0.3">
      <c r="A32" s="55" t="s">
        <v>155</v>
      </c>
      <c r="B32" s="56" t="s">
        <v>1070</v>
      </c>
      <c r="C32" s="56" t="s">
        <v>1057</v>
      </c>
      <c r="D32" s="56" t="s">
        <v>1109</v>
      </c>
      <c r="E32" s="56" t="s">
        <v>1087</v>
      </c>
      <c r="F32" s="56" t="s">
        <v>1110</v>
      </c>
      <c r="G32" s="56" t="s">
        <v>1111</v>
      </c>
      <c r="I32" s="33" t="s">
        <v>880</v>
      </c>
      <c r="J32" s="46">
        <f>SUM(J20:J31)</f>
        <v>0.15945687896682423</v>
      </c>
      <c r="K32" s="46"/>
      <c r="L32" s="36">
        <f>SUM(L20:L31)</f>
        <v>-2.1246787038718962E-3</v>
      </c>
      <c r="M32" s="46"/>
      <c r="N32" s="230">
        <f>SUM(N20:N31)</f>
        <v>0.60869446808371896</v>
      </c>
      <c r="O32" s="35"/>
      <c r="P32" s="36">
        <f>SUM(P20:P31)</f>
        <v>-0.14211758241334785</v>
      </c>
      <c r="Q32" s="35"/>
      <c r="R32" s="46">
        <f>SUM(R20:R31)</f>
        <v>0.10627325230578755</v>
      </c>
      <c r="S32" s="35"/>
      <c r="T32" s="36">
        <f>SUM(T20:T31)</f>
        <v>-0.39650148301387583</v>
      </c>
      <c r="U32" s="35"/>
      <c r="AA32" s="384">
        <v>10</v>
      </c>
      <c r="AB32" s="29" t="s">
        <v>875</v>
      </c>
      <c r="AC32" s="80">
        <v>4000</v>
      </c>
      <c r="AD32" s="27">
        <v>50</v>
      </c>
      <c r="AE32" s="34">
        <v>1.8867924528301886E-2</v>
      </c>
      <c r="AF32" s="80">
        <v>5450</v>
      </c>
      <c r="AG32" s="27">
        <v>50</v>
      </c>
      <c r="AH32" s="363">
        <v>4.7619047619047616E-2</v>
      </c>
    </row>
    <row r="33" spans="1:34" ht="16.5" thickBot="1" x14ac:dyDescent="0.3">
      <c r="A33" s="55" t="s">
        <v>159</v>
      </c>
      <c r="B33" s="56" t="s">
        <v>1040</v>
      </c>
      <c r="C33" s="56" t="s">
        <v>1112</v>
      </c>
      <c r="D33" s="56" t="s">
        <v>1083</v>
      </c>
      <c r="E33" s="56" t="s">
        <v>1070</v>
      </c>
      <c r="F33" s="56" t="s">
        <v>1113</v>
      </c>
      <c r="G33" s="56" t="s">
        <v>1114</v>
      </c>
      <c r="I33" s="33" t="s">
        <v>881</v>
      </c>
      <c r="J33" s="46">
        <f>J32/12</f>
        <v>1.3288073247235353E-2</v>
      </c>
      <c r="K33" s="46"/>
      <c r="L33" s="81">
        <f>L32/12</f>
        <v>-1.7705655865599135E-4</v>
      </c>
      <c r="M33" s="46"/>
      <c r="N33" s="232">
        <f>N32/12</f>
        <v>5.0724539006976578E-2</v>
      </c>
      <c r="O33" s="35"/>
      <c r="P33" s="37">
        <f>P32/12</f>
        <v>-1.1843131867778987E-2</v>
      </c>
      <c r="Q33" s="35"/>
      <c r="R33" s="37">
        <f>R32/12</f>
        <v>8.8561043588156283E-3</v>
      </c>
      <c r="S33" s="35"/>
      <c r="T33" s="37">
        <f>T32/12</f>
        <v>-3.3041790251156319E-2</v>
      </c>
      <c r="U33" s="35"/>
      <c r="AA33" s="384">
        <v>11</v>
      </c>
      <c r="AB33" s="29" t="s">
        <v>876</v>
      </c>
      <c r="AC33" s="80">
        <v>4850</v>
      </c>
      <c r="AD33" s="27"/>
      <c r="AE33" s="34">
        <v>0.21249999999999999</v>
      </c>
      <c r="AF33" s="80">
        <v>4925</v>
      </c>
      <c r="AG33" s="27"/>
      <c r="AH33" s="363">
        <v>-9.6330275229357804E-2</v>
      </c>
    </row>
    <row r="34" spans="1:34" ht="16.5" thickBot="1" x14ac:dyDescent="0.3">
      <c r="A34" s="55" t="s">
        <v>165</v>
      </c>
      <c r="B34" s="56" t="s">
        <v>1115</v>
      </c>
      <c r="C34" s="56" t="s">
        <v>1040</v>
      </c>
      <c r="D34" s="56" t="s">
        <v>1116</v>
      </c>
      <c r="E34" s="56" t="s">
        <v>1035</v>
      </c>
      <c r="F34" s="56" t="s">
        <v>1117</v>
      </c>
      <c r="G34" s="56" t="s">
        <v>1118</v>
      </c>
      <c r="I34" s="61" t="s">
        <v>882</v>
      </c>
      <c r="J34" s="34"/>
      <c r="K34" s="34">
        <f>SUM(K20:K31)/12</f>
        <v>1.0951406367067373E-2</v>
      </c>
      <c r="L34" s="34"/>
      <c r="M34" s="34">
        <f>SUM(M20:M31)/12</f>
        <v>7.6281479585033297E-3</v>
      </c>
      <c r="N34" s="34"/>
      <c r="O34" s="47">
        <f>SUM(O20:O31)/12</f>
        <v>3.0784409414536681E-3</v>
      </c>
      <c r="P34" s="34"/>
      <c r="Q34" s="47">
        <f>SUM(Q20:Q31)/12</f>
        <v>3.6679729821902482E-3</v>
      </c>
      <c r="R34" s="34"/>
      <c r="S34" s="47">
        <f>SUM(S20:S31)/12</f>
        <v>4.3142309452804681E-3</v>
      </c>
      <c r="T34" s="34"/>
      <c r="U34" s="47">
        <f>SUM(U20:U31)/12</f>
        <v>5.6462838745075057E-3</v>
      </c>
      <c r="AA34" s="384">
        <v>12</v>
      </c>
      <c r="AB34" s="29" t="s">
        <v>877</v>
      </c>
      <c r="AC34" s="80">
        <v>4675</v>
      </c>
      <c r="AD34" s="27"/>
      <c r="AE34" s="34">
        <v>-3.608247422680412E-2</v>
      </c>
      <c r="AF34" s="80">
        <v>4650</v>
      </c>
      <c r="AG34" s="27"/>
      <c r="AH34" s="363">
        <v>-5.5837563451776651E-2</v>
      </c>
    </row>
    <row r="35" spans="1:34" ht="16.5" thickBot="1" x14ac:dyDescent="0.3">
      <c r="A35" s="55" t="s">
        <v>1119</v>
      </c>
      <c r="B35" s="626" t="s">
        <v>1120</v>
      </c>
      <c r="C35" s="626"/>
      <c r="D35" s="626"/>
      <c r="E35" s="626"/>
      <c r="F35" s="626"/>
      <c r="G35" s="626"/>
      <c r="I35" s="38" t="s">
        <v>883</v>
      </c>
      <c r="J35" s="34"/>
      <c r="K35" s="34">
        <f>SQRT(K34)</f>
        <v>0.10464896734830867</v>
      </c>
      <c r="L35" s="34"/>
      <c r="M35" s="34">
        <f>SQRT(M34)</f>
        <v>8.733926928079562E-2</v>
      </c>
      <c r="N35" s="34"/>
      <c r="O35" s="35">
        <f>SQRT(O34)</f>
        <v>5.5483699781590519E-2</v>
      </c>
      <c r="P35" s="34"/>
      <c r="Q35" s="35">
        <f>SQRT(Q34)</f>
        <v>6.0563792666825683E-2</v>
      </c>
      <c r="R35" s="34"/>
      <c r="S35" s="35">
        <f>SQRT(S34)</f>
        <v>6.5682805552750773E-2</v>
      </c>
      <c r="T35" s="34"/>
      <c r="U35" s="35">
        <f>SQRT(U34)</f>
        <v>7.5141758526850469E-2</v>
      </c>
      <c r="AA35" s="384">
        <v>13</v>
      </c>
      <c r="AB35" s="29" t="s">
        <v>866</v>
      </c>
      <c r="AC35" s="80">
        <v>4375</v>
      </c>
      <c r="AD35" s="27"/>
      <c r="AE35" s="46">
        <v>-6.4171122994652413E-2</v>
      </c>
      <c r="AF35" s="80">
        <v>4120</v>
      </c>
      <c r="AG35" s="27"/>
      <c r="AH35" s="363">
        <v>-0.11397849462365592</v>
      </c>
    </row>
    <row r="36" spans="1:34" ht="16.5" thickBot="1" x14ac:dyDescent="0.3">
      <c r="A36" s="55" t="s">
        <v>171</v>
      </c>
      <c r="B36" s="56" t="s">
        <v>1083</v>
      </c>
      <c r="C36" s="56" t="s">
        <v>1063</v>
      </c>
      <c r="D36" s="56" t="s">
        <v>1121</v>
      </c>
      <c r="E36" s="56" t="s">
        <v>1083</v>
      </c>
      <c r="F36" s="56" t="s">
        <v>1122</v>
      </c>
      <c r="G36" s="56" t="s">
        <v>1123</v>
      </c>
      <c r="I36" s="32"/>
      <c r="J36" s="32"/>
      <c r="K36" s="32"/>
      <c r="L36" s="32"/>
      <c r="M36" s="32"/>
      <c r="N36" s="32"/>
      <c r="O36" s="32"/>
      <c r="P36" s="32"/>
      <c r="Q36" s="32"/>
      <c r="AA36" s="630" t="s">
        <v>5160</v>
      </c>
      <c r="AB36" s="631"/>
      <c r="AC36" s="631"/>
      <c r="AD36" s="632"/>
      <c r="AE36" s="363">
        <v>0.15945687896682423</v>
      </c>
      <c r="AF36" s="630" t="s">
        <v>5160</v>
      </c>
      <c r="AG36" s="632"/>
      <c r="AH36" s="363">
        <v>-2.1246787038718962E-3</v>
      </c>
    </row>
    <row r="37" spans="1:34" ht="15.75" thickBot="1" x14ac:dyDescent="0.3">
      <c r="A37" s="55" t="s">
        <v>178</v>
      </c>
      <c r="B37" s="56" t="s">
        <v>1112</v>
      </c>
      <c r="C37" s="56" t="s">
        <v>1057</v>
      </c>
      <c r="D37" s="56" t="s">
        <v>1035</v>
      </c>
      <c r="E37" s="56" t="s">
        <v>1102</v>
      </c>
      <c r="F37" s="56" t="s">
        <v>1124</v>
      </c>
      <c r="G37" s="56" t="s">
        <v>1125</v>
      </c>
      <c r="I37" s="601" t="s">
        <v>722</v>
      </c>
      <c r="J37" s="602"/>
      <c r="K37" s="602"/>
      <c r="L37" s="602"/>
      <c r="M37" s="602"/>
      <c r="N37" s="602"/>
      <c r="O37" s="603"/>
      <c r="Q37" s="633" t="s">
        <v>722</v>
      </c>
      <c r="R37" s="634"/>
      <c r="S37" s="634"/>
      <c r="T37" s="634"/>
      <c r="U37" s="634"/>
      <c r="V37" s="634"/>
      <c r="W37" s="634"/>
      <c r="X37" s="635"/>
    </row>
    <row r="38" spans="1:34" ht="18" thickBot="1" x14ac:dyDescent="0.3">
      <c r="A38" s="55" t="s">
        <v>182</v>
      </c>
      <c r="B38" s="56" t="s">
        <v>1126</v>
      </c>
      <c r="C38" s="56" t="s">
        <v>1126</v>
      </c>
      <c r="D38" s="56" t="s">
        <v>1070</v>
      </c>
      <c r="E38" s="56" t="s">
        <v>1127</v>
      </c>
      <c r="F38" s="56" t="s">
        <v>1128</v>
      </c>
      <c r="G38" s="56" t="s">
        <v>1129</v>
      </c>
      <c r="I38" s="39" t="s">
        <v>884</v>
      </c>
      <c r="J38" s="40" t="s">
        <v>885</v>
      </c>
      <c r="K38" s="40" t="s">
        <v>886</v>
      </c>
      <c r="L38" s="40" t="s">
        <v>887</v>
      </c>
      <c r="M38" s="40" t="s">
        <v>888</v>
      </c>
      <c r="N38" s="40" t="s">
        <v>889</v>
      </c>
      <c r="O38" s="40" t="s">
        <v>890</v>
      </c>
      <c r="Q38" s="134" t="s">
        <v>884</v>
      </c>
      <c r="R38" s="134" t="s">
        <v>885</v>
      </c>
      <c r="S38" s="134" t="s">
        <v>886</v>
      </c>
      <c r="T38" s="134" t="s">
        <v>888</v>
      </c>
      <c r="U38" s="134" t="s">
        <v>5071</v>
      </c>
      <c r="V38" s="134" t="s">
        <v>5072</v>
      </c>
      <c r="W38" s="134" t="s">
        <v>5073</v>
      </c>
      <c r="X38" s="134" t="s">
        <v>5074</v>
      </c>
    </row>
    <row r="39" spans="1:34" ht="16.5" thickBot="1" x14ac:dyDescent="0.3">
      <c r="A39" s="55" t="s">
        <v>186</v>
      </c>
      <c r="B39" s="56" t="s">
        <v>1044</v>
      </c>
      <c r="C39" s="56" t="s">
        <v>332</v>
      </c>
      <c r="D39" s="56" t="s">
        <v>1048</v>
      </c>
      <c r="E39" s="56" t="s">
        <v>1130</v>
      </c>
      <c r="F39" s="56" t="s">
        <v>1131</v>
      </c>
      <c r="G39" s="56" t="s">
        <v>1132</v>
      </c>
      <c r="I39" s="590">
        <v>2013</v>
      </c>
      <c r="J39" s="41" t="s">
        <v>867</v>
      </c>
      <c r="K39" s="74">
        <v>-4.3209876543209874E-2</v>
      </c>
      <c r="L39" s="75">
        <v>1.3288073247235353E-2</v>
      </c>
      <c r="M39" s="74">
        <v>3.5671528080104521E-2</v>
      </c>
      <c r="N39" s="74">
        <v>-1.5438184632049362E-3</v>
      </c>
      <c r="O39" s="44">
        <f>((K39-L39)*(M39-N39))</f>
        <v>-2.1025907804379171E-3</v>
      </c>
      <c r="Q39" s="599">
        <v>2013</v>
      </c>
      <c r="R39" s="140" t="s">
        <v>867</v>
      </c>
      <c r="S39" s="141">
        <v>-4.3209876543209874E-2</v>
      </c>
      <c r="T39" s="141">
        <v>3.5671528080104521E-2</v>
      </c>
      <c r="U39" s="141">
        <v>1.5594083685998459E-2</v>
      </c>
      <c r="V39" s="141">
        <v>1.4937057003294774</v>
      </c>
      <c r="W39" s="142">
        <f t="shared" ref="W39:W50" si="6">S39-U39-(V39*T39)</f>
        <v>-0.11208672506192348</v>
      </c>
      <c r="X39" s="143">
        <f>W39^2</f>
        <v>1.2563433935107225E-2</v>
      </c>
    </row>
    <row r="40" spans="1:34" ht="16.5" thickBot="1" x14ac:dyDescent="0.3">
      <c r="A40" s="55" t="s">
        <v>189</v>
      </c>
      <c r="B40" s="56" t="s">
        <v>1133</v>
      </c>
      <c r="C40" s="56" t="s">
        <v>1134</v>
      </c>
      <c r="D40" s="56" t="s">
        <v>1135</v>
      </c>
      <c r="E40" s="56" t="s">
        <v>1136</v>
      </c>
      <c r="F40" s="56" t="s">
        <v>1137</v>
      </c>
      <c r="G40" s="56" t="s">
        <v>1138</v>
      </c>
      <c r="I40" s="591"/>
      <c r="J40" s="41" t="s">
        <v>868</v>
      </c>
      <c r="K40" s="74">
        <v>0.15483870967741936</v>
      </c>
      <c r="L40" s="75">
        <v>1.3288073247235353E-2</v>
      </c>
      <c r="M40" s="74">
        <v>8.3388067151827255E-2</v>
      </c>
      <c r="N40" s="74">
        <v>-1.5438184632049362E-3</v>
      </c>
      <c r="O40" s="44">
        <f t="shared" ref="O40:O50" si="7">((K40-L40)*(M40-N40))</f>
        <v>1.2022162462023396E-2</v>
      </c>
      <c r="Q40" s="599"/>
      <c r="R40" s="140" t="s">
        <v>868</v>
      </c>
      <c r="S40" s="141">
        <v>0.15483870967741936</v>
      </c>
      <c r="T40" s="141">
        <v>8.3388067151827255E-2</v>
      </c>
      <c r="U40" s="141">
        <v>1.5594083685998459E-2</v>
      </c>
      <c r="V40" s="141">
        <v>1.4937057003294774</v>
      </c>
      <c r="W40" s="142">
        <f t="shared" si="6"/>
        <v>1.4687394747279287E-2</v>
      </c>
      <c r="X40" s="143">
        <f t="shared" ref="X40:X50" si="8">W40^2</f>
        <v>2.1571956446240717E-4</v>
      </c>
    </row>
    <row r="41" spans="1:34" ht="16.5" thickBot="1" x14ac:dyDescent="0.3">
      <c r="A41" s="55" t="s">
        <v>193</v>
      </c>
      <c r="B41" s="56" t="s">
        <v>1025</v>
      </c>
      <c r="C41" s="56" t="s">
        <v>1139</v>
      </c>
      <c r="D41" s="56" t="s">
        <v>1140</v>
      </c>
      <c r="E41" s="56" t="s">
        <v>1133</v>
      </c>
      <c r="F41" s="56" t="s">
        <v>1141</v>
      </c>
      <c r="G41" s="56" t="s">
        <v>1142</v>
      </c>
      <c r="I41" s="591"/>
      <c r="J41" s="41" t="s">
        <v>869</v>
      </c>
      <c r="K41" s="74">
        <v>0.11731843575418995</v>
      </c>
      <c r="L41" s="75">
        <v>1.3288073247235353E-2</v>
      </c>
      <c r="M41" s="74">
        <v>1.4707665446079972E-2</v>
      </c>
      <c r="N41" s="74">
        <v>-1.5438184632049362E-3</v>
      </c>
      <c r="O41" s="44">
        <f t="shared" si="7"/>
        <v>1.6906477623588486E-3</v>
      </c>
      <c r="Q41" s="599"/>
      <c r="R41" s="140" t="s">
        <v>869</v>
      </c>
      <c r="S41" s="141">
        <v>0.11731843575418995</v>
      </c>
      <c r="T41" s="141">
        <v>1.4707665446079972E-2</v>
      </c>
      <c r="U41" s="141">
        <v>1.5594083685998459E-2</v>
      </c>
      <c r="V41" s="141">
        <v>1.4937057003294774</v>
      </c>
      <c r="W41" s="142">
        <f t="shared" si="6"/>
        <v>7.9755428352842939E-2</v>
      </c>
      <c r="X41" s="143">
        <f t="shared" si="8"/>
        <v>6.3609283517454636E-3</v>
      </c>
    </row>
    <row r="42" spans="1:34" ht="16.5" thickBot="1" x14ac:dyDescent="0.3">
      <c r="A42" s="55" t="s">
        <v>199</v>
      </c>
      <c r="B42" s="56" t="s">
        <v>1143</v>
      </c>
      <c r="C42" s="56" t="s">
        <v>1077</v>
      </c>
      <c r="D42" s="56" t="s">
        <v>1144</v>
      </c>
      <c r="E42" s="56" t="s">
        <v>1025</v>
      </c>
      <c r="F42" s="56" t="s">
        <v>1145</v>
      </c>
      <c r="G42" s="56" t="s">
        <v>1146</v>
      </c>
      <c r="I42" s="591"/>
      <c r="J42" s="41" t="s">
        <v>870</v>
      </c>
      <c r="K42" s="74">
        <v>0.03</v>
      </c>
      <c r="L42" s="75">
        <v>1.3288073247235353E-2</v>
      </c>
      <c r="M42" s="74">
        <v>1.3813376032119618E-2</v>
      </c>
      <c r="N42" s="74">
        <v>-1.5438184632049362E-3</v>
      </c>
      <c r="O42" s="44">
        <f t="shared" si="7"/>
        <v>2.5664830953382435E-4</v>
      </c>
      <c r="Q42" s="599"/>
      <c r="R42" s="140" t="s">
        <v>870</v>
      </c>
      <c r="S42" s="141">
        <v>0.03</v>
      </c>
      <c r="T42" s="141">
        <v>1.3813376032119618E-2</v>
      </c>
      <c r="U42" s="141">
        <v>1.5594083685998459E-2</v>
      </c>
      <c r="V42" s="141">
        <v>1.4937057003294774</v>
      </c>
      <c r="W42" s="142">
        <f t="shared" si="6"/>
        <v>-6.2272022059701119E-3</v>
      </c>
      <c r="X42" s="143">
        <f t="shared" si="8"/>
        <v>3.8778047314039026E-5</v>
      </c>
    </row>
    <row r="43" spans="1:34" ht="16.5" thickBot="1" x14ac:dyDescent="0.3">
      <c r="A43" s="55" t="s">
        <v>204</v>
      </c>
      <c r="B43" s="56" t="s">
        <v>1147</v>
      </c>
      <c r="C43" s="56" t="s">
        <v>1037</v>
      </c>
      <c r="D43" s="56" t="s">
        <v>1148</v>
      </c>
      <c r="E43" s="56" t="s">
        <v>1143</v>
      </c>
      <c r="F43" s="56" t="s">
        <v>1149</v>
      </c>
      <c r="G43" s="56" t="s">
        <v>1150</v>
      </c>
      <c r="I43" s="591"/>
      <c r="J43" s="41" t="s">
        <v>871</v>
      </c>
      <c r="K43" s="74">
        <v>3.8834951456310676E-2</v>
      </c>
      <c r="L43" s="75">
        <v>1.3288073247235353E-2</v>
      </c>
      <c r="M43" s="74">
        <v>-1.0560682672701252E-2</v>
      </c>
      <c r="N43" s="74">
        <v>-1.5438184632049362E-3</v>
      </c>
      <c r="O43" s="44">
        <f t="shared" si="7"/>
        <v>-2.303527317877726E-4</v>
      </c>
      <c r="Q43" s="599"/>
      <c r="R43" s="140" t="s">
        <v>871</v>
      </c>
      <c r="S43" s="141">
        <v>3.8834951456310676E-2</v>
      </c>
      <c r="T43" s="141">
        <v>-1.0560682672701252E-2</v>
      </c>
      <c r="U43" s="141">
        <v>1.5594083685998459E-2</v>
      </c>
      <c r="V43" s="141">
        <v>1.4937057003294774</v>
      </c>
      <c r="W43" s="142">
        <f t="shared" si="6"/>
        <v>3.9015419677896818E-2</v>
      </c>
      <c r="X43" s="143">
        <f t="shared" si="8"/>
        <v>1.5222029726424183E-3</v>
      </c>
    </row>
    <row r="44" spans="1:34" ht="16.5" thickBot="1" x14ac:dyDescent="0.3">
      <c r="A44" s="55" t="s">
        <v>210</v>
      </c>
      <c r="B44" s="56" t="s">
        <v>1140</v>
      </c>
      <c r="C44" s="56" t="s">
        <v>1140</v>
      </c>
      <c r="D44" s="56" t="s">
        <v>1027</v>
      </c>
      <c r="E44" s="56" t="s">
        <v>1147</v>
      </c>
      <c r="F44" s="56" t="s">
        <v>1151</v>
      </c>
      <c r="G44" s="56" t="s">
        <v>1152</v>
      </c>
      <c r="I44" s="591"/>
      <c r="J44" s="41" t="s">
        <v>872</v>
      </c>
      <c r="K44" s="74">
        <v>-4.6728971962616819E-3</v>
      </c>
      <c r="L44" s="75">
        <v>1.3288073247235353E-2</v>
      </c>
      <c r="M44" s="74">
        <v>-4.225285001250792E-2</v>
      </c>
      <c r="N44" s="74">
        <v>-1.5438184632049362E-3</v>
      </c>
      <c r="O44" s="44">
        <f t="shared" si="7"/>
        <v>7.3117371244041916E-4</v>
      </c>
      <c r="Q44" s="599"/>
      <c r="R44" s="140" t="s">
        <v>872</v>
      </c>
      <c r="S44" s="141">
        <v>-4.6728971962616819E-3</v>
      </c>
      <c r="T44" s="141">
        <v>-4.225285001250792E-2</v>
      </c>
      <c r="U44" s="141">
        <v>1.5594083685998459E-2</v>
      </c>
      <c r="V44" s="141">
        <v>1.4937057003294774</v>
      </c>
      <c r="W44" s="142">
        <f t="shared" si="6"/>
        <v>4.2846342036589366E-2</v>
      </c>
      <c r="X44" s="143">
        <f t="shared" si="8"/>
        <v>1.835809025916405E-3</v>
      </c>
    </row>
    <row r="45" spans="1:34" ht="16.5" thickBot="1" x14ac:dyDescent="0.3">
      <c r="A45" s="55" t="s">
        <v>1153</v>
      </c>
      <c r="B45" s="626" t="s">
        <v>1015</v>
      </c>
      <c r="C45" s="626"/>
      <c r="D45" s="626"/>
      <c r="E45" s="626"/>
      <c r="F45" s="626"/>
      <c r="G45" s="626"/>
      <c r="I45" s="591"/>
      <c r="J45" s="41" t="s">
        <v>873</v>
      </c>
      <c r="K45" s="74">
        <v>-0.18490566037735848</v>
      </c>
      <c r="L45" s="75">
        <v>1.3288073247235353E-2</v>
      </c>
      <c r="M45" s="74">
        <v>-3.9925373134328389E-2</v>
      </c>
      <c r="N45" s="74">
        <v>-1.5438184632049362E-3</v>
      </c>
      <c r="O45" s="44">
        <f t="shared" si="7"/>
        <v>7.6069836225864272E-3</v>
      </c>
      <c r="Q45" s="599"/>
      <c r="R45" s="140" t="s">
        <v>873</v>
      </c>
      <c r="S45" s="141">
        <v>-0.18490566037735848</v>
      </c>
      <c r="T45" s="141">
        <v>-3.9925373134328389E-2</v>
      </c>
      <c r="U45" s="141">
        <v>1.5594083685998459E-2</v>
      </c>
      <c r="V45" s="141">
        <v>1.4937057003294774</v>
      </c>
      <c r="W45" s="142">
        <f t="shared" si="6"/>
        <v>-0.14086298662482927</v>
      </c>
      <c r="X45" s="143">
        <f t="shared" si="8"/>
        <v>1.984238100086683E-2</v>
      </c>
    </row>
    <row r="46" spans="1:34" ht="16.5" thickBot="1" x14ac:dyDescent="0.3">
      <c r="A46" s="55" t="s">
        <v>215</v>
      </c>
      <c r="B46" s="56" t="s">
        <v>1154</v>
      </c>
      <c r="C46" s="56" t="s">
        <v>1025</v>
      </c>
      <c r="D46" s="56" t="s">
        <v>1155</v>
      </c>
      <c r="E46" s="56" t="s">
        <v>1121</v>
      </c>
      <c r="F46" s="56" t="s">
        <v>1156</v>
      </c>
      <c r="G46" s="56" t="s">
        <v>1157</v>
      </c>
      <c r="I46" s="591"/>
      <c r="J46" s="41" t="s">
        <v>874</v>
      </c>
      <c r="K46" s="74">
        <v>-7.9861111111111105E-2</v>
      </c>
      <c r="L46" s="75">
        <v>1.3288073247235353E-2</v>
      </c>
      <c r="M46" s="74">
        <v>-9.1760590750097071E-2</v>
      </c>
      <c r="N46" s="74">
        <v>-1.5438184632049362E-3</v>
      </c>
      <c r="O46" s="44">
        <f t="shared" si="7"/>
        <v>8.4036187539666771E-3</v>
      </c>
      <c r="Q46" s="599"/>
      <c r="R46" s="140" t="s">
        <v>874</v>
      </c>
      <c r="S46" s="141">
        <v>-7.9861111111111105E-2</v>
      </c>
      <c r="T46" s="141">
        <v>-9.1760590750097071E-2</v>
      </c>
      <c r="U46" s="141">
        <v>1.5594083685998459E-2</v>
      </c>
      <c r="V46" s="141">
        <v>1.4937057003294774</v>
      </c>
      <c r="W46" s="142">
        <f t="shared" si="6"/>
        <v>4.1608122671910747E-2</v>
      </c>
      <c r="X46" s="143">
        <f t="shared" si="8"/>
        <v>1.731235872280773E-3</v>
      </c>
    </row>
    <row r="47" spans="1:34" ht="16.5" thickBot="1" x14ac:dyDescent="0.3">
      <c r="A47" s="55" t="s">
        <v>220</v>
      </c>
      <c r="B47" s="56" t="s">
        <v>1143</v>
      </c>
      <c r="C47" s="56" t="s">
        <v>1025</v>
      </c>
      <c r="D47" s="56" t="s">
        <v>1158</v>
      </c>
      <c r="E47" s="56" t="s">
        <v>1154</v>
      </c>
      <c r="F47" s="56" t="s">
        <v>1159</v>
      </c>
      <c r="G47" s="56" t="s">
        <v>1160</v>
      </c>
      <c r="I47" s="591"/>
      <c r="J47" s="41" t="s">
        <v>875</v>
      </c>
      <c r="K47" s="74">
        <v>1.8867924528301886E-2</v>
      </c>
      <c r="L47" s="75">
        <v>1.3288073247235353E-2</v>
      </c>
      <c r="M47" s="74">
        <v>1.6874206569957247E-2</v>
      </c>
      <c r="N47" s="74">
        <v>-1.5438184632049362E-3</v>
      </c>
      <c r="O47" s="44">
        <f t="shared" si="7"/>
        <v>1.0276984057600548E-4</v>
      </c>
      <c r="Q47" s="599"/>
      <c r="R47" s="140" t="s">
        <v>875</v>
      </c>
      <c r="S47" s="141">
        <v>1.8867924528301886E-2</v>
      </c>
      <c r="T47" s="141">
        <v>1.6874206569957247E-2</v>
      </c>
      <c r="U47" s="141">
        <v>1.5594083685998459E-2</v>
      </c>
      <c r="V47" s="141">
        <v>1.4937057003294774</v>
      </c>
      <c r="W47" s="142">
        <f t="shared" si="6"/>
        <v>-2.1931257699778835E-2</v>
      </c>
      <c r="X47" s="143">
        <f t="shared" si="8"/>
        <v>4.8098006429410844E-4</v>
      </c>
    </row>
    <row r="48" spans="1:34" ht="16.5" thickBot="1" x14ac:dyDescent="0.3">
      <c r="A48" s="55" t="s">
        <v>224</v>
      </c>
      <c r="B48" s="56" t="s">
        <v>1161</v>
      </c>
      <c r="C48" s="56" t="s">
        <v>1037</v>
      </c>
      <c r="D48" s="56" t="s">
        <v>1162</v>
      </c>
      <c r="E48" s="56" t="s">
        <v>1041</v>
      </c>
      <c r="F48" s="56" t="s">
        <v>1163</v>
      </c>
      <c r="G48" s="56" t="s">
        <v>1164</v>
      </c>
      <c r="I48" s="591"/>
      <c r="J48" s="41" t="s">
        <v>876</v>
      </c>
      <c r="K48" s="74">
        <v>0.21249999999999999</v>
      </c>
      <c r="L48" s="75">
        <v>1.3288073247235353E-2</v>
      </c>
      <c r="M48" s="74">
        <v>5.8788048814700476E-2</v>
      </c>
      <c r="N48" s="74">
        <v>-1.5438184632049362E-3</v>
      </c>
      <c r="O48" s="44">
        <f t="shared" si="7"/>
        <v>1.2018827525023611E-2</v>
      </c>
      <c r="Q48" s="599"/>
      <c r="R48" s="140" t="s">
        <v>876</v>
      </c>
      <c r="S48" s="141">
        <v>0.21249999999999999</v>
      </c>
      <c r="T48" s="141">
        <v>5.8788048814700476E-2</v>
      </c>
      <c r="U48" s="141">
        <v>1.5594083685998459E-2</v>
      </c>
      <c r="V48" s="141">
        <v>1.4937057003294774</v>
      </c>
      <c r="W48" s="142">
        <f t="shared" si="6"/>
        <v>0.10909387268823585</v>
      </c>
      <c r="X48" s="143">
        <f t="shared" si="8"/>
        <v>1.1901473058117012E-2</v>
      </c>
    </row>
    <row r="49" spans="1:24" ht="16.5" thickBot="1" x14ac:dyDescent="0.3">
      <c r="A49" s="55" t="s">
        <v>1165</v>
      </c>
      <c r="B49" s="626" t="s">
        <v>1166</v>
      </c>
      <c r="C49" s="626"/>
      <c r="D49" s="626"/>
      <c r="E49" s="626"/>
      <c r="F49" s="626"/>
      <c r="G49" s="626"/>
      <c r="I49" s="591"/>
      <c r="J49" s="41" t="s">
        <v>877</v>
      </c>
      <c r="K49" s="74">
        <v>-3.608247422680412E-2</v>
      </c>
      <c r="L49" s="75">
        <v>1.3288073247235353E-2</v>
      </c>
      <c r="M49" s="74">
        <v>-6.6135848756640692E-2</v>
      </c>
      <c r="N49" s="74">
        <v>-1.5438184632049362E-3</v>
      </c>
      <c r="O49" s="44">
        <f t="shared" si="7"/>
        <v>3.1889438980466658E-3</v>
      </c>
      <c r="Q49" s="599"/>
      <c r="R49" s="140" t="s">
        <v>877</v>
      </c>
      <c r="S49" s="141">
        <v>-3.608247422680412E-2</v>
      </c>
      <c r="T49" s="141">
        <v>-6.6135848756640692E-2</v>
      </c>
      <c r="U49" s="141">
        <v>1.5594083685998459E-2</v>
      </c>
      <c r="V49" s="141">
        <v>1.4937057003294774</v>
      </c>
      <c r="W49" s="142">
        <f t="shared" si="6"/>
        <v>4.7110936371119794E-2</v>
      </c>
      <c r="X49" s="143">
        <f t="shared" si="8"/>
        <v>2.2194403257636977E-3</v>
      </c>
    </row>
    <row r="50" spans="1:24" ht="16.5" thickBot="1" x14ac:dyDescent="0.3">
      <c r="A50" s="55" t="s">
        <v>228</v>
      </c>
      <c r="B50" s="56" t="s">
        <v>1158</v>
      </c>
      <c r="C50" s="56" t="s">
        <v>1144</v>
      </c>
      <c r="D50" s="56" t="s">
        <v>1167</v>
      </c>
      <c r="E50" s="56" t="s">
        <v>1161</v>
      </c>
      <c r="F50" s="56" t="s">
        <v>1168</v>
      </c>
      <c r="G50" s="56" t="s">
        <v>1169</v>
      </c>
      <c r="I50" s="592"/>
      <c r="J50" s="41" t="s">
        <v>866</v>
      </c>
      <c r="K50" s="74">
        <v>-6.4171122994652413E-2</v>
      </c>
      <c r="L50" s="75">
        <v>1.3288073247235353E-2</v>
      </c>
      <c r="M50" s="74">
        <v>8.8666316730269968E-3</v>
      </c>
      <c r="N50" s="74">
        <v>-1.5438184632049362E-3</v>
      </c>
      <c r="O50" s="44">
        <f t="shared" si="7"/>
        <v>-8.0638510006877657E-4</v>
      </c>
      <c r="Q50" s="599"/>
      <c r="R50" s="140" t="s">
        <v>866</v>
      </c>
      <c r="S50" s="141">
        <v>-6.4171122994652413E-2</v>
      </c>
      <c r="T50" s="141">
        <v>8.8666316730269968E-3</v>
      </c>
      <c r="U50" s="141">
        <v>1.5594083685998459E-2</v>
      </c>
      <c r="V50" s="141">
        <v>1.4937057003294774</v>
      </c>
      <c r="W50" s="142">
        <f t="shared" si="6"/>
        <v>-9.3009344953373194E-2</v>
      </c>
      <c r="X50" s="143">
        <f t="shared" si="8"/>
        <v>8.6507382486555682E-3</v>
      </c>
    </row>
    <row r="51" spans="1:24" ht="15.75" thickBot="1" x14ac:dyDescent="0.3">
      <c r="A51" s="55" t="s">
        <v>234</v>
      </c>
      <c r="B51" s="56" t="s">
        <v>1170</v>
      </c>
      <c r="C51" s="56" t="s">
        <v>1020</v>
      </c>
      <c r="D51" s="56" t="s">
        <v>1171</v>
      </c>
      <c r="E51" s="56" t="s">
        <v>1158</v>
      </c>
      <c r="F51" s="56" t="s">
        <v>1172</v>
      </c>
      <c r="G51" s="56" t="s">
        <v>1173</v>
      </c>
      <c r="I51" s="593" t="s">
        <v>891</v>
      </c>
      <c r="J51" s="594"/>
      <c r="K51" s="594"/>
      <c r="L51" s="594"/>
      <c r="M51" s="594"/>
      <c r="N51" s="595"/>
      <c r="O51" s="44">
        <f>SUM(O39:O50)</f>
        <v>4.2882447274261402E-2</v>
      </c>
      <c r="Q51" s="636" t="s">
        <v>891</v>
      </c>
      <c r="R51" s="637"/>
      <c r="S51" s="637"/>
      <c r="T51" s="637"/>
      <c r="U51" s="637"/>
      <c r="V51" s="637"/>
      <c r="W51" s="638"/>
      <c r="X51" s="143">
        <f>SUM(X39:X50)</f>
        <v>6.7363120467165957E-2</v>
      </c>
    </row>
    <row r="52" spans="1:24" ht="17.25" thickBot="1" x14ac:dyDescent="0.3">
      <c r="A52" s="55" t="s">
        <v>238</v>
      </c>
      <c r="B52" s="56" t="s">
        <v>1174</v>
      </c>
      <c r="C52" s="56" t="s">
        <v>1158</v>
      </c>
      <c r="D52" s="56" t="s">
        <v>1175</v>
      </c>
      <c r="E52" s="56" t="s">
        <v>1176</v>
      </c>
      <c r="F52" s="56" t="s">
        <v>1177</v>
      </c>
      <c r="G52" s="56" t="s">
        <v>1178</v>
      </c>
      <c r="I52" s="606" t="s">
        <v>892</v>
      </c>
      <c r="J52" s="607"/>
      <c r="K52" s="607"/>
      <c r="L52" s="607"/>
      <c r="M52" s="607"/>
      <c r="N52" s="609"/>
      <c r="O52" s="44">
        <f>O51/12</f>
        <v>3.5735372728551169E-3</v>
      </c>
      <c r="Q52" s="639" t="s">
        <v>5070</v>
      </c>
      <c r="R52" s="640"/>
      <c r="S52" s="640"/>
      <c r="T52" s="640"/>
      <c r="U52" s="640"/>
      <c r="V52" s="640"/>
      <c r="W52" s="641"/>
      <c r="X52" s="143">
        <f>X51/12</f>
        <v>5.6135933722638301E-3</v>
      </c>
    </row>
    <row r="53" spans="1:24" ht="18" thickBot="1" x14ac:dyDescent="0.3">
      <c r="A53" s="55" t="s">
        <v>243</v>
      </c>
      <c r="B53" s="56" t="s">
        <v>1179</v>
      </c>
      <c r="C53" s="56" t="s">
        <v>1009</v>
      </c>
      <c r="D53" s="56" t="s">
        <v>1180</v>
      </c>
      <c r="E53" s="56" t="s">
        <v>1174</v>
      </c>
      <c r="F53" s="56" t="s">
        <v>1181</v>
      </c>
      <c r="G53" s="56" t="s">
        <v>1182</v>
      </c>
      <c r="I53" s="39" t="s">
        <v>884</v>
      </c>
      <c r="J53" s="40" t="s">
        <v>885</v>
      </c>
      <c r="K53" s="40" t="s">
        <v>886</v>
      </c>
      <c r="L53" s="40" t="s">
        <v>887</v>
      </c>
      <c r="M53" s="40" t="s">
        <v>888</v>
      </c>
      <c r="N53" s="40" t="s">
        <v>889</v>
      </c>
      <c r="O53" s="40" t="s">
        <v>890</v>
      </c>
      <c r="Q53" s="157" t="s">
        <v>884</v>
      </c>
      <c r="R53" s="157" t="s">
        <v>885</v>
      </c>
      <c r="S53" s="157" t="s">
        <v>886</v>
      </c>
      <c r="T53" s="157" t="s">
        <v>888</v>
      </c>
      <c r="U53" s="157" t="s">
        <v>5071</v>
      </c>
      <c r="V53" s="157" t="s">
        <v>5072</v>
      </c>
      <c r="W53" s="157" t="s">
        <v>5073</v>
      </c>
      <c r="X53" s="157" t="s">
        <v>5074</v>
      </c>
    </row>
    <row r="54" spans="1:24" ht="16.5" thickBot="1" x14ac:dyDescent="0.3">
      <c r="A54" s="55" t="s">
        <v>249</v>
      </c>
      <c r="B54" s="56" t="s">
        <v>1183</v>
      </c>
      <c r="C54" s="56" t="s">
        <v>1184</v>
      </c>
      <c r="D54" s="56" t="s">
        <v>1185</v>
      </c>
      <c r="E54" s="56" t="s">
        <v>1186</v>
      </c>
      <c r="F54" s="56" t="s">
        <v>1187</v>
      </c>
      <c r="G54" s="56" t="s">
        <v>1188</v>
      </c>
      <c r="I54" s="590">
        <v>2014</v>
      </c>
      <c r="J54" s="41" t="s">
        <v>867</v>
      </c>
      <c r="K54" s="42">
        <v>5.7142857142857143E-3</v>
      </c>
      <c r="L54" s="42">
        <v>-1.7705655865599135E-4</v>
      </c>
      <c r="M54" s="42">
        <v>4.3057625783952537E-2</v>
      </c>
      <c r="N54" s="42">
        <v>1.9868817943784263E-2</v>
      </c>
      <c r="O54" s="44">
        <f>((K54-L54)*(M54-N54))</f>
        <v>1.3661320388790539E-4</v>
      </c>
      <c r="Q54" s="599">
        <v>2014</v>
      </c>
      <c r="R54" s="140" t="s">
        <v>867</v>
      </c>
      <c r="S54" s="42">
        <v>5.7142857142857143E-3</v>
      </c>
      <c r="T54" s="42">
        <v>4.3057625783952537E-2</v>
      </c>
      <c r="U54" s="141">
        <v>-4.2274906704683219E-3</v>
      </c>
      <c r="V54" s="141">
        <v>0.2038588366591513</v>
      </c>
      <c r="W54" s="142">
        <f t="shared" ref="W54:W65" si="9">S54-U54-(V54*T54)</f>
        <v>1.1640988831323959E-3</v>
      </c>
      <c r="X54" s="143">
        <f>W54^2</f>
        <v>1.3551262097100915E-6</v>
      </c>
    </row>
    <row r="55" spans="1:24" ht="16.5" thickBot="1" x14ac:dyDescent="0.3">
      <c r="A55" s="55" t="s">
        <v>255</v>
      </c>
      <c r="B55" s="56" t="s">
        <v>1189</v>
      </c>
      <c r="C55" s="56" t="s">
        <v>1190</v>
      </c>
      <c r="D55" s="56" t="s">
        <v>393</v>
      </c>
      <c r="E55" s="56" t="s">
        <v>1183</v>
      </c>
      <c r="F55" s="56" t="s">
        <v>1191</v>
      </c>
      <c r="G55" s="56" t="s">
        <v>1192</v>
      </c>
      <c r="I55" s="591"/>
      <c r="J55" s="41" t="s">
        <v>868</v>
      </c>
      <c r="K55" s="42">
        <v>3.6363636363636362E-2</v>
      </c>
      <c r="L55" s="42">
        <v>-1.7705655865599135E-4</v>
      </c>
      <c r="M55" s="42">
        <v>4.7090703192407331E-2</v>
      </c>
      <c r="N55" s="42">
        <v>1.9868817943784263E-2</v>
      </c>
      <c r="O55" s="44">
        <f t="shared" ref="O55:O65" si="10">((K55-L55)*(M55-N55))</f>
        <v>9.9470654963581553E-4</v>
      </c>
      <c r="Q55" s="599"/>
      <c r="R55" s="140" t="s">
        <v>868</v>
      </c>
      <c r="S55" s="42">
        <v>3.6363636363636362E-2</v>
      </c>
      <c r="T55" s="42">
        <v>4.7090703192407331E-2</v>
      </c>
      <c r="U55" s="141">
        <v>-4.2274906704683219E-3</v>
      </c>
      <c r="V55" s="141">
        <v>0.2038588366591513</v>
      </c>
      <c r="W55" s="142">
        <f t="shared" si="9"/>
        <v>3.0991271063839143E-2</v>
      </c>
      <c r="X55" s="143">
        <f t="shared" ref="X55:X65" si="11">W55^2</f>
        <v>9.6045888215235342E-4</v>
      </c>
    </row>
    <row r="56" spans="1:24" ht="16.5" thickBot="1" x14ac:dyDescent="0.3">
      <c r="A56" s="55" t="s">
        <v>258</v>
      </c>
      <c r="B56" s="56" t="s">
        <v>1193</v>
      </c>
      <c r="C56" s="56" t="s">
        <v>1194</v>
      </c>
      <c r="D56" s="56" t="s">
        <v>1195</v>
      </c>
      <c r="E56" s="56" t="s">
        <v>1189</v>
      </c>
      <c r="F56" s="56" t="s">
        <v>1196</v>
      </c>
      <c r="G56" s="56" t="s">
        <v>1197</v>
      </c>
      <c r="I56" s="591"/>
      <c r="J56" s="41" t="s">
        <v>869</v>
      </c>
      <c r="K56" s="42">
        <v>6.0307017543859649E-2</v>
      </c>
      <c r="L56" s="42">
        <v>-1.7705655865599135E-4</v>
      </c>
      <c r="M56" s="42">
        <v>2.9381091555189243E-2</v>
      </c>
      <c r="N56" s="42">
        <v>1.9868817943784263E-2</v>
      </c>
      <c r="O56" s="44">
        <f t="shared" si="10"/>
        <v>5.7534106199562287E-4</v>
      </c>
      <c r="Q56" s="599"/>
      <c r="R56" s="140" t="s">
        <v>869</v>
      </c>
      <c r="S56" s="42">
        <v>6.0307017543859649E-2</v>
      </c>
      <c r="T56" s="42">
        <v>2.9381091555189243E-2</v>
      </c>
      <c r="U56" s="141">
        <v>-4.2274906704683219E-3</v>
      </c>
      <c r="V56" s="141">
        <v>0.2038588366591513</v>
      </c>
      <c r="W56" s="142">
        <f t="shared" si="9"/>
        <v>5.8544913070111081E-2</v>
      </c>
      <c r="X56" s="143">
        <f t="shared" si="11"/>
        <v>3.4275068463868632E-3</v>
      </c>
    </row>
    <row r="57" spans="1:24" ht="16.5" thickBot="1" x14ac:dyDescent="0.3">
      <c r="A57" s="55" t="s">
        <v>263</v>
      </c>
      <c r="B57" s="56" t="s">
        <v>1198</v>
      </c>
      <c r="C57" s="56" t="s">
        <v>1161</v>
      </c>
      <c r="D57" s="56" t="s">
        <v>1199</v>
      </c>
      <c r="E57" s="56" t="s">
        <v>1200</v>
      </c>
      <c r="F57" s="56" t="s">
        <v>1201</v>
      </c>
      <c r="G57" s="56" t="s">
        <v>1202</v>
      </c>
      <c r="I57" s="591"/>
      <c r="J57" s="41" t="s">
        <v>870</v>
      </c>
      <c r="K57" s="42">
        <v>-1.344364012409514E-2</v>
      </c>
      <c r="L57" s="42">
        <v>-1.7705655865599135E-4</v>
      </c>
      <c r="M57" s="42">
        <v>1.9324336155895544E-2</v>
      </c>
      <c r="N57" s="42">
        <v>1.9868817943784263E-2</v>
      </c>
      <c r="O57" s="44">
        <f t="shared" si="10"/>
        <v>7.2234131388854037E-6</v>
      </c>
      <c r="Q57" s="599"/>
      <c r="R57" s="140" t="s">
        <v>870</v>
      </c>
      <c r="S57" s="42">
        <v>-1.344364012409514E-2</v>
      </c>
      <c r="T57" s="42">
        <v>1.9324336155895544E-2</v>
      </c>
      <c r="U57" s="141">
        <v>-4.2274906704683219E-3</v>
      </c>
      <c r="V57" s="141">
        <v>0.2038588366591513</v>
      </c>
      <c r="W57" s="142">
        <f t="shared" si="9"/>
        <v>-1.3155586141578059E-2</v>
      </c>
      <c r="X57" s="143">
        <f t="shared" si="11"/>
        <v>1.7306944672848068E-4</v>
      </c>
    </row>
    <row r="58" spans="1:24" ht="16.5" thickBot="1" x14ac:dyDescent="0.3">
      <c r="A58" s="55" t="s">
        <v>1203</v>
      </c>
      <c r="B58" s="626" t="s">
        <v>1075</v>
      </c>
      <c r="C58" s="626"/>
      <c r="D58" s="626"/>
      <c r="E58" s="626"/>
      <c r="F58" s="626"/>
      <c r="G58" s="626"/>
      <c r="I58" s="591"/>
      <c r="J58" s="41" t="s">
        <v>871</v>
      </c>
      <c r="K58" s="42">
        <v>-0.13522012578616352</v>
      </c>
      <c r="L58" s="42">
        <v>-1.7705655865599135E-4</v>
      </c>
      <c r="M58" s="42">
        <v>1.1767448709138997E-2</v>
      </c>
      <c r="N58" s="42">
        <v>1.9868817943784263E-2</v>
      </c>
      <c r="O58" s="44">
        <f t="shared" si="10"/>
        <v>1.0940337663918004E-3</v>
      </c>
      <c r="Q58" s="599"/>
      <c r="R58" s="140" t="s">
        <v>871</v>
      </c>
      <c r="S58" s="42">
        <v>-0.13522012578616352</v>
      </c>
      <c r="T58" s="42">
        <v>1.1767448709138997E-2</v>
      </c>
      <c r="U58" s="141">
        <v>-4.2274906704683219E-3</v>
      </c>
      <c r="V58" s="141">
        <v>0.2038588366591513</v>
      </c>
      <c r="W58" s="142">
        <f t="shared" si="9"/>
        <v>-0.1333915335199865</v>
      </c>
      <c r="X58" s="143">
        <f t="shared" si="11"/>
        <v>1.7793301214813682E-2</v>
      </c>
    </row>
    <row r="59" spans="1:24" ht="16.5" thickBot="1" x14ac:dyDescent="0.3">
      <c r="A59" s="55" t="s">
        <v>267</v>
      </c>
      <c r="B59" s="56" t="s">
        <v>1027</v>
      </c>
      <c r="C59" s="56" t="s">
        <v>1204</v>
      </c>
      <c r="D59" s="56" t="s">
        <v>1205</v>
      </c>
      <c r="E59" s="56" t="s">
        <v>1206</v>
      </c>
      <c r="F59" s="56" t="s">
        <v>1207</v>
      </c>
      <c r="G59" s="56" t="s">
        <v>1208</v>
      </c>
      <c r="I59" s="591"/>
      <c r="J59" s="41" t="s">
        <v>872</v>
      </c>
      <c r="K59" s="42">
        <v>5.3333333333333337E-2</v>
      </c>
      <c r="L59" s="42">
        <v>-1.7705655865599135E-4</v>
      </c>
      <c r="M59" s="42">
        <v>-2.2800315323509741E-3</v>
      </c>
      <c r="N59" s="42">
        <v>1.9868817943784263E-2</v>
      </c>
      <c r="O59" s="44">
        <f t="shared" si="10"/>
        <v>-1.1851935711269801E-3</v>
      </c>
      <c r="Q59" s="599"/>
      <c r="R59" s="140" t="s">
        <v>872</v>
      </c>
      <c r="S59" s="42">
        <v>5.3333333333333337E-2</v>
      </c>
      <c r="T59" s="42">
        <v>-2.2800315323509741E-3</v>
      </c>
      <c r="U59" s="141">
        <v>-4.2274906704683219E-3</v>
      </c>
      <c r="V59" s="141">
        <v>0.2038588366591513</v>
      </c>
      <c r="W59" s="142">
        <f t="shared" si="9"/>
        <v>5.802562857953291E-2</v>
      </c>
      <c r="X59" s="143">
        <f t="shared" si="11"/>
        <v>3.3669735720499067E-3</v>
      </c>
    </row>
    <row r="60" spans="1:24" ht="16.5" thickBot="1" x14ac:dyDescent="0.3">
      <c r="A60" s="55" t="s">
        <v>271</v>
      </c>
      <c r="B60" s="56" t="s">
        <v>1209</v>
      </c>
      <c r="C60" s="56" t="s">
        <v>1210</v>
      </c>
      <c r="D60" s="56" t="s">
        <v>1209</v>
      </c>
      <c r="E60" s="56" t="s">
        <v>1211</v>
      </c>
      <c r="F60" s="56" t="s">
        <v>1212</v>
      </c>
      <c r="G60" s="56" t="s">
        <v>1213</v>
      </c>
      <c r="I60" s="591"/>
      <c r="J60" s="41" t="s">
        <v>873</v>
      </c>
      <c r="K60" s="42">
        <v>1.6166281755196306E-2</v>
      </c>
      <c r="L60" s="42">
        <v>-1.7705655865599135E-4</v>
      </c>
      <c r="M60" s="42">
        <v>5.5465739603972428E-2</v>
      </c>
      <c r="N60" s="42">
        <v>1.9868817943784263E-2</v>
      </c>
      <c r="O60" s="44">
        <f t="shared" si="10"/>
        <v>5.8177253362415196E-4</v>
      </c>
      <c r="Q60" s="599"/>
      <c r="R60" s="140" t="s">
        <v>873</v>
      </c>
      <c r="S60" s="42">
        <v>1.6166281755196306E-2</v>
      </c>
      <c r="T60" s="42">
        <v>5.5465739603972428E-2</v>
      </c>
      <c r="U60" s="141">
        <v>-4.2274906704683219E-3</v>
      </c>
      <c r="V60" s="141">
        <v>0.2038588366591513</v>
      </c>
      <c r="W60" s="142">
        <f t="shared" si="9"/>
        <v>9.086591275559391E-3</v>
      </c>
      <c r="X60" s="143">
        <f t="shared" si="11"/>
        <v>8.2566141009072036E-5</v>
      </c>
    </row>
    <row r="61" spans="1:24" ht="16.5" thickBot="1" x14ac:dyDescent="0.3">
      <c r="A61" s="55" t="s">
        <v>277</v>
      </c>
      <c r="B61" s="56" t="s">
        <v>389</v>
      </c>
      <c r="C61" s="56" t="s">
        <v>1184</v>
      </c>
      <c r="D61" s="56" t="s">
        <v>1214</v>
      </c>
      <c r="E61" s="56" t="s">
        <v>1209</v>
      </c>
      <c r="F61" s="56" t="s">
        <v>1215</v>
      </c>
      <c r="G61" s="56" t="s">
        <v>1216</v>
      </c>
      <c r="I61" s="591"/>
      <c r="J61" s="41" t="s">
        <v>874</v>
      </c>
      <c r="K61" s="42">
        <v>0.19318181818181818</v>
      </c>
      <c r="L61" s="42">
        <v>-1.7705655865599135E-4</v>
      </c>
      <c r="M61" s="42">
        <v>1.0365081193137061E-3</v>
      </c>
      <c r="N61" s="42">
        <v>1.9868817943784263E-2</v>
      </c>
      <c r="O61" s="44">
        <f t="shared" si="10"/>
        <v>-3.6413942364236034E-3</v>
      </c>
      <c r="Q61" s="599"/>
      <c r="R61" s="140" t="s">
        <v>874</v>
      </c>
      <c r="S61" s="42">
        <v>0.19318181818181818</v>
      </c>
      <c r="T61" s="42">
        <v>1.0365081193137061E-3</v>
      </c>
      <c r="U61" s="141">
        <v>-4.2274906704683219E-3</v>
      </c>
      <c r="V61" s="141">
        <v>0.2038588366591513</v>
      </c>
      <c r="W61" s="142">
        <f t="shared" si="9"/>
        <v>0.19719800751289543</v>
      </c>
      <c r="X61" s="143">
        <f t="shared" si="11"/>
        <v>3.8887054167055964E-2</v>
      </c>
    </row>
    <row r="62" spans="1:24" ht="16.5" thickBot="1" x14ac:dyDescent="0.3">
      <c r="A62" s="55" t="s">
        <v>1217</v>
      </c>
      <c r="B62" s="626" t="s">
        <v>1218</v>
      </c>
      <c r="C62" s="626"/>
      <c r="D62" s="626"/>
      <c r="E62" s="626"/>
      <c r="F62" s="626"/>
      <c r="G62" s="626"/>
      <c r="I62" s="591"/>
      <c r="J62" s="41" t="s">
        <v>875</v>
      </c>
      <c r="K62" s="42">
        <v>4.7619047619047616E-2</v>
      </c>
      <c r="L62" s="42">
        <v>-1.7705655865599135E-4</v>
      </c>
      <c r="M62" s="42">
        <v>4.4638748274275141E-3</v>
      </c>
      <c r="N62" s="42">
        <v>1.9868817943784263E-2</v>
      </c>
      <c r="O62" s="44">
        <f t="shared" si="10"/>
        <v>-7.3629626604098525E-4</v>
      </c>
      <c r="Q62" s="599"/>
      <c r="R62" s="140" t="s">
        <v>875</v>
      </c>
      <c r="S62" s="42">
        <v>4.7619047619047616E-2</v>
      </c>
      <c r="T62" s="42">
        <v>4.4638748274275141E-3</v>
      </c>
      <c r="U62" s="141">
        <v>-4.2274906704683219E-3</v>
      </c>
      <c r="V62" s="141">
        <v>0.2038588366591513</v>
      </c>
      <c r="W62" s="142">
        <f t="shared" si="9"/>
        <v>5.0936537960204496E-2</v>
      </c>
      <c r="X62" s="143">
        <f t="shared" si="11"/>
        <v>2.5945308993713537E-3</v>
      </c>
    </row>
    <row r="63" spans="1:24" ht="16.5" thickBot="1" x14ac:dyDescent="0.3">
      <c r="A63" s="55" t="s">
        <v>281</v>
      </c>
      <c r="B63" s="56" t="s">
        <v>1011</v>
      </c>
      <c r="C63" s="56" t="s">
        <v>1219</v>
      </c>
      <c r="D63" s="56" t="s">
        <v>1220</v>
      </c>
      <c r="E63" s="56" t="s">
        <v>1221</v>
      </c>
      <c r="F63" s="56" t="s">
        <v>1222</v>
      </c>
      <c r="G63" s="56" t="s">
        <v>1223</v>
      </c>
      <c r="I63" s="591"/>
      <c r="J63" s="41" t="s">
        <v>876</v>
      </c>
      <c r="K63" s="42">
        <v>-9.6330275229357804E-2</v>
      </c>
      <c r="L63" s="42">
        <v>-1.7705655865599135E-4</v>
      </c>
      <c r="M63" s="42">
        <v>-5.7612131763413272E-3</v>
      </c>
      <c r="N63" s="42">
        <v>1.9868817943784263E-2</v>
      </c>
      <c r="O63" s="44">
        <f t="shared" si="10"/>
        <v>2.4644099868303283E-3</v>
      </c>
      <c r="Q63" s="599"/>
      <c r="R63" s="140" t="s">
        <v>876</v>
      </c>
      <c r="S63" s="42">
        <v>-9.6330275229357804E-2</v>
      </c>
      <c r="T63" s="42">
        <v>-5.7612131763413272E-3</v>
      </c>
      <c r="U63" s="141">
        <v>-4.2274906704683219E-3</v>
      </c>
      <c r="V63" s="141">
        <v>0.2038588366591513</v>
      </c>
      <c r="W63" s="142">
        <f t="shared" si="9"/>
        <v>-9.092831034301517E-2</v>
      </c>
      <c r="X63" s="143">
        <f t="shared" si="11"/>
        <v>8.2679576218356796E-3</v>
      </c>
    </row>
    <row r="64" spans="1:24" ht="16.5" thickBot="1" x14ac:dyDescent="0.3">
      <c r="A64" s="55" t="s">
        <v>286</v>
      </c>
      <c r="B64" s="56" t="s">
        <v>1224</v>
      </c>
      <c r="C64" s="56" t="s">
        <v>1224</v>
      </c>
      <c r="D64" s="56" t="s">
        <v>1225</v>
      </c>
      <c r="E64" s="56" t="s">
        <v>1225</v>
      </c>
      <c r="F64" s="56" t="s">
        <v>1226</v>
      </c>
      <c r="G64" s="56" t="s">
        <v>1227</v>
      </c>
      <c r="I64" s="591"/>
      <c r="J64" s="41" t="s">
        <v>877</v>
      </c>
      <c r="K64" s="42">
        <v>-5.5837563451776651E-2</v>
      </c>
      <c r="L64" s="42">
        <v>-1.7705655865599135E-4</v>
      </c>
      <c r="M64" s="42">
        <v>2.1058694775646664E-2</v>
      </c>
      <c r="N64" s="42">
        <v>1.9868817943784263E-2</v>
      </c>
      <c r="O64" s="44">
        <f t="shared" si="10"/>
        <v>-6.6229147601841765E-5</v>
      </c>
      <c r="Q64" s="599"/>
      <c r="R64" s="140" t="s">
        <v>877</v>
      </c>
      <c r="S64" s="42">
        <v>-5.5837563451776651E-2</v>
      </c>
      <c r="T64" s="42">
        <v>2.1058694775646664E-2</v>
      </c>
      <c r="U64" s="141">
        <v>-4.2274906704683219E-3</v>
      </c>
      <c r="V64" s="141">
        <v>0.2038588366591513</v>
      </c>
      <c r="W64" s="142">
        <f t="shared" si="9"/>
        <v>-5.5903073799831809E-2</v>
      </c>
      <c r="X64" s="143">
        <f t="shared" si="11"/>
        <v>3.1251536602694419E-3</v>
      </c>
    </row>
    <row r="65" spans="1:24" ht="16.5" thickBot="1" x14ac:dyDescent="0.3">
      <c r="A65" s="55" t="s">
        <v>292</v>
      </c>
      <c r="B65" s="56" t="s">
        <v>1228</v>
      </c>
      <c r="C65" s="56" t="s">
        <v>1158</v>
      </c>
      <c r="D65" s="56" t="s">
        <v>1229</v>
      </c>
      <c r="E65" s="56" t="s">
        <v>1224</v>
      </c>
      <c r="F65" s="56" t="s">
        <v>1230</v>
      </c>
      <c r="G65" s="56" t="s">
        <v>1231</v>
      </c>
      <c r="I65" s="592"/>
      <c r="J65" s="41" t="s">
        <v>866</v>
      </c>
      <c r="K65" s="42">
        <v>-0.11397849462365592</v>
      </c>
      <c r="L65" s="42">
        <v>-1.7705655865599135E-4</v>
      </c>
      <c r="M65" s="42">
        <v>1.3821037311159501E-2</v>
      </c>
      <c r="N65" s="42">
        <v>1.9868817943784263E-2</v>
      </c>
      <c r="O65" s="44">
        <f t="shared" si="10"/>
        <v>6.8824613309435303E-4</v>
      </c>
      <c r="Q65" s="599"/>
      <c r="R65" s="140" t="s">
        <v>866</v>
      </c>
      <c r="S65" s="42">
        <v>-0.11397849462365592</v>
      </c>
      <c r="T65" s="42">
        <v>1.3821037311159501E-2</v>
      </c>
      <c r="U65" s="141">
        <v>-4.2274906704683219E-3</v>
      </c>
      <c r="V65" s="141">
        <v>0.2038588366591513</v>
      </c>
      <c r="W65" s="142">
        <f t="shared" si="9"/>
        <v>-0.11256854454086331</v>
      </c>
      <c r="X65" s="143">
        <f t="shared" si="11"/>
        <v>1.2671677220048326E-2</v>
      </c>
    </row>
    <row r="66" spans="1:24" ht="15.75" thickBot="1" x14ac:dyDescent="0.3">
      <c r="A66" s="55" t="s">
        <v>296</v>
      </c>
      <c r="B66" s="56" t="s">
        <v>1232</v>
      </c>
      <c r="C66" s="56" t="s">
        <v>1158</v>
      </c>
      <c r="D66" s="56" t="s">
        <v>1233</v>
      </c>
      <c r="E66" s="56" t="s">
        <v>1234</v>
      </c>
      <c r="F66" s="56" t="s">
        <v>1235</v>
      </c>
      <c r="G66" s="56" t="s">
        <v>1236</v>
      </c>
      <c r="I66" s="593" t="s">
        <v>891</v>
      </c>
      <c r="J66" s="594"/>
      <c r="K66" s="594"/>
      <c r="L66" s="594"/>
      <c r="M66" s="594"/>
      <c r="N66" s="605"/>
      <c r="O66" s="44">
        <f>SUM(O54:O65)</f>
        <v>9.1323342740545234E-4</v>
      </c>
      <c r="Q66" s="187" t="s">
        <v>891</v>
      </c>
      <c r="R66" s="187"/>
      <c r="S66" s="187"/>
      <c r="T66" s="187"/>
      <c r="U66" s="187"/>
      <c r="V66" s="187"/>
      <c r="W66" s="187"/>
      <c r="X66" s="143">
        <f>SUM(X54:X65)</f>
        <v>9.1351604797930835E-2</v>
      </c>
    </row>
    <row r="67" spans="1:24" ht="17.25" thickBot="1" x14ac:dyDescent="0.3">
      <c r="A67" s="55" t="s">
        <v>302</v>
      </c>
      <c r="B67" s="56" t="s">
        <v>1209</v>
      </c>
      <c r="C67" s="56" t="s">
        <v>1229</v>
      </c>
      <c r="D67" s="56" t="s">
        <v>1237</v>
      </c>
      <c r="E67" s="56" t="s">
        <v>1238</v>
      </c>
      <c r="F67" s="56" t="s">
        <v>1239</v>
      </c>
      <c r="G67" s="56" t="s">
        <v>1240</v>
      </c>
      <c r="I67" s="606" t="s">
        <v>892</v>
      </c>
      <c r="J67" s="607"/>
      <c r="K67" s="607"/>
      <c r="L67" s="607"/>
      <c r="M67" s="607"/>
      <c r="N67" s="608"/>
      <c r="O67" s="44">
        <f>O66/12</f>
        <v>7.6102785617121024E-5</v>
      </c>
      <c r="Q67" s="188" t="s">
        <v>5070</v>
      </c>
      <c r="R67" s="188"/>
      <c r="S67" s="188"/>
      <c r="T67" s="188"/>
      <c r="U67" s="188"/>
      <c r="V67" s="188"/>
      <c r="W67" s="188"/>
      <c r="X67" s="143">
        <f>X66/12</f>
        <v>7.6126337331609032E-3</v>
      </c>
    </row>
    <row r="68" spans="1:24" ht="19.5" thickBot="1" x14ac:dyDescent="0.3">
      <c r="A68" s="55" t="s">
        <v>308</v>
      </c>
      <c r="B68" s="56" t="s">
        <v>1241</v>
      </c>
      <c r="C68" s="56" t="s">
        <v>1242</v>
      </c>
      <c r="D68" s="56" t="s">
        <v>1220</v>
      </c>
      <c r="E68" s="56" t="s">
        <v>1209</v>
      </c>
      <c r="F68" s="56" t="s">
        <v>1243</v>
      </c>
      <c r="G68" s="56" t="s">
        <v>1244</v>
      </c>
      <c r="I68" s="39" t="s">
        <v>884</v>
      </c>
      <c r="J68" s="40" t="s">
        <v>885</v>
      </c>
      <c r="K68" s="40" t="s">
        <v>886</v>
      </c>
      <c r="L68" s="40" t="s">
        <v>887</v>
      </c>
      <c r="M68" s="40" t="s">
        <v>888</v>
      </c>
      <c r="N68" s="40" t="s">
        <v>889</v>
      </c>
      <c r="O68" s="40" t="s">
        <v>890</v>
      </c>
      <c r="Q68" s="491" t="s">
        <v>884</v>
      </c>
      <c r="R68" s="491" t="s">
        <v>885</v>
      </c>
      <c r="S68" s="491" t="s">
        <v>5168</v>
      </c>
      <c r="T68" s="491" t="s">
        <v>5170</v>
      </c>
      <c r="U68" s="491" t="s">
        <v>5174</v>
      </c>
      <c r="V68" s="491" t="s">
        <v>5078</v>
      </c>
      <c r="W68" s="491" t="s">
        <v>5175</v>
      </c>
      <c r="X68" s="491" t="s">
        <v>5176</v>
      </c>
    </row>
    <row r="69" spans="1:24" ht="16.5" thickBot="1" x14ac:dyDescent="0.3">
      <c r="A69" s="55" t="s">
        <v>314</v>
      </c>
      <c r="B69" s="56" t="s">
        <v>1245</v>
      </c>
      <c r="C69" s="56" t="s">
        <v>1246</v>
      </c>
      <c r="D69" s="56" t="s">
        <v>1247</v>
      </c>
      <c r="E69" s="56" t="s">
        <v>1241</v>
      </c>
      <c r="F69" s="56" t="s">
        <v>1248</v>
      </c>
      <c r="G69" s="56" t="s">
        <v>1249</v>
      </c>
      <c r="I69" s="590">
        <v>2015</v>
      </c>
      <c r="J69" s="41" t="s">
        <v>867</v>
      </c>
      <c r="K69" s="42">
        <v>0.1395631067961165</v>
      </c>
      <c r="L69" s="42">
        <v>5.0724539006976578E-2</v>
      </c>
      <c r="M69" s="42">
        <v>1.4990318057379324E-2</v>
      </c>
      <c r="N69" s="42">
        <v>-8.9212734082430127E-3</v>
      </c>
      <c r="O69" s="44">
        <f>((K69-L69)*(M69-N69))</f>
        <v>2.1242715393649096E-3</v>
      </c>
      <c r="Q69" s="617">
        <v>2015</v>
      </c>
      <c r="R69" s="448" t="s">
        <v>867</v>
      </c>
      <c r="S69" s="74">
        <v>0.1395631067961165</v>
      </c>
      <c r="T69" s="74">
        <v>1.4990318057379324E-2</v>
      </c>
      <c r="U69" s="141">
        <v>5.2831002376912205E-2</v>
      </c>
      <c r="V69" s="141">
        <v>0.23611689425293397</v>
      </c>
      <c r="W69" s="141">
        <f t="shared" ref="W69:W80" si="12">S69-U69-(V69*T69)</f>
        <v>8.3192637075632209E-2</v>
      </c>
      <c r="X69" s="246">
        <f>W69^2</f>
        <v>6.9210148635978552E-3</v>
      </c>
    </row>
    <row r="70" spans="1:24" ht="16.5" thickBot="1" x14ac:dyDescent="0.3">
      <c r="A70" s="55" t="s">
        <v>320</v>
      </c>
      <c r="B70" s="56" t="s">
        <v>1193</v>
      </c>
      <c r="C70" s="56" t="s">
        <v>1205</v>
      </c>
      <c r="D70" s="56" t="s">
        <v>1250</v>
      </c>
      <c r="E70" s="56" t="s">
        <v>1251</v>
      </c>
      <c r="F70" s="56" t="s">
        <v>1252</v>
      </c>
      <c r="G70" s="56" t="s">
        <v>1253</v>
      </c>
      <c r="I70" s="591"/>
      <c r="J70" s="41" t="s">
        <v>868</v>
      </c>
      <c r="K70" s="42">
        <v>3.727369542066028E-2</v>
      </c>
      <c r="L70" s="42">
        <v>5.0724539006976578E-2</v>
      </c>
      <c r="M70" s="42">
        <v>3.8188695795186717E-2</v>
      </c>
      <c r="N70" s="42">
        <v>-8.9212734082430127E-3</v>
      </c>
      <c r="O70" s="44">
        <f t="shared" ref="O70:O80" si="13">((K70-L70)*(M70-N70))</f>
        <v>-6.3366882711151111E-4</v>
      </c>
      <c r="Q70" s="617"/>
      <c r="R70" s="448" t="s">
        <v>868</v>
      </c>
      <c r="S70" s="74">
        <v>3.727369542066028E-2</v>
      </c>
      <c r="T70" s="74">
        <v>3.8188695795186717E-2</v>
      </c>
      <c r="U70" s="141">
        <v>5.2831002376912205E-2</v>
      </c>
      <c r="V70" s="141">
        <v>0.23611689425293397</v>
      </c>
      <c r="W70" s="141">
        <f t="shared" si="12"/>
        <v>-2.4574303202981491E-2</v>
      </c>
      <c r="X70" s="246">
        <f t="shared" ref="X70:X80" si="14">W70^2</f>
        <v>6.0389637791206637E-4</v>
      </c>
    </row>
    <row r="71" spans="1:24" ht="16.5" thickBot="1" x14ac:dyDescent="0.3">
      <c r="A71" s="55" t="s">
        <v>325</v>
      </c>
      <c r="B71" s="56" t="s">
        <v>383</v>
      </c>
      <c r="C71" s="56" t="s">
        <v>1198</v>
      </c>
      <c r="D71" s="56" t="s">
        <v>383</v>
      </c>
      <c r="E71" s="56" t="s">
        <v>1193</v>
      </c>
      <c r="F71" s="56" t="s">
        <v>1254</v>
      </c>
      <c r="G71" s="56" t="s">
        <v>1255</v>
      </c>
      <c r="I71" s="591"/>
      <c r="J71" s="41" t="s">
        <v>869</v>
      </c>
      <c r="K71" s="42">
        <v>5.2361396303901436E-2</v>
      </c>
      <c r="L71" s="42">
        <v>5.0724539006976578E-2</v>
      </c>
      <c r="M71" s="42">
        <v>1.5904866508955791E-2</v>
      </c>
      <c r="N71" s="42">
        <v>-8.9212734082430127E-3</v>
      </c>
      <c r="O71" s="44">
        <f t="shared" si="13"/>
        <v>4.0636848277944356E-5</v>
      </c>
      <c r="Q71" s="617"/>
      <c r="R71" s="448" t="s">
        <v>869</v>
      </c>
      <c r="S71" s="74">
        <v>5.2361396303901436E-2</v>
      </c>
      <c r="T71" s="74">
        <v>1.5904866508955791E-2</v>
      </c>
      <c r="U71" s="141">
        <v>5.2831002376912205E-2</v>
      </c>
      <c r="V71" s="141">
        <v>0.23611689425293397</v>
      </c>
      <c r="W71" s="141">
        <f t="shared" si="12"/>
        <v>-4.2250137566129144E-3</v>
      </c>
      <c r="X71" s="246">
        <f t="shared" si="14"/>
        <v>1.785074124356837E-5</v>
      </c>
    </row>
    <row r="72" spans="1:24" ht="16.5" thickBot="1" x14ac:dyDescent="0.3">
      <c r="A72" s="55" t="s">
        <v>1256</v>
      </c>
      <c r="B72" s="626" t="s">
        <v>1075</v>
      </c>
      <c r="C72" s="626"/>
      <c r="D72" s="626"/>
      <c r="E72" s="626"/>
      <c r="F72" s="626"/>
      <c r="G72" s="626"/>
      <c r="I72" s="591"/>
      <c r="J72" s="41" t="s">
        <v>870</v>
      </c>
      <c r="K72" s="42">
        <v>1.4634146341463415E-2</v>
      </c>
      <c r="L72" s="42">
        <v>5.0724539006976578E-2</v>
      </c>
      <c r="M72" s="42">
        <v>-9.6159843649292046E-2</v>
      </c>
      <c r="N72" s="42">
        <v>-8.9212734082430127E-3</v>
      </c>
      <c r="O72" s="44">
        <f t="shared" si="13"/>
        <v>3.1484742555774109E-3</v>
      </c>
      <c r="Q72" s="617"/>
      <c r="R72" s="448" t="s">
        <v>870</v>
      </c>
      <c r="S72" s="74">
        <v>1.4634146341463415E-2</v>
      </c>
      <c r="T72" s="74">
        <v>-9.6159843649292046E-2</v>
      </c>
      <c r="U72" s="141">
        <v>5.2831002376912205E-2</v>
      </c>
      <c r="V72" s="141">
        <v>0.23611689425293397</v>
      </c>
      <c r="W72" s="141">
        <f t="shared" si="12"/>
        <v>-1.5491892401130237E-2</v>
      </c>
      <c r="X72" s="246">
        <f t="shared" si="14"/>
        <v>2.3999873016819677E-4</v>
      </c>
    </row>
    <row r="73" spans="1:24" ht="16.5" thickBot="1" x14ac:dyDescent="0.3">
      <c r="A73" s="55" t="s">
        <v>330</v>
      </c>
      <c r="B73" s="56" t="s">
        <v>1257</v>
      </c>
      <c r="C73" s="56" t="s">
        <v>1189</v>
      </c>
      <c r="D73" s="56" t="s">
        <v>1258</v>
      </c>
      <c r="E73" s="56" t="s">
        <v>383</v>
      </c>
      <c r="F73" s="56" t="s">
        <v>1259</v>
      </c>
      <c r="G73" s="56" t="s">
        <v>1260</v>
      </c>
      <c r="I73" s="591"/>
      <c r="J73" s="41" t="s">
        <v>871</v>
      </c>
      <c r="K73" s="42">
        <v>5.8653846153846154E-2</v>
      </c>
      <c r="L73" s="42">
        <v>5.0724539006976578E-2</v>
      </c>
      <c r="M73" s="42">
        <v>3.9899245491350682E-2</v>
      </c>
      <c r="N73" s="42">
        <v>-8.9212734082430127E-3</v>
      </c>
      <c r="O73" s="44">
        <f t="shared" si="13"/>
        <v>3.8711288942442951E-4</v>
      </c>
      <c r="Q73" s="617"/>
      <c r="R73" s="448" t="s">
        <v>871</v>
      </c>
      <c r="S73" s="74">
        <v>5.8653846153846154E-2</v>
      </c>
      <c r="T73" s="74">
        <v>3.9899245491350682E-2</v>
      </c>
      <c r="U73" s="141">
        <v>5.2831002376912205E-2</v>
      </c>
      <c r="V73" s="141">
        <v>0.23611689425293397</v>
      </c>
      <c r="W73" s="141">
        <f t="shared" si="12"/>
        <v>-3.5980421515191523E-3</v>
      </c>
      <c r="X73" s="246">
        <f t="shared" si="14"/>
        <v>1.294590732410857E-5</v>
      </c>
    </row>
    <row r="74" spans="1:24" ht="16.5" thickBot="1" x14ac:dyDescent="0.3">
      <c r="A74" s="55" t="s">
        <v>335</v>
      </c>
      <c r="B74" s="56" t="s">
        <v>1209</v>
      </c>
      <c r="C74" s="56" t="s">
        <v>1194</v>
      </c>
      <c r="D74" s="56" t="s">
        <v>1261</v>
      </c>
      <c r="E74" s="56" t="s">
        <v>1262</v>
      </c>
      <c r="F74" s="56" t="s">
        <v>1263</v>
      </c>
      <c r="G74" s="56" t="s">
        <v>1264</v>
      </c>
      <c r="I74" s="591"/>
      <c r="J74" s="41" t="s">
        <v>872</v>
      </c>
      <c r="K74" s="42">
        <v>8.2191780821917804E-2</v>
      </c>
      <c r="L74" s="42">
        <v>5.0724539006976578E-2</v>
      </c>
      <c r="M74" s="42">
        <v>-7.1881256014068778E-2</v>
      </c>
      <c r="N74" s="42">
        <v>-8.9212734082430127E-3</v>
      </c>
      <c r="O74" s="44">
        <f t="shared" si="13"/>
        <v>-1.9811769973220126E-3</v>
      </c>
      <c r="Q74" s="617"/>
      <c r="R74" s="448" t="s">
        <v>872</v>
      </c>
      <c r="S74" s="74">
        <v>8.2191780821917804E-2</v>
      </c>
      <c r="T74" s="74">
        <v>-7.1881256014068778E-2</v>
      </c>
      <c r="U74" s="141">
        <v>5.2831002376912205E-2</v>
      </c>
      <c r="V74" s="141">
        <v>0.23611689425293397</v>
      </c>
      <c r="W74" s="141">
        <f t="shared" si="12"/>
        <v>4.6333157370047548E-2</v>
      </c>
      <c r="X74" s="246">
        <f t="shared" si="14"/>
        <v>2.1467614718775913E-3</v>
      </c>
    </row>
    <row r="75" spans="1:24" ht="16.5" thickBot="1" x14ac:dyDescent="0.3">
      <c r="A75" s="55" t="s">
        <v>340</v>
      </c>
      <c r="B75" s="56" t="s">
        <v>1211</v>
      </c>
      <c r="C75" s="56" t="s">
        <v>1206</v>
      </c>
      <c r="D75" s="56" t="s">
        <v>1265</v>
      </c>
      <c r="E75" s="56" t="s">
        <v>1265</v>
      </c>
      <c r="F75" s="56" t="s">
        <v>1266</v>
      </c>
      <c r="G75" s="56" t="s">
        <v>1267</v>
      </c>
      <c r="I75" s="591"/>
      <c r="J75" s="41" t="s">
        <v>873</v>
      </c>
      <c r="K75" s="42">
        <v>-2.9535864978902954E-2</v>
      </c>
      <c r="L75" s="42">
        <v>5.0724539006976578E-2</v>
      </c>
      <c r="M75" s="42">
        <v>-3.1031770622303743E-2</v>
      </c>
      <c r="N75" s="42">
        <v>-8.9212734082430127E-3</v>
      </c>
      <c r="O75" s="44">
        <f t="shared" si="13"/>
        <v>1.7745974387291779E-3</v>
      </c>
      <c r="Q75" s="617"/>
      <c r="R75" s="448" t="s">
        <v>873</v>
      </c>
      <c r="S75" s="74">
        <v>-2.9535864978902954E-2</v>
      </c>
      <c r="T75" s="74">
        <v>-3.1031770622303743E-2</v>
      </c>
      <c r="U75" s="141">
        <v>5.2831002376912205E-2</v>
      </c>
      <c r="V75" s="141">
        <v>0.23611689425293397</v>
      </c>
      <c r="W75" s="141">
        <f t="shared" si="12"/>
        <v>-7.5039742053307365E-2</v>
      </c>
      <c r="X75" s="246">
        <f t="shared" si="14"/>
        <v>5.630962887426906E-3</v>
      </c>
    </row>
    <row r="76" spans="1:24" ht="16.5" thickBot="1" x14ac:dyDescent="0.3">
      <c r="A76" s="55" t="s">
        <v>1268</v>
      </c>
      <c r="B76" s="626" t="s">
        <v>1269</v>
      </c>
      <c r="C76" s="626"/>
      <c r="D76" s="626"/>
      <c r="E76" s="626"/>
      <c r="F76" s="626"/>
      <c r="G76" s="626"/>
      <c r="I76" s="591"/>
      <c r="J76" s="41" t="s">
        <v>874</v>
      </c>
      <c r="K76" s="42">
        <v>1.3043478260869565E-2</v>
      </c>
      <c r="L76" s="42">
        <v>5.0724539006976578E-2</v>
      </c>
      <c r="M76" s="42">
        <v>-5.2010822777026289E-2</v>
      </c>
      <c r="N76" s="42">
        <v>-8.9212734082430127E-3</v>
      </c>
      <c r="O76" s="44">
        <f t="shared" si="13"/>
        <v>1.6236599272874996E-3</v>
      </c>
      <c r="Q76" s="617"/>
      <c r="R76" s="448" t="s">
        <v>874</v>
      </c>
      <c r="S76" s="74">
        <v>1.3043478260869565E-2</v>
      </c>
      <c r="T76" s="74">
        <v>-5.2010822777026289E-2</v>
      </c>
      <c r="U76" s="141">
        <v>5.2831002376912205E-2</v>
      </c>
      <c r="V76" s="141">
        <v>0.23611689425293397</v>
      </c>
      <c r="W76" s="141">
        <f t="shared" si="12"/>
        <v>-2.7506890174391431E-2</v>
      </c>
      <c r="X76" s="246">
        <f t="shared" si="14"/>
        <v>7.5662900706603188E-4</v>
      </c>
    </row>
    <row r="77" spans="1:24" ht="16.5" thickBot="1" x14ac:dyDescent="0.3">
      <c r="A77" s="55" t="s">
        <v>343</v>
      </c>
      <c r="B77" s="56" t="s">
        <v>1198</v>
      </c>
      <c r="C77" s="56" t="s">
        <v>1025</v>
      </c>
      <c r="D77" s="56" t="s">
        <v>1229</v>
      </c>
      <c r="E77" s="56" t="s">
        <v>1270</v>
      </c>
      <c r="F77" s="56" t="s">
        <v>1271</v>
      </c>
      <c r="G77" s="56" t="s">
        <v>1272</v>
      </c>
      <c r="I77" s="591"/>
      <c r="J77" s="41" t="s">
        <v>875</v>
      </c>
      <c r="K77" s="42">
        <v>2.1834061135371178E-2</v>
      </c>
      <c r="L77" s="42">
        <v>5.0724539006976578E-2</v>
      </c>
      <c r="M77" s="42">
        <v>-8.5403666273141152E-2</v>
      </c>
      <c r="N77" s="42">
        <v>-8.9212734082430127E-3</v>
      </c>
      <c r="O77" s="44">
        <f t="shared" si="13"/>
        <v>2.2096128786307703E-3</v>
      </c>
      <c r="Q77" s="617"/>
      <c r="R77" s="448" t="s">
        <v>875</v>
      </c>
      <c r="S77" s="74">
        <v>2.1834061135371178E-2</v>
      </c>
      <c r="T77" s="74">
        <v>-8.5403666273141152E-2</v>
      </c>
      <c r="U77" s="141">
        <v>5.2831002376912205E-2</v>
      </c>
      <c r="V77" s="141">
        <v>0.23611689425293397</v>
      </c>
      <c r="W77" s="141">
        <f t="shared" si="12"/>
        <v>-1.0831692803312892E-2</v>
      </c>
      <c r="X77" s="246">
        <f t="shared" si="14"/>
        <v>1.1732556898534031E-4</v>
      </c>
    </row>
    <row r="78" spans="1:24" ht="16.5" thickBot="1" x14ac:dyDescent="0.3">
      <c r="A78" s="55" t="s">
        <v>348</v>
      </c>
      <c r="B78" s="56" t="s">
        <v>1273</v>
      </c>
      <c r="C78" s="56" t="s">
        <v>1027</v>
      </c>
      <c r="D78" s="56" t="s">
        <v>1193</v>
      </c>
      <c r="E78" s="56" t="s">
        <v>1198</v>
      </c>
      <c r="F78" s="56" t="s">
        <v>1274</v>
      </c>
      <c r="G78" s="56" t="s">
        <v>1275</v>
      </c>
      <c r="I78" s="591"/>
      <c r="J78" s="41" t="s">
        <v>876</v>
      </c>
      <c r="K78" s="42">
        <v>8.5470085470085479E-3</v>
      </c>
      <c r="L78" s="42">
        <v>5.0724539006976578E-2</v>
      </c>
      <c r="M78" s="42">
        <v>7.7661777639081955E-2</v>
      </c>
      <c r="N78" s="42">
        <v>-8.9212734082430127E-3</v>
      </c>
      <c r="O78" s="44">
        <f t="shared" si="13"/>
        <v>-3.6518592728655157E-3</v>
      </c>
      <c r="Q78" s="617"/>
      <c r="R78" s="448" t="s">
        <v>876</v>
      </c>
      <c r="S78" s="74">
        <v>8.5470085470085479E-3</v>
      </c>
      <c r="T78" s="74">
        <v>7.7661777639081955E-2</v>
      </c>
      <c r="U78" s="141">
        <v>5.2831002376912205E-2</v>
      </c>
      <c r="V78" s="141">
        <v>0.23611689425293397</v>
      </c>
      <c r="W78" s="141">
        <f t="shared" si="12"/>
        <v>-6.2621251568205638E-2</v>
      </c>
      <c r="X78" s="246">
        <f t="shared" si="14"/>
        <v>3.9214211479684973E-3</v>
      </c>
    </row>
    <row r="79" spans="1:24" ht="16.5" thickBot="1" x14ac:dyDescent="0.3">
      <c r="A79" s="55" t="s">
        <v>5109</v>
      </c>
      <c r="B79" s="56" t="s">
        <v>1194</v>
      </c>
      <c r="C79" s="56" t="s">
        <v>1198</v>
      </c>
      <c r="D79" s="56" t="s">
        <v>1193</v>
      </c>
      <c r="E79" s="56" t="s">
        <v>1273</v>
      </c>
      <c r="F79" s="56" t="s">
        <v>1276</v>
      </c>
      <c r="G79" s="56" t="s">
        <v>1277</v>
      </c>
      <c r="I79" s="591"/>
      <c r="J79" s="41" t="s">
        <v>877</v>
      </c>
      <c r="K79" s="42">
        <v>3.3898305084745763E-2</v>
      </c>
      <c r="L79" s="42">
        <v>5.0724539006976578E-2</v>
      </c>
      <c r="M79" s="42">
        <v>-5.6204177800007653E-3</v>
      </c>
      <c r="N79" s="42">
        <v>-8.9212734082430127E-3</v>
      </c>
      <c r="O79" s="44">
        <f t="shared" si="13"/>
        <v>-5.5540968944316214E-5</v>
      </c>
      <c r="Q79" s="617"/>
      <c r="R79" s="448" t="s">
        <v>877</v>
      </c>
      <c r="S79" s="74">
        <v>3.3898305084745763E-2</v>
      </c>
      <c r="T79" s="74">
        <v>-5.6204177800007653E-3</v>
      </c>
      <c r="U79" s="141">
        <v>5.2831002376912205E-2</v>
      </c>
      <c r="V79" s="141">
        <v>0.23611689425293397</v>
      </c>
      <c r="W79" s="141">
        <f t="shared" si="12"/>
        <v>-1.7605621701548693E-2</v>
      </c>
      <c r="X79" s="246">
        <f t="shared" si="14"/>
        <v>3.0995791549804226E-4</v>
      </c>
    </row>
    <row r="80" spans="1:24" ht="16.5" thickBot="1" x14ac:dyDescent="0.3">
      <c r="A80" s="55" t="s">
        <v>353</v>
      </c>
      <c r="B80" s="56" t="s">
        <v>1278</v>
      </c>
      <c r="C80" s="56" t="s">
        <v>1279</v>
      </c>
      <c r="D80" s="56" t="s">
        <v>1250</v>
      </c>
      <c r="E80" s="56" t="s">
        <v>1167</v>
      </c>
      <c r="F80" s="56" t="s">
        <v>1280</v>
      </c>
      <c r="G80" s="56" t="s">
        <v>1281</v>
      </c>
      <c r="I80" s="592"/>
      <c r="J80" s="41" t="s">
        <v>866</v>
      </c>
      <c r="K80" s="42">
        <v>0.17622950819672131</v>
      </c>
      <c r="L80" s="42">
        <v>5.0724539006976578E-2</v>
      </c>
      <c r="M80" s="42">
        <v>4.8407592724962187E-2</v>
      </c>
      <c r="N80" s="42">
        <v>-8.9212734082430127E-3</v>
      </c>
      <c r="O80" s="44">
        <f t="shared" si="13"/>
        <v>7.1950575777309199E-3</v>
      </c>
      <c r="Q80" s="617"/>
      <c r="R80" s="448" t="s">
        <v>866</v>
      </c>
      <c r="S80" s="74">
        <v>0.17622950819672131</v>
      </c>
      <c r="T80" s="74">
        <v>4.8407592724962187E-2</v>
      </c>
      <c r="U80" s="141">
        <v>5.2831002376912205E-2</v>
      </c>
      <c r="V80" s="141">
        <v>0.23611689425293397</v>
      </c>
      <c r="W80" s="141">
        <f t="shared" si="12"/>
        <v>0.11196865536733011</v>
      </c>
      <c r="X80" s="246">
        <f t="shared" si="14"/>
        <v>1.2536979784767942E-2</v>
      </c>
    </row>
    <row r="81" spans="1:24" ht="16.5" thickBot="1" x14ac:dyDescent="0.3">
      <c r="A81" s="55" t="s">
        <v>356</v>
      </c>
      <c r="B81" s="56" t="s">
        <v>1282</v>
      </c>
      <c r="C81" s="56" t="s">
        <v>378</v>
      </c>
      <c r="D81" s="56" t="s">
        <v>1283</v>
      </c>
      <c r="E81" s="56" t="s">
        <v>1284</v>
      </c>
      <c r="F81" s="56" t="s">
        <v>1285</v>
      </c>
      <c r="G81" s="56" t="s">
        <v>1286</v>
      </c>
      <c r="I81" s="593" t="s">
        <v>891</v>
      </c>
      <c r="J81" s="594"/>
      <c r="K81" s="594"/>
      <c r="L81" s="594"/>
      <c r="M81" s="594"/>
      <c r="N81" s="605"/>
      <c r="O81" s="44">
        <f>SUM(O69:O80)</f>
        <v>1.2181177288779706E-2</v>
      </c>
      <c r="Q81" s="622" t="s">
        <v>891</v>
      </c>
      <c r="R81" s="623"/>
      <c r="S81" s="623"/>
      <c r="T81" s="623"/>
      <c r="U81" s="623"/>
      <c r="V81" s="623"/>
      <c r="W81" s="624"/>
      <c r="X81" s="246">
        <f>SUM(X69:X80)</f>
        <v>3.3215744403836144E-2</v>
      </c>
    </row>
    <row r="82" spans="1:24" ht="17.25" thickBot="1" x14ac:dyDescent="0.3">
      <c r="A82" s="55" t="s">
        <v>358</v>
      </c>
      <c r="B82" s="56" t="s">
        <v>381</v>
      </c>
      <c r="C82" s="56" t="s">
        <v>1237</v>
      </c>
      <c r="D82" s="56" t="s">
        <v>1287</v>
      </c>
      <c r="E82" s="56" t="s">
        <v>1282</v>
      </c>
      <c r="F82" s="56" t="s">
        <v>1288</v>
      </c>
      <c r="G82" s="56" t="s">
        <v>1289</v>
      </c>
      <c r="I82" s="606" t="s">
        <v>892</v>
      </c>
      <c r="J82" s="607"/>
      <c r="K82" s="607"/>
      <c r="L82" s="607"/>
      <c r="M82" s="607"/>
      <c r="N82" s="608"/>
      <c r="O82" s="44">
        <f>O81/12</f>
        <v>1.0150981073983089E-3</v>
      </c>
      <c r="Q82" s="611" t="s">
        <v>5070</v>
      </c>
      <c r="R82" s="612"/>
      <c r="S82" s="612"/>
      <c r="T82" s="612"/>
      <c r="U82" s="612"/>
      <c r="V82" s="612"/>
      <c r="W82" s="613"/>
      <c r="X82" s="246">
        <f>X81/12</f>
        <v>2.7679787003196785E-3</v>
      </c>
    </row>
    <row r="83" spans="1:24" ht="18" thickBot="1" x14ac:dyDescent="0.3">
      <c r="A83" s="55" t="s">
        <v>989</v>
      </c>
      <c r="B83" s="626" t="s">
        <v>1290</v>
      </c>
      <c r="C83" s="626"/>
      <c r="D83" s="626"/>
      <c r="E83" s="626"/>
      <c r="F83" s="626"/>
      <c r="G83" s="626"/>
      <c r="I83" s="39" t="s">
        <v>884</v>
      </c>
      <c r="J83" s="40" t="s">
        <v>885</v>
      </c>
      <c r="K83" s="40" t="s">
        <v>886</v>
      </c>
      <c r="L83" s="40" t="s">
        <v>887</v>
      </c>
      <c r="M83" s="40" t="s">
        <v>888</v>
      </c>
      <c r="N83" s="40" t="s">
        <v>889</v>
      </c>
      <c r="O83" s="40" t="s">
        <v>890</v>
      </c>
      <c r="Q83" s="157" t="s">
        <v>884</v>
      </c>
      <c r="R83" s="157" t="s">
        <v>885</v>
      </c>
      <c r="S83" s="157" t="s">
        <v>886</v>
      </c>
      <c r="T83" s="157" t="s">
        <v>888</v>
      </c>
      <c r="U83" s="157" t="s">
        <v>5071</v>
      </c>
      <c r="V83" s="157" t="s">
        <v>5072</v>
      </c>
      <c r="W83" s="157" t="s">
        <v>5073</v>
      </c>
      <c r="X83" s="157" t="s">
        <v>5074</v>
      </c>
    </row>
    <row r="84" spans="1:24" ht="16.5" thickBot="1" x14ac:dyDescent="0.3">
      <c r="A84" s="55" t="s">
        <v>364</v>
      </c>
      <c r="B84" s="56" t="s">
        <v>1220</v>
      </c>
      <c r="C84" s="56" t="s">
        <v>1265</v>
      </c>
      <c r="D84" s="56" t="s">
        <v>393</v>
      </c>
      <c r="E84" s="56" t="s">
        <v>381</v>
      </c>
      <c r="F84" s="56" t="s">
        <v>1291</v>
      </c>
      <c r="G84" s="56" t="s">
        <v>1292</v>
      </c>
      <c r="I84" s="590">
        <v>2016</v>
      </c>
      <c r="J84" s="41" t="s">
        <v>867</v>
      </c>
      <c r="K84" s="42">
        <v>2.4390243902439025E-2</v>
      </c>
      <c r="L84" s="43">
        <v>-1.1843131867778987E-2</v>
      </c>
      <c r="M84" s="42">
        <v>1.0050124363976159E-2</v>
      </c>
      <c r="N84" s="42">
        <v>9.8098034712319256E-3</v>
      </c>
      <c r="O84" s="44">
        <f>((K84-L84)*(M84-N84))</f>
        <v>8.7076372122360606E-6</v>
      </c>
      <c r="Q84" s="599">
        <v>2016</v>
      </c>
      <c r="R84" s="140" t="s">
        <v>867</v>
      </c>
      <c r="S84" s="42">
        <v>2.4390243902439025E-2</v>
      </c>
      <c r="T84" s="42">
        <v>1.0050124363976159E-2</v>
      </c>
      <c r="U84" s="141">
        <v>-1.8283311634887701E-2</v>
      </c>
      <c r="V84" s="141">
        <v>0.65650446372295668</v>
      </c>
      <c r="W84" s="142">
        <f t="shared" ref="W84:W95" si="15">S84-U84-(V84*T84)</f>
        <v>3.6075604031405535E-2</v>
      </c>
      <c r="X84" s="143">
        <f>W84^2</f>
        <v>1.3014492062307632E-3</v>
      </c>
    </row>
    <row r="85" spans="1:24" ht="16.5" thickBot="1" x14ac:dyDescent="0.3">
      <c r="A85" s="3" t="s">
        <v>368</v>
      </c>
      <c r="B85" s="4" t="s">
        <v>990</v>
      </c>
      <c r="C85" s="4" t="s">
        <v>990</v>
      </c>
      <c r="D85" s="4" t="s">
        <v>990</v>
      </c>
      <c r="E85" s="4" t="s">
        <v>990</v>
      </c>
      <c r="F85" s="4" t="s">
        <v>990</v>
      </c>
      <c r="I85" s="591"/>
      <c r="J85" s="41" t="s">
        <v>868</v>
      </c>
      <c r="K85" s="42">
        <v>5.7823129251700682E-2</v>
      </c>
      <c r="L85" s="43">
        <v>-1.1843131867778987E-2</v>
      </c>
      <c r="M85" s="42">
        <v>4.3438042975537196E-2</v>
      </c>
      <c r="N85" s="42">
        <v>9.8098034712319256E-3</v>
      </c>
      <c r="O85" s="44">
        <f t="shared" ref="O85:O95" si="16">((K85-L85)*(M85-N85))</f>
        <v>2.3427537142953325E-3</v>
      </c>
      <c r="Q85" s="599"/>
      <c r="R85" s="140" t="s">
        <v>868</v>
      </c>
      <c r="S85" s="42">
        <v>5.7823129251700682E-2</v>
      </c>
      <c r="T85" s="42">
        <v>4.3438042975537196E-2</v>
      </c>
      <c r="U85" s="141">
        <v>-1.8283311634887701E-2</v>
      </c>
      <c r="V85" s="141">
        <v>0.65650446372295668</v>
      </c>
      <c r="W85" s="142">
        <f t="shared" si="15"/>
        <v>4.7589171777758593E-2</v>
      </c>
      <c r="X85" s="143">
        <f t="shared" ref="X85:X95" si="17">W85^2</f>
        <v>2.2647292704930152E-3</v>
      </c>
    </row>
    <row r="86" spans="1:24" ht="16.5" thickBot="1" x14ac:dyDescent="0.3">
      <c r="I86" s="591"/>
      <c r="J86" s="41" t="s">
        <v>869</v>
      </c>
      <c r="K86" s="42">
        <v>-8.3601286173633438E-2</v>
      </c>
      <c r="L86" s="43">
        <v>-1.1843131867778987E-2</v>
      </c>
      <c r="M86" s="42">
        <v>6.7206555334595368E-3</v>
      </c>
      <c r="N86" s="42">
        <v>9.8098034712319256E-3</v>
      </c>
      <c r="O86" s="44">
        <f t="shared" si="16"/>
        <v>2.2167155439228311E-4</v>
      </c>
      <c r="Q86" s="599"/>
      <c r="R86" s="140" t="s">
        <v>869</v>
      </c>
      <c r="S86" s="42">
        <v>-8.3601286173633438E-2</v>
      </c>
      <c r="T86" s="42">
        <v>6.7206555334595368E-3</v>
      </c>
      <c r="U86" s="141">
        <v>-1.8283311634887701E-2</v>
      </c>
      <c r="V86" s="141">
        <v>0.65650446372295668</v>
      </c>
      <c r="W86" s="142">
        <f t="shared" si="15"/>
        <v>-6.9730114895606321E-2</v>
      </c>
      <c r="X86" s="143">
        <f t="shared" si="17"/>
        <v>4.8622889233544582E-3</v>
      </c>
    </row>
    <row r="87" spans="1:24" ht="16.5" thickBot="1" x14ac:dyDescent="0.3">
      <c r="I87" s="591"/>
      <c r="J87" s="41" t="s">
        <v>870</v>
      </c>
      <c r="K87" s="42">
        <v>-6.6666666666666666E-2</v>
      </c>
      <c r="L87" s="43">
        <v>-1.1843131867778987E-2</v>
      </c>
      <c r="M87" s="42">
        <v>-9.3294460641399797E-3</v>
      </c>
      <c r="N87" s="42">
        <v>9.8098034712319256E-3</v>
      </c>
      <c r="O87" s="44">
        <f t="shared" si="16"/>
        <v>1.0492813129270564E-3</v>
      </c>
      <c r="Q87" s="599"/>
      <c r="R87" s="140" t="s">
        <v>870</v>
      </c>
      <c r="S87" s="42">
        <v>-6.6666666666666666E-2</v>
      </c>
      <c r="T87" s="42">
        <v>-9.3294460641399797E-3</v>
      </c>
      <c r="U87" s="141">
        <v>-1.8283311634887701E-2</v>
      </c>
      <c r="V87" s="141">
        <v>0.65650446372295668</v>
      </c>
      <c r="W87" s="142">
        <f t="shared" si="15"/>
        <v>-4.2258532046608496E-2</v>
      </c>
      <c r="X87" s="143">
        <f t="shared" si="17"/>
        <v>1.7857835307342374E-3</v>
      </c>
    </row>
    <row r="88" spans="1:24" ht="16.5" thickBot="1" x14ac:dyDescent="0.3">
      <c r="I88" s="591"/>
      <c r="J88" s="41" t="s">
        <v>871</v>
      </c>
      <c r="K88" s="42">
        <v>-3.4586466165413533E-2</v>
      </c>
      <c r="L88" s="43">
        <v>-1.1843131867778987E-2</v>
      </c>
      <c r="M88" s="42">
        <v>-1.5014834656640762E-2</v>
      </c>
      <c r="N88" s="42">
        <v>9.8098034712319256E-3</v>
      </c>
      <c r="O88" s="44">
        <f t="shared" si="16"/>
        <v>5.6459504376001318E-4</v>
      </c>
      <c r="Q88" s="599"/>
      <c r="R88" s="140" t="s">
        <v>871</v>
      </c>
      <c r="S88" s="42">
        <v>-3.4586466165413533E-2</v>
      </c>
      <c r="T88" s="42">
        <v>-1.5014834656640762E-2</v>
      </c>
      <c r="U88" s="141">
        <v>-1.8283311634887701E-2</v>
      </c>
      <c r="V88" s="141">
        <v>0.65650446372295668</v>
      </c>
      <c r="W88" s="142">
        <f t="shared" si="15"/>
        <v>-6.4458485563790233E-3</v>
      </c>
      <c r="X88" s="143">
        <f t="shared" si="17"/>
        <v>4.1548963611773541E-5</v>
      </c>
    </row>
    <row r="89" spans="1:24" ht="16.5" thickBot="1" x14ac:dyDescent="0.3">
      <c r="I89" s="591"/>
      <c r="J89" s="41" t="s">
        <v>872</v>
      </c>
      <c r="K89" s="42">
        <v>-7.8125E-3</v>
      </c>
      <c r="L89" s="43">
        <v>-1.1843131867778987E-2</v>
      </c>
      <c r="M89" s="42">
        <v>4.9645736027609466E-2</v>
      </c>
      <c r="N89" s="42">
        <v>9.8098034712319256E-3</v>
      </c>
      <c r="O89" s="44">
        <f t="shared" si="16"/>
        <v>1.6056397924442978E-4</v>
      </c>
      <c r="Q89" s="599"/>
      <c r="R89" s="140" t="s">
        <v>872</v>
      </c>
      <c r="S89" s="42">
        <v>-7.8125E-3</v>
      </c>
      <c r="T89" s="42">
        <v>4.9645736027609466E-2</v>
      </c>
      <c r="U89" s="141">
        <v>-1.8283311634887701E-2</v>
      </c>
      <c r="V89" s="141">
        <v>0.65650446372295668</v>
      </c>
      <c r="W89" s="142">
        <f t="shared" si="15"/>
        <v>-2.212183567204952E-2</v>
      </c>
      <c r="X89" s="143">
        <f t="shared" si="17"/>
        <v>4.8937561350116264E-4</v>
      </c>
    </row>
    <row r="90" spans="1:24" ht="16.5" thickBot="1" x14ac:dyDescent="0.3">
      <c r="I90" s="591"/>
      <c r="J90" s="41" t="s">
        <v>873</v>
      </c>
      <c r="K90" s="42">
        <v>6.2992125984251968E-2</v>
      </c>
      <c r="L90" s="43">
        <v>-1.1843131867778987E-2</v>
      </c>
      <c r="M90" s="42">
        <v>3.7317594571986246E-2</v>
      </c>
      <c r="N90" s="42">
        <v>9.8098034712319256E-3</v>
      </c>
      <c r="O90" s="44">
        <f t="shared" si="16"/>
        <v>2.0585526399647521E-3</v>
      </c>
      <c r="Q90" s="599"/>
      <c r="R90" s="140" t="s">
        <v>873</v>
      </c>
      <c r="S90" s="42">
        <v>6.2992125984251968E-2</v>
      </c>
      <c r="T90" s="42">
        <v>3.7317594571986246E-2</v>
      </c>
      <c r="U90" s="141">
        <v>-1.8283311634887701E-2</v>
      </c>
      <c r="V90" s="141">
        <v>0.65650446372295668</v>
      </c>
      <c r="W90" s="142">
        <f t="shared" si="15"/>
        <v>5.6776270207227114E-2</v>
      </c>
      <c r="X90" s="143">
        <f t="shared" si="17"/>
        <v>3.2235448586440652E-3</v>
      </c>
    </row>
    <row r="91" spans="1:24" ht="16.5" thickBot="1" x14ac:dyDescent="0.3">
      <c r="I91" s="591"/>
      <c r="J91" s="41" t="s">
        <v>874</v>
      </c>
      <c r="K91" s="42">
        <v>-7.407407407407407E-4</v>
      </c>
      <c r="L91" s="43">
        <v>-1.1843131867778987E-2</v>
      </c>
      <c r="M91" s="42">
        <v>3.5975090721741862E-2</v>
      </c>
      <c r="N91" s="42">
        <v>9.8098034712319256E-3</v>
      </c>
      <c r="O91" s="44">
        <f t="shared" si="16"/>
        <v>2.9049725300646844E-4</v>
      </c>
      <c r="Q91" s="599"/>
      <c r="R91" s="140" t="s">
        <v>874</v>
      </c>
      <c r="S91" s="42">
        <v>-7.407407407407407E-4</v>
      </c>
      <c r="T91" s="42">
        <v>3.5975090721741862E-2</v>
      </c>
      <c r="U91" s="141">
        <v>-1.8283311634887701E-2</v>
      </c>
      <c r="V91" s="141">
        <v>0.65650446372295668</v>
      </c>
      <c r="W91" s="142">
        <f t="shared" si="15"/>
        <v>-6.075236747514895E-3</v>
      </c>
      <c r="X91" s="143">
        <f t="shared" si="17"/>
        <v>3.6908501538355361E-5</v>
      </c>
    </row>
    <row r="92" spans="1:24" ht="16.5" thickBot="1" x14ac:dyDescent="0.3">
      <c r="I92" s="591"/>
      <c r="J92" s="41" t="s">
        <v>875</v>
      </c>
      <c r="K92" s="42">
        <v>-3.3707865168539325E-2</v>
      </c>
      <c r="L92" s="43">
        <v>-1.1843131867778987E-2</v>
      </c>
      <c r="M92" s="42">
        <v>-2.9839128178515729E-3</v>
      </c>
      <c r="N92" s="42">
        <v>9.8098034712319256E-3</v>
      </c>
      <c r="O92" s="44">
        <f t="shared" si="16"/>
        <v>2.7973119458640392E-4</v>
      </c>
      <c r="Q92" s="599"/>
      <c r="R92" s="140" t="s">
        <v>875</v>
      </c>
      <c r="S92" s="42">
        <v>-3.3707865168539325E-2</v>
      </c>
      <c r="T92" s="42">
        <v>-2.9839128178515729E-3</v>
      </c>
      <c r="U92" s="141">
        <v>-1.8283311634887701E-2</v>
      </c>
      <c r="V92" s="141">
        <v>0.65650446372295668</v>
      </c>
      <c r="W92" s="142">
        <f t="shared" si="15"/>
        <v>-1.3465601449371921E-2</v>
      </c>
      <c r="X92" s="143">
        <f t="shared" si="17"/>
        <v>1.8132242239332717E-4</v>
      </c>
    </row>
    <row r="93" spans="1:24" ht="16.5" thickBot="1" x14ac:dyDescent="0.3">
      <c r="I93" s="591"/>
      <c r="J93" s="41" t="s">
        <v>876</v>
      </c>
      <c r="K93" s="42">
        <v>0.10077519379844961</v>
      </c>
      <c r="L93" s="43">
        <v>-1.1843131867778987E-2</v>
      </c>
      <c r="M93" s="42">
        <v>5.3133810453263684E-3</v>
      </c>
      <c r="N93" s="42">
        <v>9.8098034712319256E-3</v>
      </c>
      <c r="O93" s="44">
        <f t="shared" si="16"/>
        <v>-5.0637956509356563E-4</v>
      </c>
      <c r="Q93" s="599"/>
      <c r="R93" s="140" t="s">
        <v>876</v>
      </c>
      <c r="S93" s="42">
        <v>0.10077519379844961</v>
      </c>
      <c r="T93" s="42">
        <v>5.3133810453263684E-3</v>
      </c>
      <c r="U93" s="141">
        <v>-1.8283311634887701E-2</v>
      </c>
      <c r="V93" s="141">
        <v>0.65650446372295668</v>
      </c>
      <c r="W93" s="142">
        <f t="shared" si="15"/>
        <v>0.1155702470596196</v>
      </c>
      <c r="X93" s="143">
        <f t="shared" si="17"/>
        <v>1.3356482005421513E-2</v>
      </c>
    </row>
    <row r="94" spans="1:24" ht="16.5" thickBot="1" x14ac:dyDescent="0.3">
      <c r="I94" s="591"/>
      <c r="J94" s="41" t="s">
        <v>877</v>
      </c>
      <c r="K94" s="42">
        <v>-5.9859154929577461E-2</v>
      </c>
      <c r="L94" s="43">
        <v>-1.1843131867778987E-2</v>
      </c>
      <c r="M94" s="42">
        <v>-7.5342465753424681E-2</v>
      </c>
      <c r="N94" s="42">
        <v>9.8098034712319256E-3</v>
      </c>
      <c r="O94" s="44">
        <f t="shared" si="16"/>
        <v>4.0886733228555835E-3</v>
      </c>
      <c r="Q94" s="599"/>
      <c r="R94" s="140" t="s">
        <v>877</v>
      </c>
      <c r="S94" s="42">
        <v>-5.9859154929577461E-2</v>
      </c>
      <c r="T94" s="42">
        <v>-7.5342465753424681E-2</v>
      </c>
      <c r="U94" s="141">
        <v>-1.8283311634887701E-2</v>
      </c>
      <c r="V94" s="141">
        <v>0.65650446372295668</v>
      </c>
      <c r="W94" s="142">
        <f t="shared" si="15"/>
        <v>7.8868217803275409E-3</v>
      </c>
      <c r="X94" s="143">
        <f t="shared" si="17"/>
        <v>6.2201957794648887E-5</v>
      </c>
    </row>
    <row r="95" spans="1:24" ht="16.5" thickBot="1" x14ac:dyDescent="0.3">
      <c r="I95" s="592"/>
      <c r="J95" s="41" t="s">
        <v>866</v>
      </c>
      <c r="K95" s="42">
        <v>-0.10112359550561797</v>
      </c>
      <c r="L95" s="43">
        <v>-1.1843131867778987E-2</v>
      </c>
      <c r="M95" s="42">
        <v>3.1927675707203271E-2</v>
      </c>
      <c r="N95" s="42">
        <v>9.8098034712319256E-3</v>
      </c>
      <c r="O95" s="44">
        <f t="shared" si="16"/>
        <v>-1.9746938879100077E-3</v>
      </c>
      <c r="Q95" s="599"/>
      <c r="R95" s="140" t="s">
        <v>866</v>
      </c>
      <c r="S95" s="42">
        <v>-0.10112359550561797</v>
      </c>
      <c r="T95" s="42">
        <v>3.1927675707203271E-2</v>
      </c>
      <c r="U95" s="141">
        <v>-1.8283311634887701E-2</v>
      </c>
      <c r="V95" s="141">
        <v>0.65650446372295668</v>
      </c>
      <c r="W95" s="142">
        <f t="shared" si="15"/>
        <v>-0.10380094548880824</v>
      </c>
      <c r="X95" s="143">
        <f t="shared" si="17"/>
        <v>1.0774636284370538E-2</v>
      </c>
    </row>
    <row r="96" spans="1:24" ht="15.75" thickBot="1" x14ac:dyDescent="0.3">
      <c r="I96" s="593" t="s">
        <v>891</v>
      </c>
      <c r="J96" s="594"/>
      <c r="K96" s="594"/>
      <c r="L96" s="594"/>
      <c r="M96" s="594"/>
      <c r="N96" s="595"/>
      <c r="O96" s="44">
        <f>SUM(O84:O95)</f>
        <v>8.5839541992409878E-3</v>
      </c>
      <c r="Q96" s="187" t="s">
        <v>891</v>
      </c>
      <c r="R96" s="187"/>
      <c r="S96" s="187"/>
      <c r="T96" s="187"/>
      <c r="U96" s="187"/>
      <c r="V96" s="187"/>
      <c r="W96" s="187"/>
      <c r="X96" s="143">
        <f>SUM(X84:X95)</f>
        <v>3.838027153808786E-2</v>
      </c>
    </row>
    <row r="97" spans="9:24" ht="17.25" thickBot="1" x14ac:dyDescent="0.3">
      <c r="I97" s="606" t="s">
        <v>892</v>
      </c>
      <c r="J97" s="607"/>
      <c r="K97" s="607"/>
      <c r="L97" s="607"/>
      <c r="M97" s="607"/>
      <c r="N97" s="609"/>
      <c r="O97" s="44">
        <f>O96/12</f>
        <v>7.1532951660341565E-4</v>
      </c>
      <c r="Q97" s="188" t="s">
        <v>5070</v>
      </c>
      <c r="R97" s="188"/>
      <c r="S97" s="188"/>
      <c r="T97" s="188"/>
      <c r="U97" s="188"/>
      <c r="V97" s="188"/>
      <c r="W97" s="188"/>
      <c r="X97" s="143">
        <f>X96/12</f>
        <v>3.1983559615073216E-3</v>
      </c>
    </row>
    <row r="98" spans="9:24" ht="19.5" thickBot="1" x14ac:dyDescent="0.3">
      <c r="I98" s="39" t="s">
        <v>884</v>
      </c>
      <c r="J98" s="40" t="s">
        <v>885</v>
      </c>
      <c r="K98" s="40" t="s">
        <v>886</v>
      </c>
      <c r="L98" s="40" t="s">
        <v>887</v>
      </c>
      <c r="M98" s="40" t="s">
        <v>888</v>
      </c>
      <c r="N98" s="40" t="s">
        <v>889</v>
      </c>
      <c r="O98" s="40" t="s">
        <v>890</v>
      </c>
      <c r="Q98" s="491" t="s">
        <v>884</v>
      </c>
      <c r="R98" s="491" t="s">
        <v>885</v>
      </c>
      <c r="S98" s="491" t="s">
        <v>5168</v>
      </c>
      <c r="T98" s="491" t="s">
        <v>5170</v>
      </c>
      <c r="U98" s="491" t="s">
        <v>5174</v>
      </c>
      <c r="V98" s="491" t="s">
        <v>5078</v>
      </c>
      <c r="W98" s="491" t="s">
        <v>5175</v>
      </c>
      <c r="X98" s="491" t="s">
        <v>5176</v>
      </c>
    </row>
    <row r="99" spans="9:24" ht="16.5" thickBot="1" x14ac:dyDescent="0.3">
      <c r="I99" s="590">
        <v>2017</v>
      </c>
      <c r="J99" s="41" t="s">
        <v>867</v>
      </c>
      <c r="K99" s="42">
        <v>0.1125</v>
      </c>
      <c r="L99" s="42">
        <v>8.8561043588156283E-3</v>
      </c>
      <c r="M99" s="42">
        <v>-8.2182179919061092E-3</v>
      </c>
      <c r="N99" s="42">
        <v>1.7002369229728018E-2</v>
      </c>
      <c r="O99" s="44">
        <f>((K99-L99)*(M99-N99))</f>
        <v>-2.6139599100084357E-3</v>
      </c>
      <c r="Q99" s="617">
        <v>2017</v>
      </c>
      <c r="R99" s="448" t="s">
        <v>867</v>
      </c>
      <c r="S99" s="74">
        <v>0.1125</v>
      </c>
      <c r="T99" s="74">
        <v>-8.2182179919061092E-3</v>
      </c>
      <c r="U99" s="141">
        <v>1.3949479781377042E-2</v>
      </c>
      <c r="V99" s="141">
        <v>-0.29956856916480989</v>
      </c>
      <c r="W99" s="141">
        <f t="shared" ref="W99:W110" si="18">S99-U99-(V99*T99)</f>
        <v>9.6088600413703151E-2</v>
      </c>
      <c r="X99" s="363">
        <f>W99^2</f>
        <v>9.2330191294643128E-3</v>
      </c>
    </row>
    <row r="100" spans="9:24" ht="16.5" thickBot="1" x14ac:dyDescent="0.3">
      <c r="I100" s="591"/>
      <c r="J100" s="41" t="s">
        <v>868</v>
      </c>
      <c r="K100" s="42">
        <v>-4.8689138576779027E-2</v>
      </c>
      <c r="L100" s="42">
        <v>8.8561043588156283E-3</v>
      </c>
      <c r="M100" s="42">
        <v>1.7495868239585141E-2</v>
      </c>
      <c r="N100" s="42">
        <v>1.7002369229728018E-2</v>
      </c>
      <c r="O100" s="44">
        <f t="shared" ref="O100:O110" si="19">((K100-L100)*(M100-N100))</f>
        <v>-2.839852041070359E-5</v>
      </c>
      <c r="Q100" s="617"/>
      <c r="R100" s="448" t="s">
        <v>868</v>
      </c>
      <c r="S100" s="74">
        <v>-4.8689138576779027E-2</v>
      </c>
      <c r="T100" s="74">
        <v>1.7495868239585141E-2</v>
      </c>
      <c r="U100" s="141">
        <v>1.3949479781377042E-2</v>
      </c>
      <c r="V100" s="141">
        <v>-0.29956856916480989</v>
      </c>
      <c r="W100" s="141">
        <f t="shared" si="18"/>
        <v>-5.7397406143327508E-2</v>
      </c>
      <c r="X100" s="363">
        <f t="shared" ref="X100:X110" si="20">W100^2</f>
        <v>3.2944622319820904E-3</v>
      </c>
    </row>
    <row r="101" spans="9:24" ht="16.5" thickBot="1" x14ac:dyDescent="0.3">
      <c r="I101" s="591"/>
      <c r="J101" s="41" t="s">
        <v>869</v>
      </c>
      <c r="K101" s="42">
        <v>-1.5748031496062992E-2</v>
      </c>
      <c r="L101" s="42">
        <v>8.8561043588156283E-3</v>
      </c>
      <c r="M101" s="42">
        <v>3.2295283969978633E-2</v>
      </c>
      <c r="N101" s="42">
        <v>1.7002369229728018E-2</v>
      </c>
      <c r="O101" s="44">
        <f t="shared" si="19"/>
        <v>-3.7626895188620188E-4</v>
      </c>
      <c r="Q101" s="617"/>
      <c r="R101" s="448" t="s">
        <v>869</v>
      </c>
      <c r="S101" s="74">
        <v>-1.5748031496062992E-2</v>
      </c>
      <c r="T101" s="74">
        <v>3.2295283969978633E-2</v>
      </c>
      <c r="U101" s="141">
        <v>1.3949479781377042E-2</v>
      </c>
      <c r="V101" s="141">
        <v>-0.29956856916480989</v>
      </c>
      <c r="W101" s="141">
        <f t="shared" si="18"/>
        <v>-2.0022859267782314E-2</v>
      </c>
      <c r="X101" s="363">
        <f t="shared" si="20"/>
        <v>4.009148932574161E-4</v>
      </c>
    </row>
    <row r="102" spans="9:24" ht="16.5" thickBot="1" x14ac:dyDescent="0.3">
      <c r="I102" s="591"/>
      <c r="J102" s="41" t="s">
        <v>870</v>
      </c>
      <c r="K102" s="42">
        <v>8.4000000000000005E-2</v>
      </c>
      <c r="L102" s="42">
        <v>8.8561043588156283E-3</v>
      </c>
      <c r="M102" s="42">
        <v>2.0867470402482848E-2</v>
      </c>
      <c r="N102" s="42">
        <v>1.7002369229728018E-2</v>
      </c>
      <c r="O102" s="44">
        <f t="shared" si="19"/>
        <v>2.9043875916810833E-4</v>
      </c>
      <c r="Q102" s="617"/>
      <c r="R102" s="448" t="s">
        <v>870</v>
      </c>
      <c r="S102" s="74">
        <v>8.4000000000000005E-2</v>
      </c>
      <c r="T102" s="74">
        <v>2.0867470402482848E-2</v>
      </c>
      <c r="U102" s="141">
        <v>1.3949479781377042E-2</v>
      </c>
      <c r="V102" s="141">
        <v>-0.29956856916480989</v>
      </c>
      <c r="W102" s="141">
        <f t="shared" si="18"/>
        <v>7.6301758469183759E-2</v>
      </c>
      <c r="X102" s="363">
        <f t="shared" si="20"/>
        <v>5.8219583454896555E-3</v>
      </c>
    </row>
    <row r="103" spans="9:24" ht="16.5" thickBot="1" x14ac:dyDescent="0.3">
      <c r="I103" s="591"/>
      <c r="J103" s="41" t="s">
        <v>871</v>
      </c>
      <c r="K103" s="42">
        <v>-1.4760147601476014E-2</v>
      </c>
      <c r="L103" s="42">
        <v>8.8561043588156283E-3</v>
      </c>
      <c r="M103" s="42">
        <v>1.8006717972702979E-2</v>
      </c>
      <c r="N103" s="42">
        <v>1.7002369229728018E-2</v>
      </c>
      <c r="O103" s="44">
        <f t="shared" si="19"/>
        <v>-2.3718952970098882E-5</v>
      </c>
      <c r="Q103" s="617"/>
      <c r="R103" s="448" t="s">
        <v>871</v>
      </c>
      <c r="S103" s="74">
        <v>-1.4760147601476014E-2</v>
      </c>
      <c r="T103" s="74">
        <v>1.8006717972702979E-2</v>
      </c>
      <c r="U103" s="141">
        <v>1.3949479781377042E-2</v>
      </c>
      <c r="V103" s="141">
        <v>-0.29956856916480989</v>
      </c>
      <c r="W103" s="141">
        <f t="shared" si="18"/>
        <v>-2.3315380644416159E-2</v>
      </c>
      <c r="X103" s="363">
        <f t="shared" si="20"/>
        <v>5.4360697459401571E-4</v>
      </c>
    </row>
    <row r="104" spans="9:24" ht="16.5" thickBot="1" x14ac:dyDescent="0.3">
      <c r="I104" s="591"/>
      <c r="J104" s="41" t="s">
        <v>872</v>
      </c>
      <c r="K104" s="42">
        <v>0</v>
      </c>
      <c r="L104" s="42">
        <v>8.8561043588156283E-3</v>
      </c>
      <c r="M104" s="42">
        <v>2.0799832933068765E-2</v>
      </c>
      <c r="N104" s="42">
        <v>1.7002369229728018E-2</v>
      </c>
      <c r="O104" s="44">
        <f t="shared" si="19"/>
        <v>-3.3630734855600133E-5</v>
      </c>
      <c r="Q104" s="617"/>
      <c r="R104" s="448" t="s">
        <v>872</v>
      </c>
      <c r="S104" s="74">
        <v>0</v>
      </c>
      <c r="T104" s="74">
        <v>2.0799832933068765E-2</v>
      </c>
      <c r="U104" s="141">
        <v>1.3949479781377042E-2</v>
      </c>
      <c r="V104" s="141">
        <v>-0.29956856916480989</v>
      </c>
      <c r="W104" s="141">
        <f t="shared" si="18"/>
        <v>-7.7185035907505412E-3</v>
      </c>
      <c r="X104" s="363">
        <f t="shared" si="20"/>
        <v>5.9575297680428997E-5</v>
      </c>
    </row>
    <row r="105" spans="9:24" ht="16.5" thickBot="1" x14ac:dyDescent="0.3">
      <c r="I105" s="591"/>
      <c r="J105" s="41" t="s">
        <v>873</v>
      </c>
      <c r="K105" s="42">
        <v>5.7471264367816091E-2</v>
      </c>
      <c r="L105" s="42">
        <v>8.8561043588156283E-3</v>
      </c>
      <c r="M105" s="42">
        <v>-3.6210388494506696E-3</v>
      </c>
      <c r="N105" s="42">
        <v>1.7002369229728018E-2</v>
      </c>
      <c r="O105" s="44">
        <f t="shared" si="19"/>
        <v>-1.0026102837001848E-3</v>
      </c>
      <c r="Q105" s="617"/>
      <c r="R105" s="448" t="s">
        <v>873</v>
      </c>
      <c r="S105" s="74">
        <v>5.7471264367816091E-2</v>
      </c>
      <c r="T105" s="74">
        <v>-3.6210388494506696E-3</v>
      </c>
      <c r="U105" s="141">
        <v>1.3949479781377042E-2</v>
      </c>
      <c r="V105" s="141">
        <v>-0.29956856916480989</v>
      </c>
      <c r="W105" s="141">
        <f t="shared" si="18"/>
        <v>4.2437035159418927E-2</v>
      </c>
      <c r="X105" s="363">
        <f t="shared" si="20"/>
        <v>1.8009019531217583E-3</v>
      </c>
    </row>
    <row r="106" spans="9:24" ht="16.5" thickBot="1" x14ac:dyDescent="0.3">
      <c r="I106" s="591"/>
      <c r="J106" s="41" t="s">
        <v>874</v>
      </c>
      <c r="K106" s="42">
        <v>-1.8115942028985508E-2</v>
      </c>
      <c r="L106" s="42">
        <v>8.8561043588156283E-3</v>
      </c>
      <c r="M106" s="42">
        <v>3.3364816031537449E-3</v>
      </c>
      <c r="N106" s="42">
        <v>1.7002369229728018E-2</v>
      </c>
      <c r="O106" s="44">
        <f t="shared" si="19"/>
        <v>3.685969549944389E-4</v>
      </c>
      <c r="Q106" s="617"/>
      <c r="R106" s="448" t="s">
        <v>874</v>
      </c>
      <c r="S106" s="74">
        <v>-1.8115942028985508E-2</v>
      </c>
      <c r="T106" s="74">
        <v>3.3364816031537449E-3</v>
      </c>
      <c r="U106" s="141">
        <v>1.3949479781377042E-2</v>
      </c>
      <c r="V106" s="141">
        <v>-0.29956856916480989</v>
      </c>
      <c r="W106" s="141">
        <f t="shared" si="18"/>
        <v>-3.1065916790461074E-2</v>
      </c>
      <c r="X106" s="363">
        <f t="shared" si="20"/>
        <v>9.6509118603185123E-4</v>
      </c>
    </row>
    <row r="107" spans="9:24" ht="16.5" thickBot="1" x14ac:dyDescent="0.3">
      <c r="I107" s="591"/>
      <c r="J107" s="41" t="s">
        <v>875</v>
      </c>
      <c r="K107" s="42">
        <v>4.797047970479705E-2</v>
      </c>
      <c r="L107" s="42">
        <v>8.8561043588156283E-3</v>
      </c>
      <c r="M107" s="42">
        <v>2.158943243326219E-3</v>
      </c>
      <c r="N107" s="42">
        <v>1.7002369229728018E-2</v>
      </c>
      <c r="O107" s="44">
        <f t="shared" si="19"/>
        <v>-5.8059133545241453E-4</v>
      </c>
      <c r="Q107" s="617"/>
      <c r="R107" s="448" t="s">
        <v>875</v>
      </c>
      <c r="S107" s="74">
        <v>4.797047970479705E-2</v>
      </c>
      <c r="T107" s="74">
        <v>2.158943243326219E-3</v>
      </c>
      <c r="U107" s="141">
        <v>1.3949479781377042E-2</v>
      </c>
      <c r="V107" s="141">
        <v>-0.29956856916480989</v>
      </c>
      <c r="W107" s="141">
        <f t="shared" si="18"/>
        <v>3.4667751461731282E-2</v>
      </c>
      <c r="X107" s="363">
        <f t="shared" si="20"/>
        <v>1.2018529914123715E-3</v>
      </c>
    </row>
    <row r="108" spans="9:24" ht="16.5" thickBot="1" x14ac:dyDescent="0.3">
      <c r="I108" s="591"/>
      <c r="J108" s="41" t="s">
        <v>876</v>
      </c>
      <c r="K108" s="42">
        <v>4.9295774647887321E-2</v>
      </c>
      <c r="L108" s="42">
        <v>8.8561043588156283E-3</v>
      </c>
      <c r="M108" s="42">
        <v>1.3048272482234717E-2</v>
      </c>
      <c r="N108" s="42">
        <v>1.7002369229728018E-2</v>
      </c>
      <c r="O108" s="44">
        <f t="shared" si="19"/>
        <v>-1.5990236875971985E-4</v>
      </c>
      <c r="Q108" s="617"/>
      <c r="R108" s="448" t="s">
        <v>876</v>
      </c>
      <c r="S108" s="74">
        <v>4.9295774647887321E-2</v>
      </c>
      <c r="T108" s="74">
        <v>1.3048272482234717E-2</v>
      </c>
      <c r="U108" s="141">
        <v>1.3949479781377042E-2</v>
      </c>
      <c r="V108" s="141">
        <v>-0.29956856916480989</v>
      </c>
      <c r="W108" s="141">
        <f t="shared" si="18"/>
        <v>3.9255147184085896E-2</v>
      </c>
      <c r="X108" s="363">
        <f t="shared" si="20"/>
        <v>1.5409665804442469E-3</v>
      </c>
    </row>
    <row r="109" spans="9:24" ht="16.5" thickBot="1" x14ac:dyDescent="0.3">
      <c r="I109" s="591"/>
      <c r="J109" s="41" t="s">
        <v>877</v>
      </c>
      <c r="K109" s="42">
        <v>-0.1476510067114094</v>
      </c>
      <c r="L109" s="42">
        <v>8.8561043588156283E-3</v>
      </c>
      <c r="M109" s="42">
        <v>-6.0470460180261547E-5</v>
      </c>
      <c r="N109" s="42">
        <v>1.7002369229728018E-2</v>
      </c>
      <c r="O109" s="44">
        <f t="shared" si="19"/>
        <v>2.6704557465219189E-3</v>
      </c>
      <c r="Q109" s="617"/>
      <c r="R109" s="448" t="s">
        <v>877</v>
      </c>
      <c r="S109" s="74">
        <v>-0.1476510067114094</v>
      </c>
      <c r="T109" s="74">
        <v>-6.0470460180261547E-5</v>
      </c>
      <c r="U109" s="141">
        <v>1.3949479781377042E-2</v>
      </c>
      <c r="V109" s="141">
        <v>-0.29956856916480989</v>
      </c>
      <c r="W109" s="141">
        <f t="shared" si="18"/>
        <v>-0.16161860154201937</v>
      </c>
      <c r="X109" s="363">
        <f t="shared" si="20"/>
        <v>2.6120572364398027E-2</v>
      </c>
    </row>
    <row r="110" spans="9:24" ht="16.5" thickBot="1" x14ac:dyDescent="0.3">
      <c r="I110" s="592"/>
      <c r="J110" s="41" t="s">
        <v>866</v>
      </c>
      <c r="K110" s="42">
        <v>0</v>
      </c>
      <c r="L110" s="42">
        <v>8.8561043588156283E-3</v>
      </c>
      <c r="M110" s="42">
        <v>8.791928721174018E-2</v>
      </c>
      <c r="N110" s="42">
        <v>1.7002369229728018E-2</v>
      </c>
      <c r="O110" s="44">
        <f t="shared" si="19"/>
        <v>-6.280476264542683E-4</v>
      </c>
      <c r="Q110" s="617"/>
      <c r="R110" s="448" t="s">
        <v>866</v>
      </c>
      <c r="S110" s="74">
        <v>0</v>
      </c>
      <c r="T110" s="74">
        <v>8.791928721174018E-2</v>
      </c>
      <c r="U110" s="141">
        <v>1.3949479781377042E-2</v>
      </c>
      <c r="V110" s="141">
        <v>-0.29956856916480989</v>
      </c>
      <c r="W110" s="141">
        <f t="shared" si="18"/>
        <v>1.2388375290633932E-2</v>
      </c>
      <c r="X110" s="363">
        <f t="shared" si="20"/>
        <v>1.5347184234158935E-4</v>
      </c>
    </row>
    <row r="111" spans="9:24" ht="16.5" thickBot="1" x14ac:dyDescent="0.3">
      <c r="I111" s="593" t="s">
        <v>891</v>
      </c>
      <c r="J111" s="594"/>
      <c r="K111" s="594"/>
      <c r="L111" s="594"/>
      <c r="M111" s="594"/>
      <c r="N111" s="605"/>
      <c r="O111" s="44">
        <f>SUM(O99:O110)</f>
        <v>-2.1176372238131606E-3</v>
      </c>
      <c r="Q111" s="622" t="s">
        <v>891</v>
      </c>
      <c r="R111" s="623"/>
      <c r="S111" s="623"/>
      <c r="T111" s="623"/>
      <c r="U111" s="623"/>
      <c r="V111" s="623"/>
      <c r="W111" s="624"/>
      <c r="X111" s="363">
        <f>SUM(X99:X110)</f>
        <v>5.1136393790217761E-2</v>
      </c>
    </row>
    <row r="112" spans="9:24" ht="17.25" thickBot="1" x14ac:dyDescent="0.3">
      <c r="I112" s="606" t="s">
        <v>892</v>
      </c>
      <c r="J112" s="607"/>
      <c r="K112" s="607"/>
      <c r="L112" s="607"/>
      <c r="M112" s="607"/>
      <c r="N112" s="608"/>
      <c r="O112" s="44">
        <f>O111/12</f>
        <v>-1.7646976865109672E-4</v>
      </c>
      <c r="Q112" s="611" t="s">
        <v>5070</v>
      </c>
      <c r="R112" s="612"/>
      <c r="S112" s="612"/>
      <c r="T112" s="612"/>
      <c r="U112" s="612"/>
      <c r="V112" s="612"/>
      <c r="W112" s="613"/>
      <c r="X112" s="363">
        <f>X111/12</f>
        <v>4.2613661491848137E-3</v>
      </c>
    </row>
    <row r="113" spans="9:24" ht="18" thickBot="1" x14ac:dyDescent="0.3">
      <c r="I113" s="39" t="s">
        <v>884</v>
      </c>
      <c r="J113" s="40" t="s">
        <v>885</v>
      </c>
      <c r="K113" s="40" t="s">
        <v>886</v>
      </c>
      <c r="L113" s="40" t="s">
        <v>887</v>
      </c>
      <c r="M113" s="40" t="s">
        <v>888</v>
      </c>
      <c r="N113" s="40" t="s">
        <v>889</v>
      </c>
      <c r="O113" s="40" t="s">
        <v>890</v>
      </c>
      <c r="Q113" s="225" t="s">
        <v>884</v>
      </c>
      <c r="R113" s="225" t="s">
        <v>885</v>
      </c>
      <c r="S113" s="225" t="s">
        <v>886</v>
      </c>
      <c r="T113" s="225" t="s">
        <v>888</v>
      </c>
      <c r="U113" s="225" t="s">
        <v>5071</v>
      </c>
      <c r="V113" s="225" t="s">
        <v>5072</v>
      </c>
      <c r="W113" s="225" t="s">
        <v>5073</v>
      </c>
      <c r="X113" s="225" t="s">
        <v>5074</v>
      </c>
    </row>
    <row r="114" spans="9:24" ht="16.5" thickBot="1" x14ac:dyDescent="0.3">
      <c r="I114" s="642">
        <v>2018</v>
      </c>
      <c r="J114" s="41" t="s">
        <v>867</v>
      </c>
      <c r="K114" s="42">
        <v>-1.968503937007874E-2</v>
      </c>
      <c r="L114" s="42">
        <v>-3.3041790251156319E-2</v>
      </c>
      <c r="M114" s="42">
        <v>2.443046535543213E-2</v>
      </c>
      <c r="N114" s="42">
        <v>-7.0994468597337171E-3</v>
      </c>
      <c r="O114" s="44">
        <f>((K114-L114)*(M114-N114))</f>
        <v>4.211371827602152E-4</v>
      </c>
      <c r="Q114" s="599">
        <v>2018</v>
      </c>
      <c r="R114" s="140" t="s">
        <v>867</v>
      </c>
      <c r="S114" s="42">
        <v>2.4096385542168676E-2</v>
      </c>
      <c r="T114" s="42">
        <v>2.443046535543213E-2</v>
      </c>
      <c r="U114" s="141">
        <v>9.9128259257469098E-3</v>
      </c>
      <c r="V114" s="141">
        <v>1.8885976315464716</v>
      </c>
      <c r="W114" s="142">
        <f>S114-U114-(V114*T114)</f>
        <v>-3.1955759391425483E-2</v>
      </c>
      <c r="X114" s="143">
        <f>W114^2</f>
        <v>1.021170558282678E-3</v>
      </c>
    </row>
    <row r="115" spans="9:24" ht="16.5" thickBot="1" x14ac:dyDescent="0.3">
      <c r="I115" s="643"/>
      <c r="J115" s="41" t="s">
        <v>868</v>
      </c>
      <c r="K115" s="42">
        <v>-2.0080321285140562E-2</v>
      </c>
      <c r="L115" s="42">
        <v>-3.3041790251156319E-2</v>
      </c>
      <c r="M115" s="42">
        <v>-4.9558674576761852E-3</v>
      </c>
      <c r="N115" s="42">
        <v>-7.0994468597337171E-3</v>
      </c>
      <c r="O115" s="44">
        <f t="shared" ref="O115:O125" si="21">((K115-L115)*(M115-N115))</f>
        <v>2.7783937895959313E-5</v>
      </c>
      <c r="Q115" s="599"/>
      <c r="R115" s="140" t="s">
        <v>868</v>
      </c>
      <c r="S115" s="42">
        <v>-0.05</v>
      </c>
      <c r="T115" s="42">
        <v>-4.9558674576761852E-3</v>
      </c>
      <c r="U115" s="141">
        <v>9.9128259257469098E-3</v>
      </c>
      <c r="V115" s="141">
        <v>1.8885976315464716</v>
      </c>
      <c r="W115" s="142">
        <f t="shared" ref="W115:W125" si="22">S115-U115-(V115*T115)</f>
        <v>-5.0553186382921438E-2</v>
      </c>
      <c r="X115" s="143">
        <f t="shared" ref="X115:X125" si="23">W115^2</f>
        <v>2.5556246534663937E-3</v>
      </c>
    </row>
    <row r="116" spans="9:24" ht="16.5" thickBot="1" x14ac:dyDescent="0.3">
      <c r="I116" s="643"/>
      <c r="J116" s="41" t="s">
        <v>869</v>
      </c>
      <c r="K116" s="42">
        <v>-6.9672131147540978E-2</v>
      </c>
      <c r="L116" s="42">
        <v>-3.3041790251156319E-2</v>
      </c>
      <c r="M116" s="42">
        <v>-8.5978114661722491E-2</v>
      </c>
      <c r="N116" s="42">
        <v>-7.0994468597337171E-3</v>
      </c>
      <c r="O116" s="44">
        <f t="shared" si="21"/>
        <v>2.8893524910395289E-3</v>
      </c>
      <c r="Q116" s="599"/>
      <c r="R116" s="140" t="s">
        <v>869</v>
      </c>
      <c r="S116" s="42">
        <v>-9.5975232198142413E-2</v>
      </c>
      <c r="T116" s="42">
        <v>-8.5978114661722491E-2</v>
      </c>
      <c r="U116" s="141">
        <v>9.9128259257469098E-3</v>
      </c>
      <c r="V116" s="141">
        <v>1.8885976315464716</v>
      </c>
      <c r="W116" s="142">
        <f t="shared" si="22"/>
        <v>5.649000559107073E-2</v>
      </c>
      <c r="X116" s="143">
        <f t="shared" si="23"/>
        <v>3.1911207316792024E-3</v>
      </c>
    </row>
    <row r="117" spans="9:24" ht="16.5" thickBot="1" x14ac:dyDescent="0.3">
      <c r="I117" s="643"/>
      <c r="J117" s="41" t="s">
        <v>870</v>
      </c>
      <c r="K117" s="42">
        <v>-0.13656387665198239</v>
      </c>
      <c r="L117" s="42">
        <v>-3.3041790251156319E-2</v>
      </c>
      <c r="M117" s="42">
        <v>-4.7003022830323746E-2</v>
      </c>
      <c r="N117" s="42">
        <v>-7.0994468597337171E-3</v>
      </c>
      <c r="O117" s="44">
        <f t="shared" si="21"/>
        <v>4.1309014393293474E-3</v>
      </c>
      <c r="Q117" s="599"/>
      <c r="R117" s="140" t="s">
        <v>870</v>
      </c>
      <c r="S117" s="42">
        <v>-2.0547945205479451E-2</v>
      </c>
      <c r="T117" s="42">
        <v>-4.7003022830323746E-2</v>
      </c>
      <c r="U117" s="141">
        <v>9.9128259257469098E-3</v>
      </c>
      <c r="V117" s="141">
        <v>1.8885976315464716</v>
      </c>
      <c r="W117" s="142">
        <f t="shared" si="22"/>
        <v>5.8309026461647803E-2</v>
      </c>
      <c r="X117" s="143">
        <f t="shared" si="23"/>
        <v>3.3999425669051439E-3</v>
      </c>
    </row>
    <row r="118" spans="9:24" ht="16.5" thickBot="1" x14ac:dyDescent="0.3">
      <c r="I118" s="643"/>
      <c r="J118" s="41" t="s">
        <v>871</v>
      </c>
      <c r="K118" s="42">
        <v>2.4489795918367346E-2</v>
      </c>
      <c r="L118" s="42">
        <v>-3.3041790251156319E-2</v>
      </c>
      <c r="M118" s="42">
        <v>-5.0291628843604896E-3</v>
      </c>
      <c r="N118" s="42">
        <v>-7.0994468597337171E-3</v>
      </c>
      <c r="O118" s="44">
        <f t="shared" si="21"/>
        <v>1.1910672092456886E-4</v>
      </c>
      <c r="Q118" s="599"/>
      <c r="R118" s="140" t="s">
        <v>871</v>
      </c>
      <c r="S118" s="42">
        <v>-1.6783216783216783E-2</v>
      </c>
      <c r="T118" s="42">
        <v>-5.0291628843604896E-3</v>
      </c>
      <c r="U118" s="141">
        <v>9.9128259257469098E-3</v>
      </c>
      <c r="V118" s="141">
        <v>1.8885976315464716</v>
      </c>
      <c r="W118" s="142">
        <f t="shared" si="22"/>
        <v>-1.7197977596899051E-2</v>
      </c>
      <c r="X118" s="143">
        <f t="shared" si="23"/>
        <v>2.9577043342344166E-4</v>
      </c>
    </row>
    <row r="119" spans="9:24" ht="16.5" thickBot="1" x14ac:dyDescent="0.3">
      <c r="I119" s="643"/>
      <c r="J119" s="41" t="s">
        <v>872</v>
      </c>
      <c r="K119" s="42">
        <v>-0.12601626016260162</v>
      </c>
      <c r="L119" s="42">
        <v>-3.3041790251156319E-2</v>
      </c>
      <c r="M119" s="42">
        <v>-4.6791598066254894E-2</v>
      </c>
      <c r="N119" s="42">
        <v>-7.0994468597337171E-3</v>
      </c>
      <c r="O119" s="44">
        <f t="shared" si="21"/>
        <v>3.6903567180712402E-3</v>
      </c>
      <c r="Q119" s="599"/>
      <c r="R119" s="140" t="s">
        <v>872</v>
      </c>
      <c r="S119" s="42">
        <v>-4.3478260869565216E-2</v>
      </c>
      <c r="T119" s="42">
        <v>-4.6791598066254894E-2</v>
      </c>
      <c r="U119" s="141">
        <v>9.9128259257469098E-3</v>
      </c>
      <c r="V119" s="141">
        <v>1.8885976315464716</v>
      </c>
      <c r="W119" s="142">
        <f t="shared" si="22"/>
        <v>3.4979414488891331E-2</v>
      </c>
      <c r="X119" s="143">
        <f t="shared" si="23"/>
        <v>1.2235594379856607E-3</v>
      </c>
    </row>
    <row r="120" spans="9:24" ht="16.5" thickBot="1" x14ac:dyDescent="0.3">
      <c r="I120" s="643"/>
      <c r="J120" s="41" t="s">
        <v>873</v>
      </c>
      <c r="K120" s="42">
        <v>6.9767441860465115E-3</v>
      </c>
      <c r="L120" s="42">
        <v>-3.3041790251156319E-2</v>
      </c>
      <c r="M120" s="42">
        <v>2.741564628095532E-2</v>
      </c>
      <c r="N120" s="42">
        <v>-7.0994468597337171E-3</v>
      </c>
      <c r="O120" s="44">
        <f t="shared" si="21"/>
        <v>1.3812434434539275E-3</v>
      </c>
      <c r="Q120" s="599"/>
      <c r="R120" s="140" t="s">
        <v>873</v>
      </c>
      <c r="S120" s="42">
        <v>8.3333333333333329E-2</v>
      </c>
      <c r="T120" s="42">
        <v>2.741564628095532E-2</v>
      </c>
      <c r="U120" s="141">
        <v>9.9128259257469098E-3</v>
      </c>
      <c r="V120" s="141">
        <v>1.8885976315464716</v>
      </c>
      <c r="W120" s="142">
        <f t="shared" si="22"/>
        <v>2.1643382774058369E-2</v>
      </c>
      <c r="X120" s="143">
        <f t="shared" si="23"/>
        <v>4.6843601790440655E-4</v>
      </c>
    </row>
    <row r="121" spans="9:24" ht="16.5" thickBot="1" x14ac:dyDescent="0.3">
      <c r="I121" s="643"/>
      <c r="J121" s="41" t="s">
        <v>874</v>
      </c>
      <c r="K121" s="197">
        <v>6.9767441860465115E-3</v>
      </c>
      <c r="L121" s="42">
        <v>-3.3041790251156319E-2</v>
      </c>
      <c r="M121" s="197">
        <v>1.926351069183738E-2</v>
      </c>
      <c r="N121" s="42">
        <v>-7.0994468597337171E-3</v>
      </c>
      <c r="O121" s="44">
        <f t="shared" si="21"/>
        <v>1.0550069246440645E-3</v>
      </c>
      <c r="Q121" s="599"/>
      <c r="R121" s="140" t="s">
        <v>874</v>
      </c>
      <c r="S121" s="197">
        <v>1.3986013986013986E-2</v>
      </c>
      <c r="T121" s="42">
        <v>1.926351069183738E-2</v>
      </c>
      <c r="U121" s="141">
        <v>9.9128259257469098E-3</v>
      </c>
      <c r="V121" s="141">
        <v>1.8885976315464716</v>
      </c>
      <c r="W121" s="142">
        <f t="shared" si="22"/>
        <v>-3.2307832607607133E-2</v>
      </c>
      <c r="X121" s="143">
        <f t="shared" si="23"/>
        <v>1.0437960478011628E-3</v>
      </c>
    </row>
    <row r="122" spans="9:24" ht="16.5" thickBot="1" x14ac:dyDescent="0.3">
      <c r="I122" s="643"/>
      <c r="J122" s="41" t="s">
        <v>875</v>
      </c>
      <c r="K122" s="197">
        <v>-0.14251781472684086</v>
      </c>
      <c r="L122" s="42">
        <v>-3.3041790251156319E-2</v>
      </c>
      <c r="M122" s="197">
        <v>-6.0196663444972249E-3</v>
      </c>
      <c r="N122" s="42">
        <v>-7.0994468597337171E-3</v>
      </c>
      <c r="O122" s="44">
        <f t="shared" si="21"/>
        <v>-1.1821007811439747E-4</v>
      </c>
      <c r="Q122" s="599"/>
      <c r="R122" s="140" t="s">
        <v>875</v>
      </c>
      <c r="S122" s="197">
        <v>1.3793103448275862E-2</v>
      </c>
      <c r="T122" s="42">
        <v>-6.0196663444972249E-3</v>
      </c>
      <c r="U122" s="141">
        <v>9.9128259257469098E-3</v>
      </c>
      <c r="V122" s="141">
        <v>1.8885976315464716</v>
      </c>
      <c r="W122" s="142">
        <f t="shared" si="22"/>
        <v>1.5249005123446418E-2</v>
      </c>
      <c r="X122" s="143">
        <f t="shared" si="23"/>
        <v>2.3253215725489509E-4</v>
      </c>
    </row>
    <row r="123" spans="9:24" ht="16.5" thickBot="1" x14ac:dyDescent="0.3">
      <c r="I123" s="643"/>
      <c r="J123" s="41" t="s">
        <v>876</v>
      </c>
      <c r="K123" s="197">
        <v>1.662049861495845E-2</v>
      </c>
      <c r="L123" s="42">
        <v>-3.3041790251156319E-2</v>
      </c>
      <c r="M123" s="197">
        <v>-2.4763515298842628E-2</v>
      </c>
      <c r="N123" s="42">
        <v>-7.0994468597337171E-3</v>
      </c>
      <c r="O123" s="44">
        <f t="shared" si="21"/>
        <v>-8.7723806937384772E-4</v>
      </c>
      <c r="Q123" s="599"/>
      <c r="R123" s="140" t="s">
        <v>876</v>
      </c>
      <c r="S123" s="197">
        <v>8.2993197278911565E-2</v>
      </c>
      <c r="T123" s="42">
        <v>-2.4763515298842628E-2</v>
      </c>
      <c r="U123" s="141">
        <v>9.9128259257469098E-3</v>
      </c>
      <c r="V123" s="141">
        <v>1.8885976315464716</v>
      </c>
      <c r="W123" s="142">
        <f t="shared" si="22"/>
        <v>0.11984868769532366</v>
      </c>
      <c r="X123" s="143">
        <f t="shared" si="23"/>
        <v>1.4363707942291224E-2</v>
      </c>
    </row>
    <row r="124" spans="9:24" ht="16.5" thickBot="1" x14ac:dyDescent="0.3">
      <c r="I124" s="643"/>
      <c r="J124" s="41" t="s">
        <v>877</v>
      </c>
      <c r="K124" s="197">
        <v>-5.7220708446866483E-2</v>
      </c>
      <c r="L124" s="42">
        <v>-3.3041790251156319E-2</v>
      </c>
      <c r="M124" s="197">
        <v>4.7403329287324443E-2</v>
      </c>
      <c r="N124" s="42">
        <v>-7.0994468597337171E-3</v>
      </c>
      <c r="O124" s="44">
        <f t="shared" si="21"/>
        <v>-1.3178181658988224E-3</v>
      </c>
      <c r="Q124" s="599"/>
      <c r="R124" s="140" t="s">
        <v>877</v>
      </c>
      <c r="S124" s="197">
        <v>8.2278481012658222E-2</v>
      </c>
      <c r="T124" s="42">
        <v>4.7403329287324443E-2</v>
      </c>
      <c r="U124" s="141">
        <v>9.9128259257469098E-3</v>
      </c>
      <c r="V124" s="141">
        <v>1.8885976315464716</v>
      </c>
      <c r="W124" s="142">
        <f t="shared" si="22"/>
        <v>-1.7160160332547122E-2</v>
      </c>
      <c r="X124" s="143">
        <f t="shared" si="23"/>
        <v>2.9447110263872378E-4</v>
      </c>
    </row>
    <row r="125" spans="9:24" ht="16.5" thickBot="1" x14ac:dyDescent="0.3">
      <c r="I125" s="644"/>
      <c r="J125" s="41" t="s">
        <v>866</v>
      </c>
      <c r="K125" s="197">
        <v>0.12716763005780346</v>
      </c>
      <c r="L125" s="42">
        <v>-3.3041790251156299E-2</v>
      </c>
      <c r="M125" s="197">
        <v>1.6834633611323781E-2</v>
      </c>
      <c r="N125" s="42">
        <v>-7.0994468597337171E-3</v>
      </c>
      <c r="O125" s="44">
        <f t="shared" si="21"/>
        <v>3.8344651578961163E-3</v>
      </c>
      <c r="Q125" s="599"/>
      <c r="R125" s="140" t="s">
        <v>866</v>
      </c>
      <c r="S125" s="197">
        <v>-3.8011695906432746E-2</v>
      </c>
      <c r="T125" s="42">
        <v>1.6834633611323781E-2</v>
      </c>
      <c r="U125" s="141">
        <v>9.9128259257469098E-3</v>
      </c>
      <c r="V125" s="141">
        <v>1.8885976315464716</v>
      </c>
      <c r="W125" s="142">
        <f t="shared" si="22"/>
        <v>-7.9718370998478366E-2</v>
      </c>
      <c r="X125" s="143">
        <f t="shared" si="23"/>
        <v>6.3550186746510369E-3</v>
      </c>
    </row>
    <row r="126" spans="9:24" ht="15.75" thickBot="1" x14ac:dyDescent="0.3">
      <c r="I126" s="593" t="s">
        <v>891</v>
      </c>
      <c r="J126" s="594"/>
      <c r="K126" s="594"/>
      <c r="L126" s="594"/>
      <c r="M126" s="594"/>
      <c r="N126" s="605"/>
      <c r="O126" s="44">
        <f>SUM(O114:O120)</f>
        <v>1.2659881933474787E-2</v>
      </c>
      <c r="Q126" s="599" t="s">
        <v>891</v>
      </c>
      <c r="R126" s="599"/>
      <c r="S126" s="599"/>
      <c r="T126" s="599"/>
      <c r="U126" s="599"/>
      <c r="V126" s="599"/>
      <c r="W126" s="599"/>
      <c r="X126" s="143">
        <f>SUM(X114:X125)</f>
        <v>3.4445150324283969E-2</v>
      </c>
    </row>
    <row r="127" spans="9:24" ht="17.25" thickBot="1" x14ac:dyDescent="0.3">
      <c r="I127" s="606" t="s">
        <v>892</v>
      </c>
      <c r="J127" s="607"/>
      <c r="K127" s="607"/>
      <c r="L127" s="607"/>
      <c r="M127" s="607"/>
      <c r="N127" s="608"/>
      <c r="O127" s="44">
        <f>O126/12</f>
        <v>1.0549901611228989E-3</v>
      </c>
      <c r="Q127" s="600" t="s">
        <v>5070</v>
      </c>
      <c r="R127" s="600"/>
      <c r="S127" s="600"/>
      <c r="T127" s="600"/>
      <c r="U127" s="600"/>
      <c r="V127" s="600"/>
      <c r="W127" s="600"/>
      <c r="X127" s="143">
        <f>X126/12</f>
        <v>2.8704291936903306E-3</v>
      </c>
    </row>
  </sheetData>
  <mergeCells count="59">
    <mergeCell ref="AF36:AG36"/>
    <mergeCell ref="Q99:Q110"/>
    <mergeCell ref="Q84:Q95"/>
    <mergeCell ref="I127:N127"/>
    <mergeCell ref="I99:I110"/>
    <mergeCell ref="I111:N111"/>
    <mergeCell ref="I112:N112"/>
    <mergeCell ref="I126:N126"/>
    <mergeCell ref="I114:I125"/>
    <mergeCell ref="Q114:Q125"/>
    <mergeCell ref="Q126:W126"/>
    <mergeCell ref="Q127:W127"/>
    <mergeCell ref="I84:I95"/>
    <mergeCell ref="I96:N96"/>
    <mergeCell ref="I97:N97"/>
    <mergeCell ref="Q39:Q50"/>
    <mergeCell ref="I37:O37"/>
    <mergeCell ref="AA36:AD36"/>
    <mergeCell ref="I81:N81"/>
    <mergeCell ref="Q37:X37"/>
    <mergeCell ref="Q51:W51"/>
    <mergeCell ref="Q52:W52"/>
    <mergeCell ref="Q81:W81"/>
    <mergeCell ref="I82:N82"/>
    <mergeCell ref="B83:G83"/>
    <mergeCell ref="B45:G45"/>
    <mergeCell ref="B49:G49"/>
    <mergeCell ref="B58:G58"/>
    <mergeCell ref="B62:G62"/>
    <mergeCell ref="B72:G72"/>
    <mergeCell ref="B76:G76"/>
    <mergeCell ref="I39:I50"/>
    <mergeCell ref="I51:N51"/>
    <mergeCell ref="I52:N52"/>
    <mergeCell ref="I54:I65"/>
    <mergeCell ref="I66:N66"/>
    <mergeCell ref="I67:N67"/>
    <mergeCell ref="I69:I80"/>
    <mergeCell ref="AA4:AH4"/>
    <mergeCell ref="B35:G35"/>
    <mergeCell ref="AF5:AH5"/>
    <mergeCell ref="AF20:AG20"/>
    <mergeCell ref="AA21:AA22"/>
    <mergeCell ref="AB21:AE21"/>
    <mergeCell ref="AF21:AH21"/>
    <mergeCell ref="B4:G4"/>
    <mergeCell ref="B7:G7"/>
    <mergeCell ref="B17:G17"/>
    <mergeCell ref="B21:G21"/>
    <mergeCell ref="B31:G31"/>
    <mergeCell ref="I18:U18"/>
    <mergeCell ref="Q82:W82"/>
    <mergeCell ref="Q111:W111"/>
    <mergeCell ref="Q112:W112"/>
    <mergeCell ref="AB5:AE5"/>
    <mergeCell ref="AA5:AA6"/>
    <mergeCell ref="AA20:AD20"/>
    <mergeCell ref="Q54:Q65"/>
    <mergeCell ref="Q69:Q80"/>
  </mergeCells>
  <pageMargins left="0.7" right="0.7" top="0.75" bottom="0.75" header="0.3" footer="0.3"/>
  <pageSetup paperSize="9" orientation="portrait" r:id="rId1"/>
  <ignoredErrors>
    <ignoredError sqref="S20:S26 Q20:Q31 O20:O31 M20:M31 K20:K31" formula="1"/>
    <ignoredError sqref="Q34:Q35 M34:M35" evalErro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topLeftCell="A90" zoomScale="80" zoomScaleNormal="80" workbookViewId="0">
      <selection activeCell="A75" sqref="A75:J104"/>
    </sheetView>
  </sheetViews>
  <sheetFormatPr defaultRowHeight="15" x14ac:dyDescent="0.25"/>
  <cols>
    <col min="1" max="2" width="9.28515625" bestFit="1" customWidth="1"/>
    <col min="4" max="4" width="10.28515625" customWidth="1"/>
    <col min="5" max="6" width="9.28515625" bestFit="1" customWidth="1"/>
    <col min="7" max="7" width="10.85546875" customWidth="1"/>
    <col min="8" max="8" width="9.28515625" bestFit="1" customWidth="1"/>
    <col min="9" max="9" width="17.85546875" customWidth="1"/>
    <col min="10" max="10" width="15.7109375" customWidth="1"/>
    <col min="12" max="12" width="10.5703125" bestFit="1" customWidth="1"/>
    <col min="14" max="14" width="14.5703125" customWidth="1"/>
    <col min="15" max="15" width="12.85546875" customWidth="1"/>
    <col min="18" max="18" width="10.5703125" customWidth="1"/>
    <col min="20" max="20" width="10.5703125" bestFit="1" customWidth="1"/>
    <col min="21" max="21" width="13" bestFit="1" customWidth="1"/>
    <col min="23" max="23" width="11.140625" bestFit="1" customWidth="1"/>
    <col min="24" max="24" width="13" bestFit="1" customWidth="1"/>
    <col min="26" max="26" width="10" bestFit="1" customWidth="1"/>
    <col min="27" max="27" width="13" bestFit="1" customWidth="1"/>
    <col min="29" max="29" width="10.5703125" bestFit="1" customWidth="1"/>
    <col min="30" max="30" width="13" bestFit="1" customWidth="1"/>
    <col min="32" max="32" width="10.5703125" bestFit="1" customWidth="1"/>
    <col min="33" max="33" width="13" bestFit="1" customWidth="1"/>
    <col min="35" max="35" width="10.28515625" bestFit="1" customWidth="1"/>
    <col min="36" max="36" width="11.7109375" bestFit="1" customWidth="1"/>
  </cols>
  <sheetData>
    <row r="1" spans="1:27" ht="18.75" x14ac:dyDescent="0.25">
      <c r="A1" s="114" t="s">
        <v>716</v>
      </c>
      <c r="B1" s="167" t="s">
        <v>884</v>
      </c>
      <c r="C1" s="104" t="s">
        <v>5009</v>
      </c>
      <c r="D1" s="180" t="s">
        <v>5079</v>
      </c>
      <c r="E1" s="180" t="s">
        <v>5098</v>
      </c>
      <c r="F1" s="180" t="s">
        <v>5077</v>
      </c>
      <c r="G1" s="180" t="s">
        <v>5099</v>
      </c>
      <c r="H1" s="180" t="s">
        <v>5100</v>
      </c>
      <c r="I1" s="180" t="s">
        <v>5101</v>
      </c>
      <c r="J1" s="180" t="s">
        <v>5102</v>
      </c>
      <c r="K1" s="171"/>
      <c r="L1" s="284" t="s">
        <v>716</v>
      </c>
      <c r="M1" s="285" t="s">
        <v>5009</v>
      </c>
      <c r="N1" s="180" t="s">
        <v>5101</v>
      </c>
      <c r="O1" s="180" t="s">
        <v>5102</v>
      </c>
      <c r="P1" s="171"/>
      <c r="R1" s="710" t="s">
        <v>716</v>
      </c>
      <c r="S1" s="710" t="s">
        <v>5009</v>
      </c>
      <c r="T1" s="710" t="s">
        <v>5140</v>
      </c>
      <c r="U1" s="710"/>
      <c r="V1" s="707" t="s">
        <v>5009</v>
      </c>
      <c r="W1" s="714" t="s">
        <v>5141</v>
      </c>
      <c r="X1" s="714"/>
      <c r="Y1" s="707" t="s">
        <v>5009</v>
      </c>
      <c r="Z1" s="707" t="s">
        <v>5142</v>
      </c>
      <c r="AA1" s="707"/>
    </row>
    <row r="2" spans="1:27" ht="17.25" x14ac:dyDescent="0.25">
      <c r="A2" s="116">
        <v>1</v>
      </c>
      <c r="B2" s="708">
        <v>2013</v>
      </c>
      <c r="C2" s="104" t="s">
        <v>768</v>
      </c>
      <c r="D2" s="178">
        <v>4.1113750120796891E-2</v>
      </c>
      <c r="E2" s="106">
        <v>2.1636011115942131E-2</v>
      </c>
      <c r="F2" s="106">
        <v>5.3993055555555556E-3</v>
      </c>
      <c r="G2" s="106">
        <v>0.394921541155484</v>
      </c>
      <c r="H2" s="105">
        <v>4.8747585815832111E-3</v>
      </c>
      <c r="I2" s="106">
        <f>(E2-F2)*G2/H2</f>
        <v>1.315393301202854</v>
      </c>
      <c r="J2" s="106">
        <f>G2^2/H2</f>
        <v>31.993999509606358</v>
      </c>
      <c r="K2" s="171"/>
      <c r="L2" s="116">
        <v>1</v>
      </c>
      <c r="M2" s="285" t="s">
        <v>768</v>
      </c>
      <c r="N2" s="105">
        <v>1.315393301202854</v>
      </c>
      <c r="O2" s="181">
        <v>31.993999509606358</v>
      </c>
      <c r="P2" s="171"/>
      <c r="R2" s="710"/>
      <c r="S2" s="710"/>
      <c r="T2" s="145" t="s">
        <v>5158</v>
      </c>
      <c r="U2" s="145" t="s">
        <v>5159</v>
      </c>
      <c r="V2" s="707"/>
      <c r="W2" s="145" t="s">
        <v>5158</v>
      </c>
      <c r="X2" s="145" t="s">
        <v>5159</v>
      </c>
      <c r="Y2" s="707"/>
      <c r="Z2" s="145" t="s">
        <v>5158</v>
      </c>
      <c r="AA2" s="145" t="s">
        <v>5159</v>
      </c>
    </row>
    <row r="3" spans="1:27" ht="15.75" x14ac:dyDescent="0.25">
      <c r="A3" s="116">
        <v>2</v>
      </c>
      <c r="B3" s="708"/>
      <c r="C3" s="104" t="s">
        <v>763</v>
      </c>
      <c r="D3" s="106">
        <v>2.6319929825854758E-2</v>
      </c>
      <c r="E3" s="106">
        <v>3.0749007218750044E-2</v>
      </c>
      <c r="F3" s="106">
        <v>5.3993055555555556E-3</v>
      </c>
      <c r="G3" s="106">
        <v>0.96313712957900099</v>
      </c>
      <c r="H3" s="105">
        <v>2.2578248310008765E-3</v>
      </c>
      <c r="I3" s="106">
        <f t="shared" ref="I3:I16" si="0">(E3-F3)*G3/H3</f>
        <v>10.813610763927191</v>
      </c>
      <c r="J3" s="106">
        <f t="shared" ref="J3:J16" si="1">G3^2/H3</f>
        <v>410.85256820497659</v>
      </c>
      <c r="K3" s="171"/>
      <c r="L3" s="116">
        <v>2</v>
      </c>
      <c r="M3" s="285" t="s">
        <v>763</v>
      </c>
      <c r="N3" s="105">
        <v>10.813610763927191</v>
      </c>
      <c r="O3" s="181">
        <v>410.85256820497659</v>
      </c>
      <c r="P3" s="171"/>
      <c r="R3" s="319">
        <v>1</v>
      </c>
      <c r="S3" s="356" t="s">
        <v>768</v>
      </c>
      <c r="T3" s="75">
        <v>1.315393301202854</v>
      </c>
      <c r="U3" s="75">
        <v>31.993999509606358</v>
      </c>
      <c r="V3" s="356" t="s">
        <v>739</v>
      </c>
      <c r="W3" s="75">
        <v>1.1094301471116172</v>
      </c>
      <c r="X3" s="75">
        <v>1.1664029129768401</v>
      </c>
      <c r="Y3" s="360" t="s">
        <v>722</v>
      </c>
      <c r="Z3" s="361">
        <v>3.7923307613637394</v>
      </c>
      <c r="AA3" s="361">
        <v>20.141480042896433</v>
      </c>
    </row>
    <row r="4" spans="1:27" ht="15.75" x14ac:dyDescent="0.25">
      <c r="A4" s="116">
        <v>3</v>
      </c>
      <c r="B4" s="708"/>
      <c r="C4" s="104" t="s">
        <v>739</v>
      </c>
      <c r="D4" s="106">
        <v>1.6825095748938881E-2</v>
      </c>
      <c r="E4" s="106">
        <v>2.6633227929289374E-2</v>
      </c>
      <c r="F4" s="106">
        <v>5.3993055555555556E-3</v>
      </c>
      <c r="G4" s="106">
        <v>1.2620387242118958</v>
      </c>
      <c r="H4" s="105">
        <v>5.3679335072231603E-3</v>
      </c>
      <c r="I4" s="106">
        <f t="shared" si="0"/>
        <v>4.9922437128741777</v>
      </c>
      <c r="J4" s="106">
        <f t="shared" si="1"/>
        <v>296.71413389662445</v>
      </c>
      <c r="K4" s="171"/>
      <c r="L4" s="116">
        <v>3</v>
      </c>
      <c r="M4" s="285" t="s">
        <v>739</v>
      </c>
      <c r="N4" s="105">
        <v>4.9922437128741777</v>
      </c>
      <c r="O4" s="181">
        <v>296.71413389662445</v>
      </c>
      <c r="P4" s="171"/>
      <c r="R4" s="319">
        <v>2</v>
      </c>
      <c r="S4" s="356" t="s">
        <v>763</v>
      </c>
      <c r="T4" s="75">
        <v>10.813610763927191</v>
      </c>
      <c r="U4" s="75">
        <v>410.85256820497659</v>
      </c>
      <c r="V4" s="356" t="s">
        <v>751</v>
      </c>
      <c r="W4" s="75">
        <v>1.7591465293172974</v>
      </c>
      <c r="X4" s="75">
        <v>2.7213064768884045</v>
      </c>
      <c r="Y4" s="360" t="s">
        <v>768</v>
      </c>
      <c r="Z4" s="75">
        <v>0.45910226895725426</v>
      </c>
      <c r="AA4" s="75">
        <v>8.4182130663980796</v>
      </c>
    </row>
    <row r="5" spans="1:27" ht="15.75" x14ac:dyDescent="0.25">
      <c r="A5" s="116">
        <v>4</v>
      </c>
      <c r="B5" s="708"/>
      <c r="C5" s="104" t="s">
        <v>749</v>
      </c>
      <c r="D5" s="106">
        <v>1.39219014722573E-2</v>
      </c>
      <c r="E5" s="106">
        <v>2.0770939436914878E-2</v>
      </c>
      <c r="F5" s="106">
        <v>5.3993055555555556E-3</v>
      </c>
      <c r="G5" s="106">
        <v>1.1041332185830333</v>
      </c>
      <c r="H5" s="105">
        <v>4.0575267185690347E-3</v>
      </c>
      <c r="I5" s="106">
        <f t="shared" si="0"/>
        <v>4.1829254049350766</v>
      </c>
      <c r="J5" s="106">
        <f t="shared" si="1"/>
        <v>300.45647236266899</v>
      </c>
      <c r="K5" s="171"/>
      <c r="L5" s="116">
        <v>4</v>
      </c>
      <c r="M5" s="285" t="s">
        <v>749</v>
      </c>
      <c r="N5" s="105">
        <v>4.1829254049350766</v>
      </c>
      <c r="O5" s="181">
        <v>300.45647236266899</v>
      </c>
      <c r="P5" s="171"/>
      <c r="R5" s="319">
        <v>3</v>
      </c>
      <c r="S5" s="356" t="s">
        <v>739</v>
      </c>
      <c r="T5" s="75">
        <v>4.9922437128741777</v>
      </c>
      <c r="U5" s="75">
        <v>296.71413389662445</v>
      </c>
      <c r="V5" s="356" t="s">
        <v>726</v>
      </c>
      <c r="W5" s="75">
        <v>3.5060512007952762</v>
      </c>
      <c r="X5" s="75">
        <v>58.909335013504844</v>
      </c>
      <c r="Y5" s="360" t="s">
        <v>739</v>
      </c>
      <c r="Z5" s="75">
        <v>9.9872582132726109</v>
      </c>
      <c r="AA5" s="75">
        <v>200.26469460802474</v>
      </c>
    </row>
    <row r="6" spans="1:27" ht="15.75" x14ac:dyDescent="0.25">
      <c r="A6" s="116">
        <v>5</v>
      </c>
      <c r="B6" s="708"/>
      <c r="C6" s="104" t="s">
        <v>757</v>
      </c>
      <c r="D6" s="106">
        <v>1.2448630493821777E-2</v>
      </c>
      <c r="E6" s="106">
        <v>1.285297300882462E-2</v>
      </c>
      <c r="F6" s="106">
        <v>5.3993055555555556E-3</v>
      </c>
      <c r="G6" s="106">
        <v>0.59875401209541079</v>
      </c>
      <c r="H6" s="105">
        <v>7.2318565650628429E-3</v>
      </c>
      <c r="I6" s="106">
        <f t="shared" si="0"/>
        <v>0.61711861294791237</v>
      </c>
      <c r="J6" s="106">
        <f t="shared" si="1"/>
        <v>49.573213154184842</v>
      </c>
      <c r="K6" s="171"/>
      <c r="L6" s="116">
        <v>5</v>
      </c>
      <c r="M6" s="285" t="s">
        <v>757</v>
      </c>
      <c r="N6" s="105">
        <v>0.61711861294791237</v>
      </c>
      <c r="O6" s="181">
        <v>49.573213154184842</v>
      </c>
      <c r="P6" s="171"/>
      <c r="R6" s="319">
        <v>4</v>
      </c>
      <c r="S6" s="356" t="s">
        <v>749</v>
      </c>
      <c r="T6" s="75">
        <v>4.1829254049350766</v>
      </c>
      <c r="U6" s="75">
        <v>300.45647236266899</v>
      </c>
      <c r="V6" s="356" t="s">
        <v>728</v>
      </c>
      <c r="W6" s="75">
        <v>29.627470674622685</v>
      </c>
      <c r="X6" s="75">
        <v>654.99644362784659</v>
      </c>
      <c r="Y6" s="360" t="s">
        <v>732</v>
      </c>
      <c r="Z6" s="75">
        <v>0.3680613362453814</v>
      </c>
      <c r="AA6" s="75">
        <v>14.656004980886252</v>
      </c>
    </row>
    <row r="7" spans="1:27" ht="15.75" x14ac:dyDescent="0.25">
      <c r="A7" s="116">
        <v>6</v>
      </c>
      <c r="B7" s="708"/>
      <c r="C7" s="104" t="s">
        <v>741</v>
      </c>
      <c r="D7" s="106">
        <v>9.8005974027362431E-3</v>
      </c>
      <c r="E7" s="106">
        <v>1.2719789276376755E-2</v>
      </c>
      <c r="F7" s="106">
        <v>5.3993055555555556E-3</v>
      </c>
      <c r="G7" s="106">
        <v>0.74694260155787884</v>
      </c>
      <c r="H7" s="105">
        <v>4.1925212505272815E-3</v>
      </c>
      <c r="I7" s="106">
        <f t="shared" si="0"/>
        <v>1.304222645121857</v>
      </c>
      <c r="J7" s="106">
        <f t="shared" si="1"/>
        <v>133.07583114859196</v>
      </c>
      <c r="K7" s="171"/>
      <c r="L7" s="116">
        <v>6</v>
      </c>
      <c r="M7" s="285" t="s">
        <v>741</v>
      </c>
      <c r="N7" s="105">
        <v>1.304222645121857</v>
      </c>
      <c r="O7" s="181">
        <v>133.07583114859196</v>
      </c>
      <c r="P7" s="171"/>
      <c r="R7" s="319">
        <v>5</v>
      </c>
      <c r="S7" s="356" t="s">
        <v>757</v>
      </c>
      <c r="T7" s="75">
        <v>0.61711861294791237</v>
      </c>
      <c r="U7" s="75">
        <v>49.573213154184842</v>
      </c>
      <c r="V7" s="356" t="s">
        <v>749</v>
      </c>
      <c r="W7" s="75">
        <v>14.408455883986472</v>
      </c>
      <c r="X7" s="75">
        <v>400.11925691248308</v>
      </c>
      <c r="Y7" s="360" t="s">
        <v>734</v>
      </c>
      <c r="Z7" s="75">
        <v>6.6132030613181803</v>
      </c>
      <c r="AA7" s="75">
        <v>775.88029063113402</v>
      </c>
    </row>
    <row r="8" spans="1:27" ht="15.75" x14ac:dyDescent="0.25">
      <c r="A8" s="116">
        <v>7</v>
      </c>
      <c r="B8" s="708"/>
      <c r="C8" s="104" t="s">
        <v>734</v>
      </c>
      <c r="D8" s="106">
        <v>8.9934535264903116E-3</v>
      </c>
      <c r="E8" s="106">
        <v>2.553470271516373E-2</v>
      </c>
      <c r="F8" s="106">
        <v>5.3993055555555556E-3</v>
      </c>
      <c r="G8" s="106">
        <v>2.2388948917453289</v>
      </c>
      <c r="H8" s="105">
        <v>1.1679921864882975E-2</v>
      </c>
      <c r="I8" s="106">
        <f t="shared" si="0"/>
        <v>3.8597037176636815</v>
      </c>
      <c r="J8" s="106">
        <f t="shared" si="1"/>
        <v>429.1681395022373</v>
      </c>
      <c r="K8" s="171"/>
      <c r="L8" s="116">
        <v>7</v>
      </c>
      <c r="M8" s="285" t="s">
        <v>734</v>
      </c>
      <c r="N8" s="105">
        <v>3.8597037176636815</v>
      </c>
      <c r="O8" s="181">
        <v>429.1681395022373</v>
      </c>
      <c r="P8" s="171"/>
      <c r="R8" s="319">
        <v>6</v>
      </c>
      <c r="S8" s="356" t="s">
        <v>741</v>
      </c>
      <c r="T8" s="75">
        <v>1.304222645121857</v>
      </c>
      <c r="U8" s="75">
        <v>133.07583114859196</v>
      </c>
      <c r="V8" s="356" t="s">
        <v>736</v>
      </c>
      <c r="W8" s="75">
        <v>7.7239668107133888</v>
      </c>
      <c r="X8" s="75">
        <v>243.86697586414473</v>
      </c>
      <c r="Y8" s="360" t="s">
        <v>763</v>
      </c>
      <c r="Z8" s="75">
        <v>1.4406191291047674</v>
      </c>
      <c r="AA8" s="75">
        <v>202.09687236041231</v>
      </c>
    </row>
    <row r="9" spans="1:27" ht="15.75" x14ac:dyDescent="0.25">
      <c r="A9" s="116">
        <v>8</v>
      </c>
      <c r="B9" s="708"/>
      <c r="C9" s="104" t="s">
        <v>730</v>
      </c>
      <c r="D9" s="106">
        <v>8.3739022983447126E-3</v>
      </c>
      <c r="E9" s="106">
        <v>2.0096107457526706E-2</v>
      </c>
      <c r="F9" s="106">
        <v>5.3993055555555556E-3</v>
      </c>
      <c r="G9" s="106">
        <v>1.7550720534291757</v>
      </c>
      <c r="H9" s="105">
        <v>5.2188568218746933E-3</v>
      </c>
      <c r="I9" s="106">
        <f t="shared" si="0"/>
        <v>4.9424514167201732</v>
      </c>
      <c r="J9" s="106">
        <f t="shared" si="1"/>
        <v>590.22081230839751</v>
      </c>
      <c r="K9" s="171"/>
      <c r="L9" s="116">
        <v>8</v>
      </c>
      <c r="M9" s="285" t="s">
        <v>730</v>
      </c>
      <c r="N9" s="105">
        <v>4.9424514167201732</v>
      </c>
      <c r="O9" s="181">
        <v>590.22081230839751</v>
      </c>
      <c r="P9" s="171"/>
      <c r="R9" s="319">
        <v>7</v>
      </c>
      <c r="S9" s="356" t="s">
        <v>734</v>
      </c>
      <c r="T9" s="75">
        <v>3.8597037176636815</v>
      </c>
      <c r="U9" s="75">
        <v>429.1681395022373</v>
      </c>
      <c r="V9" s="356" t="s">
        <v>758</v>
      </c>
      <c r="W9" s="75">
        <v>21.56819038248377</v>
      </c>
      <c r="X9" s="75">
        <v>734.1397788711148</v>
      </c>
      <c r="Y9" s="360" t="s">
        <v>730</v>
      </c>
      <c r="Z9" s="75">
        <v>3.3402838251777056</v>
      </c>
      <c r="AA9" s="75">
        <v>792.44784164756641</v>
      </c>
    </row>
    <row r="10" spans="1:27" ht="15.75" x14ac:dyDescent="0.25">
      <c r="A10" s="116">
        <v>9</v>
      </c>
      <c r="B10" s="708"/>
      <c r="C10" s="104" t="s">
        <v>722</v>
      </c>
      <c r="D10" s="106">
        <v>5.2813400189473175E-3</v>
      </c>
      <c r="E10" s="106">
        <v>1.3288073247235353E-2</v>
      </c>
      <c r="F10" s="106">
        <v>5.3993055555555556E-3</v>
      </c>
      <c r="G10" s="106">
        <v>1.4937057003294774</v>
      </c>
      <c r="H10" s="105">
        <v>5.6135933722638301E-3</v>
      </c>
      <c r="I10" s="106">
        <f t="shared" si="0"/>
        <v>2.0991006095771274</v>
      </c>
      <c r="J10" s="106">
        <f t="shared" si="1"/>
        <v>397.45606267470021</v>
      </c>
      <c r="K10" s="171"/>
      <c r="L10" s="116">
        <v>9</v>
      </c>
      <c r="M10" s="285" t="s">
        <v>722</v>
      </c>
      <c r="N10" s="105">
        <v>2.0991006095771274</v>
      </c>
      <c r="O10" s="181">
        <v>397.45606267470021</v>
      </c>
      <c r="P10" s="171"/>
      <c r="R10" s="319">
        <v>8</v>
      </c>
      <c r="S10" s="356" t="s">
        <v>730</v>
      </c>
      <c r="T10" s="75">
        <v>4.9424514167201732</v>
      </c>
      <c r="U10" s="75">
        <v>590.22081230839751</v>
      </c>
      <c r="V10" s="356" t="s">
        <v>763</v>
      </c>
      <c r="W10" s="75">
        <v>6.5684249760529827</v>
      </c>
      <c r="X10" s="75">
        <v>239.92227155329775</v>
      </c>
      <c r="Y10" s="360" t="s">
        <v>751</v>
      </c>
      <c r="Z10" s="75">
        <v>0.10144315786098813</v>
      </c>
      <c r="AA10" s="75">
        <v>29.502613818680711</v>
      </c>
    </row>
    <row r="11" spans="1:27" ht="15.75" x14ac:dyDescent="0.25">
      <c r="A11" s="116">
        <v>10</v>
      </c>
      <c r="B11" s="708"/>
      <c r="C11" s="104" t="s">
        <v>728</v>
      </c>
      <c r="D11" s="106">
        <v>3.344118420080732E-3</v>
      </c>
      <c r="E11" s="106">
        <v>1.1813051875837194E-2</v>
      </c>
      <c r="F11" s="106">
        <v>5.3993055555555556E-3</v>
      </c>
      <c r="G11" s="106">
        <v>1.9179184211206255</v>
      </c>
      <c r="H11" s="105">
        <v>2.7850162961233342E-3</v>
      </c>
      <c r="I11" s="106">
        <f t="shared" si="0"/>
        <v>4.4168654356477175</v>
      </c>
      <c r="J11" s="106">
        <f t="shared" si="1"/>
        <v>1320.7861925957416</v>
      </c>
      <c r="K11" s="171"/>
      <c r="L11" s="116">
        <v>10</v>
      </c>
      <c r="M11" s="285" t="s">
        <v>728</v>
      </c>
      <c r="N11" s="105">
        <v>4.4168654356477175</v>
      </c>
      <c r="O11" s="181">
        <v>1320.7861925957416</v>
      </c>
      <c r="P11" s="171"/>
      <c r="Q11" s="171"/>
      <c r="R11" s="319">
        <v>9</v>
      </c>
      <c r="S11" s="356" t="s">
        <v>722</v>
      </c>
      <c r="T11" s="75">
        <v>2.0991006095771274</v>
      </c>
      <c r="U11" s="75">
        <v>397.45606267470021</v>
      </c>
      <c r="V11" s="356" t="s">
        <v>730</v>
      </c>
      <c r="W11" s="75">
        <v>35.302743298757036</v>
      </c>
      <c r="X11" s="75">
        <v>1483.919424991132</v>
      </c>
      <c r="Y11" s="360" t="s">
        <v>726</v>
      </c>
      <c r="Z11" s="75">
        <v>-6.1193095047663402</v>
      </c>
      <c r="AA11" s="75">
        <v>1747.8176778122199</v>
      </c>
    </row>
    <row r="12" spans="1:27" ht="15.75" x14ac:dyDescent="0.25">
      <c r="A12" s="116">
        <v>11</v>
      </c>
      <c r="B12" s="708"/>
      <c r="C12" s="104" t="s">
        <v>758</v>
      </c>
      <c r="D12" s="106">
        <v>2.125611655126489E-3</v>
      </c>
      <c r="E12" s="106">
        <v>6.5055120224814201E-3</v>
      </c>
      <c r="F12" s="106">
        <v>5.3993055555555556E-3</v>
      </c>
      <c r="G12" s="106">
        <v>0.52041795323146045</v>
      </c>
      <c r="H12" s="105">
        <v>6.8612407734352197E-3</v>
      </c>
      <c r="I12" s="106">
        <f t="shared" si="0"/>
        <v>8.3904606233594234E-2</v>
      </c>
      <c r="J12" s="106">
        <f t="shared" si="1"/>
        <v>39.473158717038231</v>
      </c>
      <c r="K12" s="171"/>
      <c r="L12" s="116">
        <v>11</v>
      </c>
      <c r="M12" s="285" t="s">
        <v>758</v>
      </c>
      <c r="N12" s="105">
        <v>8.3904606233594234E-2</v>
      </c>
      <c r="O12" s="181">
        <v>39.473158717038231</v>
      </c>
      <c r="P12" s="171"/>
      <c r="Q12" s="171"/>
      <c r="R12" s="319">
        <v>10</v>
      </c>
      <c r="S12" s="356" t="s">
        <v>728</v>
      </c>
      <c r="T12" s="75">
        <v>4.4168654356477175</v>
      </c>
      <c r="U12" s="75">
        <v>1320.7861925957416</v>
      </c>
      <c r="V12" s="356" t="s">
        <v>747</v>
      </c>
      <c r="W12" s="75">
        <v>48.034382343563614</v>
      </c>
      <c r="X12" s="75">
        <v>2416.1978796859016</v>
      </c>
      <c r="Y12" s="360" t="s">
        <v>743</v>
      </c>
      <c r="Z12" s="75">
        <v>-1.5847277604861609</v>
      </c>
      <c r="AA12" s="75">
        <v>330.33690218131915</v>
      </c>
    </row>
    <row r="13" spans="1:27" ht="15.75" x14ac:dyDescent="0.25">
      <c r="A13" s="116">
        <v>12</v>
      </c>
      <c r="B13" s="708"/>
      <c r="C13" s="104" t="s">
        <v>732</v>
      </c>
      <c r="D13" s="106">
        <v>2.0707434278618392E-3</v>
      </c>
      <c r="E13" s="106">
        <v>9.2575322833330555E-3</v>
      </c>
      <c r="F13" s="106">
        <v>5.3993055555555556E-3</v>
      </c>
      <c r="G13" s="106">
        <v>1.8632084863170806</v>
      </c>
      <c r="H13" s="105">
        <v>2.6036667222002047E-3</v>
      </c>
      <c r="I13" s="106">
        <f t="shared" si="0"/>
        <v>2.7609834699794793</v>
      </c>
      <c r="J13" s="106">
        <f t="shared" si="1"/>
        <v>1333.3295824245849</v>
      </c>
      <c r="K13" s="171"/>
      <c r="L13" s="116">
        <v>12</v>
      </c>
      <c r="M13" s="285" t="s">
        <v>732</v>
      </c>
      <c r="N13" s="105">
        <v>2.7609834699794793</v>
      </c>
      <c r="O13" s="181">
        <v>1333.3295824245849</v>
      </c>
      <c r="P13" s="171"/>
      <c r="Q13" s="171"/>
      <c r="R13" s="319">
        <v>11</v>
      </c>
      <c r="S13" s="356" t="s">
        <v>758</v>
      </c>
      <c r="T13" s="75">
        <v>8.3904606233594206E-2</v>
      </c>
      <c r="U13" s="75">
        <v>39.473158717038231</v>
      </c>
      <c r="V13" s="356" t="s">
        <v>732</v>
      </c>
      <c r="W13" s="75">
        <v>35.725950277558788</v>
      </c>
      <c r="X13" s="75">
        <v>2071.0252951405591</v>
      </c>
      <c r="Y13" s="362" t="s">
        <v>766</v>
      </c>
      <c r="Z13" s="75">
        <v>-0.19351760365068552</v>
      </c>
      <c r="AA13" s="75">
        <v>36.841951924849269</v>
      </c>
    </row>
    <row r="14" spans="1:27" ht="15.75" x14ac:dyDescent="0.25">
      <c r="A14" s="116">
        <v>13</v>
      </c>
      <c r="B14" s="708"/>
      <c r="C14" s="104" t="s">
        <v>726</v>
      </c>
      <c r="D14" s="106">
        <v>1.5029236776337108E-3</v>
      </c>
      <c r="E14" s="106">
        <v>7.2057470967153668E-3</v>
      </c>
      <c r="F14" s="106">
        <v>5.3993055555555556E-3</v>
      </c>
      <c r="G14" s="106">
        <v>1.2019516147379994</v>
      </c>
      <c r="H14" s="105">
        <v>1.9383074408318988E-3</v>
      </c>
      <c r="I14" s="106">
        <f t="shared" si="0"/>
        <v>1.120181082519581</v>
      </c>
      <c r="J14" s="106">
        <f t="shared" si="1"/>
        <v>745.33464286307503</v>
      </c>
      <c r="K14" s="171"/>
      <c r="L14" s="116">
        <v>13</v>
      </c>
      <c r="M14" s="285" t="s">
        <v>726</v>
      </c>
      <c r="N14" s="105">
        <v>1.120181082519581</v>
      </c>
      <c r="O14" s="181">
        <v>745.33464286307503</v>
      </c>
      <c r="P14" s="171"/>
      <c r="Q14" s="171"/>
      <c r="R14" s="319">
        <v>12</v>
      </c>
      <c r="S14" s="356" t="s">
        <v>732</v>
      </c>
      <c r="T14" s="75">
        <v>2.7609834699794793</v>
      </c>
      <c r="U14" s="75">
        <v>1333.3295824245849</v>
      </c>
      <c r="V14" s="356" t="s">
        <v>743</v>
      </c>
      <c r="W14" s="75">
        <v>5.4301793804354945</v>
      </c>
      <c r="X14" s="75">
        <v>356.44275053426355</v>
      </c>
      <c r="Y14" s="355"/>
      <c r="Z14" s="328"/>
      <c r="AA14" s="328"/>
    </row>
    <row r="15" spans="1:27" ht="15.75" x14ac:dyDescent="0.25">
      <c r="A15" s="116">
        <v>14</v>
      </c>
      <c r="B15" s="708"/>
      <c r="C15" s="104" t="s">
        <v>751</v>
      </c>
      <c r="D15" s="106">
        <v>-1.8629068950516531E-3</v>
      </c>
      <c r="E15" s="106">
        <v>4.7771624055464824E-3</v>
      </c>
      <c r="F15" s="106">
        <v>5.3993055555555556E-3</v>
      </c>
      <c r="G15" s="106">
        <v>0.33396363052906247</v>
      </c>
      <c r="H15" s="105">
        <v>3.5418902723574459E-2</v>
      </c>
      <c r="I15" s="106">
        <f t="shared" si="0"/>
        <v>-5.8661666259786612E-3</v>
      </c>
      <c r="J15" s="106">
        <f t="shared" si="1"/>
        <v>3.1489317268408143</v>
      </c>
      <c r="K15" s="171"/>
      <c r="L15" s="116">
        <v>14</v>
      </c>
      <c r="M15" s="285" t="s">
        <v>751</v>
      </c>
      <c r="N15" s="105">
        <v>-5.8661666259786612E-3</v>
      </c>
      <c r="O15" s="181">
        <v>3.1489317268408143</v>
      </c>
      <c r="P15" s="171"/>
      <c r="Q15" s="171"/>
      <c r="R15" s="319">
        <v>13</v>
      </c>
      <c r="S15" s="356" t="s">
        <v>726</v>
      </c>
      <c r="T15" s="75">
        <v>1.120181082519581</v>
      </c>
      <c r="U15" s="75">
        <v>745.33464286307503</v>
      </c>
      <c r="V15" s="356" t="s">
        <v>768</v>
      </c>
      <c r="W15" s="75">
        <v>19.08162029808204</v>
      </c>
      <c r="X15" s="75">
        <v>1304.6230363769141</v>
      </c>
      <c r="Y15" s="355"/>
      <c r="Z15" s="328"/>
      <c r="AA15" s="328"/>
    </row>
    <row r="16" spans="1:27" ht="15.75" x14ac:dyDescent="0.25">
      <c r="A16" s="116">
        <v>15</v>
      </c>
      <c r="B16" s="708"/>
      <c r="C16" s="104" t="s">
        <v>766</v>
      </c>
      <c r="D16" s="106">
        <v>-2.1442786637889736E-2</v>
      </c>
      <c r="E16" s="106">
        <v>2.0523808553541572E-3</v>
      </c>
      <c r="F16" s="106">
        <v>5.3993055555555556E-3</v>
      </c>
      <c r="G16" s="106">
        <v>0.15608627538583678</v>
      </c>
      <c r="H16" s="105">
        <v>3.4842433461265126E-3</v>
      </c>
      <c r="I16" s="106">
        <f t="shared" si="0"/>
        <v>-0.14993470850193771</v>
      </c>
      <c r="J16" s="106">
        <f t="shared" si="1"/>
        <v>6.9923145267416285</v>
      </c>
      <c r="K16" s="171"/>
      <c r="L16" s="116">
        <v>15</v>
      </c>
      <c r="M16" s="285" t="s">
        <v>766</v>
      </c>
      <c r="N16" s="105">
        <v>-0.14993470850193771</v>
      </c>
      <c r="O16" s="181">
        <v>6.9923145267416285</v>
      </c>
      <c r="P16" s="171"/>
      <c r="Q16" s="171"/>
      <c r="R16" s="319">
        <v>14</v>
      </c>
      <c r="S16" s="356" t="s">
        <v>751</v>
      </c>
      <c r="T16" s="75">
        <v>-5.8661666259786612E-3</v>
      </c>
      <c r="U16" s="75">
        <v>3.1489317268408143</v>
      </c>
      <c r="V16" s="356" t="s">
        <v>734</v>
      </c>
      <c r="W16" s="75">
        <v>23.871081262038892</v>
      </c>
      <c r="X16" s="75">
        <v>1770.0172916634863</v>
      </c>
      <c r="Y16" s="355"/>
      <c r="Z16" s="328"/>
      <c r="AA16" s="328"/>
    </row>
    <row r="17" spans="1:27" ht="15.75" x14ac:dyDescent="0.25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R17" s="319">
        <v>15</v>
      </c>
      <c r="S17" s="356" t="s">
        <v>766</v>
      </c>
      <c r="T17" s="75">
        <v>-0.14993470850193771</v>
      </c>
      <c r="U17" s="75">
        <v>6.9923145267416285</v>
      </c>
      <c r="V17" s="356" t="s">
        <v>757</v>
      </c>
      <c r="W17" s="75">
        <v>0.19158202469610516</v>
      </c>
      <c r="X17" s="75">
        <v>28.270018410431117</v>
      </c>
      <c r="Y17" s="355"/>
      <c r="Z17" s="328"/>
      <c r="AA17" s="328"/>
    </row>
    <row r="18" spans="1:27" ht="18.75" x14ac:dyDescent="0.25">
      <c r="A18" s="114" t="s">
        <v>716</v>
      </c>
      <c r="B18" s="167" t="s">
        <v>884</v>
      </c>
      <c r="C18" s="104" t="s">
        <v>5009</v>
      </c>
      <c r="D18" s="170" t="s">
        <v>5079</v>
      </c>
      <c r="E18" s="104" t="s">
        <v>881</v>
      </c>
      <c r="F18" s="104" t="s">
        <v>5077</v>
      </c>
      <c r="G18" s="170" t="s">
        <v>5068</v>
      </c>
      <c r="H18" s="180" t="s">
        <v>5100</v>
      </c>
      <c r="I18" s="180" t="s">
        <v>5101</v>
      </c>
      <c r="J18" s="180" t="s">
        <v>5102</v>
      </c>
      <c r="K18" s="171"/>
      <c r="L18" s="288" t="s">
        <v>716</v>
      </c>
      <c r="M18" s="289" t="s">
        <v>5009</v>
      </c>
      <c r="N18" s="180" t="s">
        <v>5101</v>
      </c>
      <c r="O18" s="180" t="s">
        <v>5102</v>
      </c>
      <c r="P18" s="171"/>
      <c r="Q18" s="171"/>
      <c r="R18" s="319">
        <v>16</v>
      </c>
      <c r="S18" s="355"/>
      <c r="T18" s="355"/>
      <c r="U18" s="355"/>
      <c r="V18" s="356" t="s">
        <v>762</v>
      </c>
      <c r="W18" s="75">
        <v>5.8086511520352397</v>
      </c>
      <c r="X18" s="75">
        <v>1212.5090389230261</v>
      </c>
      <c r="Y18" s="355"/>
      <c r="Z18" s="328"/>
      <c r="AA18" s="328"/>
    </row>
    <row r="19" spans="1:27" ht="15.75" x14ac:dyDescent="0.25">
      <c r="A19" s="116">
        <v>1</v>
      </c>
      <c r="B19" s="704">
        <v>2014</v>
      </c>
      <c r="C19" s="104" t="s">
        <v>739</v>
      </c>
      <c r="D19" s="106">
        <f t="shared" ref="D19:D38" si="2">(E19-F19)/G19</f>
        <v>0.95115515810928408</v>
      </c>
      <c r="E19" s="104">
        <v>0.62971859875526226</v>
      </c>
      <c r="F19" s="104">
        <v>6.2847222222222219E-3</v>
      </c>
      <c r="G19" s="106">
        <v>0.65544918851337386</v>
      </c>
      <c r="H19" s="139">
        <v>0.3683235303540176</v>
      </c>
      <c r="I19" s="106">
        <f>(E19-F19)*G19/H19</f>
        <v>1.1094301471116172</v>
      </c>
      <c r="J19" s="106">
        <f>G19^2/H19</f>
        <v>1.1664029129768416</v>
      </c>
      <c r="K19" s="171"/>
      <c r="L19" s="116">
        <v>1</v>
      </c>
      <c r="M19" s="289" t="s">
        <v>739</v>
      </c>
      <c r="N19" s="181">
        <v>1.1094301471116172</v>
      </c>
      <c r="O19" s="181">
        <v>1.1664029129768416</v>
      </c>
      <c r="P19" s="171"/>
      <c r="Q19" s="171"/>
      <c r="R19" s="319">
        <v>17</v>
      </c>
      <c r="S19" s="355"/>
      <c r="T19" s="355"/>
      <c r="U19" s="355"/>
      <c r="V19" s="356" t="s">
        <v>724</v>
      </c>
      <c r="W19" s="75">
        <v>3.1772544495726667</v>
      </c>
      <c r="X19" s="75">
        <v>785.8032685114614</v>
      </c>
      <c r="Y19" s="355"/>
      <c r="Z19" s="328"/>
      <c r="AA19" s="328"/>
    </row>
    <row r="20" spans="1:27" ht="15.75" x14ac:dyDescent="0.25">
      <c r="A20" s="116">
        <v>2</v>
      </c>
      <c r="B20" s="705"/>
      <c r="C20" s="104" t="s">
        <v>751</v>
      </c>
      <c r="D20" s="106">
        <f t="shared" si="2"/>
        <v>0.64643455055776744</v>
      </c>
      <c r="E20" s="104">
        <v>0.68272268346599452</v>
      </c>
      <c r="F20" s="104">
        <v>6.2847222222222219E-3</v>
      </c>
      <c r="G20" s="106">
        <v>1.0464136866758078</v>
      </c>
      <c r="H20" s="139">
        <v>0.40237349705442926</v>
      </c>
      <c r="I20" s="106">
        <f t="shared" ref="I20:I38" si="3">(E20-F20)*G20/H20</f>
        <v>1.7591465293172974</v>
      </c>
      <c r="J20" s="106">
        <f t="shared" ref="J20:J38" si="4">G20^2/H20</f>
        <v>2.7213064768884045</v>
      </c>
      <c r="K20" s="171"/>
      <c r="L20" s="116">
        <v>2</v>
      </c>
      <c r="M20" s="289" t="s">
        <v>751</v>
      </c>
      <c r="N20" s="181">
        <v>1.7591465293172974</v>
      </c>
      <c r="O20" s="181">
        <v>2.7213064768884045</v>
      </c>
      <c r="P20" s="171"/>
      <c r="Q20" s="171"/>
      <c r="R20" s="319">
        <v>18</v>
      </c>
      <c r="S20" s="355"/>
      <c r="T20" s="355"/>
      <c r="U20" s="355"/>
      <c r="V20" s="356" t="s">
        <v>741</v>
      </c>
      <c r="W20" s="75">
        <v>-12.931210937353301</v>
      </c>
      <c r="X20" s="75">
        <v>4253.6021583625297</v>
      </c>
      <c r="Y20" s="355"/>
      <c r="Z20" s="328"/>
      <c r="AA20" s="328"/>
    </row>
    <row r="21" spans="1:27" ht="15.75" x14ac:dyDescent="0.25">
      <c r="A21" s="116">
        <v>3</v>
      </c>
      <c r="B21" s="705"/>
      <c r="C21" s="104" t="s">
        <v>726</v>
      </c>
      <c r="D21" s="106">
        <f t="shared" si="2"/>
        <v>5.9516054628549475E-2</v>
      </c>
      <c r="E21" s="104">
        <v>2.8426008513656703E-2</v>
      </c>
      <c r="F21" s="104">
        <v>6.2847222222222219E-3</v>
      </c>
      <c r="G21" s="106">
        <v>0.37202207756583122</v>
      </c>
      <c r="H21" s="139">
        <v>2.3493802156257463E-3</v>
      </c>
      <c r="I21" s="106">
        <f t="shared" si="3"/>
        <v>3.5060512007952762</v>
      </c>
      <c r="J21" s="106">
        <f t="shared" si="4"/>
        <v>58.909335013504844</v>
      </c>
      <c r="K21" s="171"/>
      <c r="L21" s="116">
        <v>3</v>
      </c>
      <c r="M21" s="289" t="s">
        <v>726</v>
      </c>
      <c r="N21" s="181">
        <v>3.5060512007952762</v>
      </c>
      <c r="O21" s="181">
        <v>58.909335013504844</v>
      </c>
      <c r="P21" s="171"/>
      <c r="Q21" s="171"/>
      <c r="R21" s="319">
        <v>19</v>
      </c>
      <c r="S21" s="355"/>
      <c r="T21" s="355"/>
      <c r="U21" s="355"/>
      <c r="V21" s="356" t="s">
        <v>720</v>
      </c>
      <c r="W21" s="75">
        <v>-1.495531673277925E-2</v>
      </c>
      <c r="X21" s="75">
        <v>1.233811338465967</v>
      </c>
      <c r="Y21" s="355"/>
      <c r="Z21" s="328"/>
      <c r="AA21" s="328"/>
    </row>
    <row r="22" spans="1:27" ht="15.75" x14ac:dyDescent="0.25">
      <c r="A22" s="116">
        <v>4</v>
      </c>
      <c r="B22" s="705"/>
      <c r="C22" s="104" t="s">
        <v>728</v>
      </c>
      <c r="D22" s="106">
        <f t="shared" si="2"/>
        <v>4.523302525205207E-2</v>
      </c>
      <c r="E22" s="104">
        <v>4.2551194159622684E-2</v>
      </c>
      <c r="F22" s="104">
        <v>6.2847222222222219E-3</v>
      </c>
      <c r="G22" s="106">
        <v>0.80176976302851144</v>
      </c>
      <c r="H22" s="139">
        <v>9.8143243243628791E-4</v>
      </c>
      <c r="I22" s="106">
        <f t="shared" si="3"/>
        <v>29.627470674622685</v>
      </c>
      <c r="J22" s="106">
        <f t="shared" si="4"/>
        <v>654.99644362784659</v>
      </c>
      <c r="K22" s="171"/>
      <c r="L22" s="116">
        <v>4</v>
      </c>
      <c r="M22" s="289" t="s">
        <v>728</v>
      </c>
      <c r="N22" s="181">
        <v>29.627470674622685</v>
      </c>
      <c r="O22" s="181">
        <v>654.99644362784659</v>
      </c>
      <c r="R22" s="319">
        <v>20</v>
      </c>
      <c r="S22" s="355"/>
      <c r="T22" s="355"/>
      <c r="U22" s="355"/>
      <c r="V22" s="356" t="s">
        <v>759</v>
      </c>
      <c r="W22" s="75">
        <v>-0.61317670021082471</v>
      </c>
      <c r="X22" s="75">
        <v>4.2976343637691992</v>
      </c>
      <c r="Y22" s="355"/>
      <c r="Z22" s="328"/>
      <c r="AA22" s="328"/>
    </row>
    <row r="23" spans="1:27" ht="15.75" x14ac:dyDescent="0.25">
      <c r="A23" s="116">
        <v>5</v>
      </c>
      <c r="B23" s="705"/>
      <c r="C23" s="104" t="s">
        <v>749</v>
      </c>
      <c r="D23" s="106">
        <f t="shared" si="2"/>
        <v>3.6010403486123617E-2</v>
      </c>
      <c r="E23" s="104">
        <v>3.3963054619406012E-2</v>
      </c>
      <c r="F23" s="104">
        <v>6.2847222222222219E-3</v>
      </c>
      <c r="G23" s="106">
        <v>0.76862044625102466</v>
      </c>
      <c r="H23" s="139">
        <v>1.476503267935298E-3</v>
      </c>
      <c r="I23" s="106">
        <f t="shared" si="3"/>
        <v>14.408455883986472</v>
      </c>
      <c r="J23" s="106">
        <f t="shared" si="4"/>
        <v>400.11925691248308</v>
      </c>
      <c r="K23" s="171"/>
      <c r="L23" s="116">
        <v>5</v>
      </c>
      <c r="M23" s="289" t="s">
        <v>749</v>
      </c>
      <c r="N23" s="181">
        <v>14.408455883986472</v>
      </c>
      <c r="O23" s="181">
        <v>400.11925691248308</v>
      </c>
      <c r="R23" s="355" t="s">
        <v>5155</v>
      </c>
      <c r="S23" s="357"/>
      <c r="T23" s="75">
        <v>10.813610763927199</v>
      </c>
      <c r="U23" s="75">
        <v>1333.3295824245799</v>
      </c>
      <c r="V23" s="354"/>
      <c r="W23" s="75">
        <v>48.0343823435636</v>
      </c>
      <c r="X23" s="75">
        <v>4253.6021583625279</v>
      </c>
      <c r="Y23" s="357"/>
      <c r="Z23" s="75">
        <v>9.9872582132726091</v>
      </c>
      <c r="AA23" s="75">
        <v>1747.8176778122188</v>
      </c>
    </row>
    <row r="24" spans="1:27" ht="15.75" x14ac:dyDescent="0.25">
      <c r="A24" s="116">
        <v>6</v>
      </c>
      <c r="B24" s="705"/>
      <c r="C24" s="104" t="s">
        <v>736</v>
      </c>
      <c r="D24" s="106">
        <f t="shared" si="2"/>
        <v>3.1672869126061237E-2</v>
      </c>
      <c r="E24" s="104">
        <v>3.4074973065649099E-2</v>
      </c>
      <c r="F24" s="104">
        <v>6.2847222222222219E-3</v>
      </c>
      <c r="G24" s="106">
        <v>0.87741501197188221</v>
      </c>
      <c r="H24" s="139">
        <v>3.1568731293182399E-3</v>
      </c>
      <c r="I24" s="106">
        <f t="shared" si="3"/>
        <v>7.7239668107133888</v>
      </c>
      <c r="J24" s="106">
        <f t="shared" si="4"/>
        <v>243.86697586414473</v>
      </c>
      <c r="K24" s="171"/>
      <c r="L24" s="116">
        <v>6</v>
      </c>
      <c r="M24" s="289" t="s">
        <v>736</v>
      </c>
      <c r="N24" s="181">
        <v>7.7239668107133888</v>
      </c>
      <c r="O24" s="181">
        <v>243.86697586414473</v>
      </c>
      <c r="R24" s="355" t="s">
        <v>5156</v>
      </c>
      <c r="S24" s="357"/>
      <c r="T24" s="75">
        <v>-0.14993470850193771</v>
      </c>
      <c r="U24" s="75">
        <v>3.1489317268408099</v>
      </c>
      <c r="V24" s="354"/>
      <c r="W24" s="75">
        <v>-12.931210937353301</v>
      </c>
      <c r="X24" s="75">
        <v>1.1664029129768401</v>
      </c>
      <c r="Y24" s="357"/>
      <c r="Z24" s="75">
        <v>-6.1193095047663357</v>
      </c>
      <c r="AA24" s="75">
        <v>8.4182130663980779</v>
      </c>
    </row>
    <row r="25" spans="1:27" ht="15.75" x14ac:dyDescent="0.25">
      <c r="A25" s="116">
        <v>7</v>
      </c>
      <c r="B25" s="705"/>
      <c r="C25" s="104" t="s">
        <v>758</v>
      </c>
      <c r="D25" s="106">
        <f t="shared" si="2"/>
        <v>2.9378860815373789E-2</v>
      </c>
      <c r="E25" s="104">
        <v>3.1879520138329322E-2</v>
      </c>
      <c r="F25" s="104">
        <v>6.2847222222222219E-3</v>
      </c>
      <c r="G25" s="106">
        <v>0.8711977662086029</v>
      </c>
      <c r="H25" s="139">
        <v>1.0338433765487412E-3</v>
      </c>
      <c r="I25" s="106">
        <f t="shared" si="3"/>
        <v>21.56819038248377</v>
      </c>
      <c r="J25" s="106">
        <f t="shared" si="4"/>
        <v>734.1397788711148</v>
      </c>
      <c r="K25" s="171"/>
      <c r="L25" s="116">
        <v>7</v>
      </c>
      <c r="M25" s="289" t="s">
        <v>758</v>
      </c>
      <c r="N25" s="181">
        <v>21.56819038248377</v>
      </c>
      <c r="O25" s="181">
        <v>734.1397788711148</v>
      </c>
      <c r="R25" s="355" t="s">
        <v>5135</v>
      </c>
      <c r="S25" s="355"/>
      <c r="T25" s="355">
        <f>SUM(T3:T17)/15</f>
        <v>2.8235269269481669</v>
      </c>
      <c r="U25" s="355">
        <f>SUM(U3:U17)/15</f>
        <v>405.90507037440062</v>
      </c>
      <c r="V25" s="355"/>
      <c r="W25" s="328">
        <f>SUM(W3:W22)/20</f>
        <v>12.466761906876325</v>
      </c>
      <c r="X25" s="328">
        <f>SUM(X3:X22)/20</f>
        <v>901.18916897670965</v>
      </c>
      <c r="Y25" s="355"/>
      <c r="Z25" s="328">
        <f>SUM(Z3:Z13)/11</f>
        <v>1.6549769894906765</v>
      </c>
      <c r="AA25" s="328">
        <f>SUM(AA3:AA13)/11</f>
        <v>378.03677664312613</v>
      </c>
    </row>
    <row r="26" spans="1:27" ht="15.75" x14ac:dyDescent="0.25">
      <c r="A26" s="116">
        <v>8</v>
      </c>
      <c r="B26" s="705"/>
      <c r="C26" s="104" t="s">
        <v>763</v>
      </c>
      <c r="D26" s="106">
        <f t="shared" si="2"/>
        <v>2.7377304047381174E-2</v>
      </c>
      <c r="E26" s="104">
        <v>2.9592054257203307E-2</v>
      </c>
      <c r="F26" s="104">
        <v>6.2847222222222219E-3</v>
      </c>
      <c r="G26" s="106">
        <v>0.85133773561646919</v>
      </c>
      <c r="H26" s="139">
        <v>3.0208781177014292E-3</v>
      </c>
      <c r="I26" s="106">
        <f t="shared" si="3"/>
        <v>6.5684249760529827</v>
      </c>
      <c r="J26" s="106">
        <f t="shared" si="4"/>
        <v>239.92227155329775</v>
      </c>
      <c r="K26" s="171"/>
      <c r="L26" s="116">
        <v>8</v>
      </c>
      <c r="M26" s="289" t="s">
        <v>763</v>
      </c>
      <c r="N26" s="181">
        <v>6.5684249760529827</v>
      </c>
      <c r="O26" s="181">
        <v>239.92227155329775</v>
      </c>
    </row>
    <row r="27" spans="1:27" ht="15.75" x14ac:dyDescent="0.25">
      <c r="A27" s="116">
        <v>9</v>
      </c>
      <c r="B27" s="705"/>
      <c r="C27" s="104" t="s">
        <v>730</v>
      </c>
      <c r="D27" s="106">
        <f t="shared" si="2"/>
        <v>2.3790202287410588E-2</v>
      </c>
      <c r="E27" s="104">
        <v>5.2852489488706474E-2</v>
      </c>
      <c r="F27" s="104">
        <v>6.2847222222222219E-3</v>
      </c>
      <c r="G27" s="106">
        <v>1.9574346911344762</v>
      </c>
      <c r="H27" s="139">
        <v>2.5820475866333644E-3</v>
      </c>
      <c r="I27" s="106">
        <f t="shared" si="3"/>
        <v>35.302743298757036</v>
      </c>
      <c r="J27" s="106">
        <f t="shared" si="4"/>
        <v>1483.919424991132</v>
      </c>
      <c r="K27" s="171"/>
      <c r="L27" s="116">
        <v>9</v>
      </c>
      <c r="M27" s="289" t="s">
        <v>730</v>
      </c>
      <c r="N27" s="181">
        <v>35.302743298757036</v>
      </c>
      <c r="O27" s="181">
        <v>1483.919424991132</v>
      </c>
    </row>
    <row r="28" spans="1:27" ht="15.75" x14ac:dyDescent="0.25">
      <c r="A28" s="116">
        <v>10</v>
      </c>
      <c r="B28" s="705"/>
      <c r="C28" s="104" t="s">
        <v>747</v>
      </c>
      <c r="D28" s="106">
        <f t="shared" si="2"/>
        <v>1.9880152510442537E-2</v>
      </c>
      <c r="E28" s="104">
        <v>3.7098273621731619E-2</v>
      </c>
      <c r="F28" s="104">
        <v>6.2847222222222219E-3</v>
      </c>
      <c r="G28" s="106">
        <v>1.5499655439425741</v>
      </c>
      <c r="H28" s="139">
        <v>9.942866052516789E-4</v>
      </c>
      <c r="I28" s="106">
        <f t="shared" si="3"/>
        <v>48.034382343563614</v>
      </c>
      <c r="J28" s="106">
        <f t="shared" si="4"/>
        <v>2416.1978796859016</v>
      </c>
      <c r="K28" s="171"/>
      <c r="L28" s="116">
        <v>10</v>
      </c>
      <c r="M28" s="289" t="s">
        <v>747</v>
      </c>
      <c r="N28" s="181">
        <v>48.034382343563614</v>
      </c>
      <c r="O28" s="181">
        <v>2416.1978796859016</v>
      </c>
      <c r="R28" s="710" t="s">
        <v>716</v>
      </c>
      <c r="S28" s="707" t="s">
        <v>5009</v>
      </c>
      <c r="T28" s="707" t="s">
        <v>5143</v>
      </c>
      <c r="U28" s="707"/>
      <c r="V28" s="707" t="s">
        <v>5009</v>
      </c>
      <c r="W28" s="707" t="s">
        <v>5144</v>
      </c>
      <c r="X28" s="707"/>
      <c r="Y28" s="707" t="s">
        <v>5009</v>
      </c>
      <c r="Z28" s="707" t="s">
        <v>5145</v>
      </c>
      <c r="AA28" s="707"/>
    </row>
    <row r="29" spans="1:27" ht="17.25" x14ac:dyDescent="0.25">
      <c r="A29" s="116">
        <v>11</v>
      </c>
      <c r="B29" s="705"/>
      <c r="C29" s="104" t="s">
        <v>732</v>
      </c>
      <c r="D29" s="106">
        <f t="shared" si="2"/>
        <v>1.7250368868688339E-2</v>
      </c>
      <c r="E29" s="185">
        <v>3.1704861076259146E-2</v>
      </c>
      <c r="F29" s="104">
        <v>6.2847222222222219E-3</v>
      </c>
      <c r="G29" s="106">
        <v>1.4735997269123779</v>
      </c>
      <c r="H29" s="139">
        <v>1.0485126184848731E-3</v>
      </c>
      <c r="I29" s="106">
        <f t="shared" si="3"/>
        <v>35.725950277558788</v>
      </c>
      <c r="J29" s="106">
        <f t="shared" si="4"/>
        <v>2071.0252951405591</v>
      </c>
      <c r="K29" s="171"/>
      <c r="L29" s="116">
        <v>11</v>
      </c>
      <c r="M29" s="289" t="s">
        <v>732</v>
      </c>
      <c r="N29" s="181">
        <v>35.725950277558788</v>
      </c>
      <c r="O29" s="181">
        <v>2071.0252951405591</v>
      </c>
      <c r="R29" s="710"/>
      <c r="S29" s="707"/>
      <c r="T29" s="145" t="s">
        <v>5158</v>
      </c>
      <c r="U29" s="145" t="s">
        <v>5159</v>
      </c>
      <c r="V29" s="707"/>
      <c r="W29" s="145" t="s">
        <v>5158</v>
      </c>
      <c r="X29" s="145" t="s">
        <v>5159</v>
      </c>
      <c r="Y29" s="707"/>
      <c r="Z29" s="145" t="s">
        <v>5158</v>
      </c>
      <c r="AA29" s="145" t="s">
        <v>5159</v>
      </c>
    </row>
    <row r="30" spans="1:27" ht="15.75" x14ac:dyDescent="0.25">
      <c r="A30" s="116">
        <v>12</v>
      </c>
      <c r="B30" s="705"/>
      <c r="C30" s="104" t="s">
        <v>743</v>
      </c>
      <c r="D30" s="106">
        <f t="shared" si="2"/>
        <v>1.523436617043362E-2</v>
      </c>
      <c r="E30" s="104">
        <v>2.4308512947992526E-2</v>
      </c>
      <c r="F30" s="104">
        <v>6.2847222222222219E-3</v>
      </c>
      <c r="G30" s="106">
        <v>1.1831007948824488</v>
      </c>
      <c r="H30" s="139">
        <v>3.9269349390707595E-3</v>
      </c>
      <c r="I30" s="106">
        <f t="shared" si="3"/>
        <v>5.4301793804354945</v>
      </c>
      <c r="J30" s="106">
        <f t="shared" si="4"/>
        <v>356.44275053426355</v>
      </c>
      <c r="K30" s="171"/>
      <c r="L30" s="116">
        <v>12</v>
      </c>
      <c r="M30" s="289" t="s">
        <v>743</v>
      </c>
      <c r="N30" s="181">
        <v>5.4301793804354945</v>
      </c>
      <c r="O30" s="181">
        <v>356.44275053426355</v>
      </c>
      <c r="R30" s="319">
        <v>1</v>
      </c>
      <c r="S30" s="356" t="s">
        <v>743</v>
      </c>
      <c r="T30" s="75">
        <v>0.8455832527551187</v>
      </c>
      <c r="U30" s="75">
        <v>0.79179797256305395</v>
      </c>
      <c r="V30" s="356" t="s">
        <v>732</v>
      </c>
      <c r="W30" s="75">
        <v>1.784348900220565</v>
      </c>
      <c r="X30" s="75">
        <v>3.3841018621186998</v>
      </c>
      <c r="Y30" s="356" t="s">
        <v>759</v>
      </c>
      <c r="Z30" s="75">
        <v>8.3436972984306639</v>
      </c>
      <c r="AA30" s="363">
        <v>137.65427555015034</v>
      </c>
    </row>
    <row r="31" spans="1:27" ht="15.75" x14ac:dyDescent="0.25">
      <c r="A31" s="116">
        <v>13</v>
      </c>
      <c r="B31" s="705"/>
      <c r="C31" s="104" t="s">
        <v>768</v>
      </c>
      <c r="D31" s="106">
        <f t="shared" si="2"/>
        <v>1.4626156189203789E-2</v>
      </c>
      <c r="E31" s="104">
        <v>2.0734462387533386E-2</v>
      </c>
      <c r="F31" s="104">
        <v>6.2847222222222219E-3</v>
      </c>
      <c r="G31" s="106">
        <v>0.9879383194319471</v>
      </c>
      <c r="H31" s="139">
        <v>7.4812577716896979E-4</v>
      </c>
      <c r="I31" s="106">
        <f t="shared" si="3"/>
        <v>19.08162029808204</v>
      </c>
      <c r="J31" s="106">
        <f t="shared" si="4"/>
        <v>1304.6230363769141</v>
      </c>
      <c r="K31" s="171"/>
      <c r="L31" s="116">
        <v>13</v>
      </c>
      <c r="M31" s="289" t="s">
        <v>768</v>
      </c>
      <c r="N31" s="181">
        <v>19.08162029808204</v>
      </c>
      <c r="O31" s="181">
        <v>1304.6230363769141</v>
      </c>
      <c r="R31" s="319">
        <v>2</v>
      </c>
      <c r="S31" s="356" t="s">
        <v>759</v>
      </c>
      <c r="T31" s="75">
        <v>8.0323626095925444</v>
      </c>
      <c r="U31" s="75">
        <v>96.145498442108277</v>
      </c>
      <c r="V31" s="356" t="s">
        <v>766</v>
      </c>
      <c r="W31" s="75">
        <v>5.7917795563978363</v>
      </c>
      <c r="X31" s="75">
        <v>36.996560910519698</v>
      </c>
      <c r="Y31" s="356" t="s">
        <v>739</v>
      </c>
      <c r="Z31" s="75">
        <v>2.1572455191237596</v>
      </c>
      <c r="AA31" s="363">
        <v>44.808054999699451</v>
      </c>
    </row>
    <row r="32" spans="1:27" ht="15.75" x14ac:dyDescent="0.25">
      <c r="A32" s="116">
        <v>14</v>
      </c>
      <c r="B32" s="705"/>
      <c r="C32" s="104" t="s">
        <v>734</v>
      </c>
      <c r="D32" s="106">
        <f t="shared" si="2"/>
        <v>1.348635483645729E-2</v>
      </c>
      <c r="E32" s="104">
        <v>3.077020835162202E-2</v>
      </c>
      <c r="F32" s="104">
        <v>6.2847222222222219E-3</v>
      </c>
      <c r="G32" s="106">
        <v>1.8155748107122958</v>
      </c>
      <c r="H32" s="139">
        <v>1.8623049101373862E-3</v>
      </c>
      <c r="I32" s="106">
        <f t="shared" si="3"/>
        <v>23.871081262038892</v>
      </c>
      <c r="J32" s="106">
        <f t="shared" si="4"/>
        <v>1770.0172916634863</v>
      </c>
      <c r="K32" s="171"/>
      <c r="L32" s="116">
        <v>14</v>
      </c>
      <c r="M32" s="289" t="s">
        <v>734</v>
      </c>
      <c r="N32" s="181">
        <v>23.871081262038892</v>
      </c>
      <c r="O32" s="181">
        <v>1770.0172916634863</v>
      </c>
      <c r="R32" s="319">
        <v>3</v>
      </c>
      <c r="S32" s="356" t="s">
        <v>766</v>
      </c>
      <c r="T32" s="75">
        <v>1.6749976518846275</v>
      </c>
      <c r="U32" s="75">
        <v>49.49321285327899</v>
      </c>
      <c r="V32" s="356" t="s">
        <v>726</v>
      </c>
      <c r="W32" s="75">
        <v>18.881034994607511</v>
      </c>
      <c r="X32" s="75">
        <v>552.95114368037355</v>
      </c>
      <c r="Y32" s="356" t="s">
        <v>726</v>
      </c>
      <c r="Z32" s="75">
        <v>0.67483214446248274</v>
      </c>
      <c r="AA32" s="363">
        <v>17.237032982443264</v>
      </c>
    </row>
    <row r="33" spans="1:27" ht="15.75" x14ac:dyDescent="0.25">
      <c r="A33" s="116">
        <v>15</v>
      </c>
      <c r="B33" s="705"/>
      <c r="C33" s="104" t="s">
        <v>757</v>
      </c>
      <c r="D33" s="106">
        <f t="shared" si="2"/>
        <v>6.7768623958665303E-3</v>
      </c>
      <c r="E33" s="104">
        <v>2.8848587083715564E-3</v>
      </c>
      <c r="F33" s="104">
        <v>6.2847222222222219E-3</v>
      </c>
      <c r="G33" s="106">
        <v>-0.50168696297041138</v>
      </c>
      <c r="H33" s="139">
        <v>8.9030649064454088E-3</v>
      </c>
      <c r="I33" s="106">
        <f t="shared" si="3"/>
        <v>0.19158202469610516</v>
      </c>
      <c r="J33" s="106">
        <f t="shared" si="4"/>
        <v>28.270018410431117</v>
      </c>
      <c r="K33" s="171"/>
      <c r="L33" s="116">
        <v>15</v>
      </c>
      <c r="M33" s="289" t="s">
        <v>757</v>
      </c>
      <c r="N33" s="181">
        <v>0.19158202469610516</v>
      </c>
      <c r="O33" s="181">
        <v>28.270018410431117</v>
      </c>
      <c r="R33" s="319">
        <v>4</v>
      </c>
      <c r="S33" s="356" t="s">
        <v>736</v>
      </c>
      <c r="T33" s="75">
        <v>1.8893685847445112</v>
      </c>
      <c r="U33" s="75">
        <v>57.989704219418954</v>
      </c>
      <c r="V33" s="356" t="s">
        <v>728</v>
      </c>
      <c r="W33" s="75">
        <v>37.902859588383784</v>
      </c>
      <c r="X33" s="75">
        <v>1279.270583828584</v>
      </c>
      <c r="Y33" s="356" t="s">
        <v>758</v>
      </c>
      <c r="Z33" s="75">
        <v>11.319320293608394</v>
      </c>
      <c r="AA33" s="363">
        <v>602.39297743304269</v>
      </c>
    </row>
    <row r="34" spans="1:27" ht="15.75" x14ac:dyDescent="0.25">
      <c r="A34" s="116">
        <v>16</v>
      </c>
      <c r="B34" s="705"/>
      <c r="C34" s="104" t="s">
        <v>762</v>
      </c>
      <c r="D34" s="106">
        <f t="shared" si="2"/>
        <v>4.7906044124789333E-3</v>
      </c>
      <c r="E34" s="104">
        <v>1.2254758218586459E-2</v>
      </c>
      <c r="F34" s="104">
        <v>6.2847222222222219E-3</v>
      </c>
      <c r="G34" s="106">
        <v>1.2461968224328916</v>
      </c>
      <c r="H34" s="139">
        <v>1.2808205715490967E-3</v>
      </c>
      <c r="I34" s="106">
        <f t="shared" si="3"/>
        <v>5.8086511520352397</v>
      </c>
      <c r="J34" s="106">
        <f t="shared" si="4"/>
        <v>1212.5090389230261</v>
      </c>
      <c r="K34" s="171"/>
      <c r="L34" s="116">
        <v>16</v>
      </c>
      <c r="M34" s="289" t="s">
        <v>762</v>
      </c>
      <c r="N34" s="181">
        <v>5.8086511520352397</v>
      </c>
      <c r="O34" s="181">
        <v>1212.5090389230261</v>
      </c>
      <c r="R34" s="319">
        <v>5</v>
      </c>
      <c r="S34" s="356" t="s">
        <v>763</v>
      </c>
      <c r="T34" s="75">
        <v>7.790839925850765</v>
      </c>
      <c r="U34" s="75">
        <v>326.94333797225528</v>
      </c>
      <c r="V34" s="356" t="s">
        <v>730</v>
      </c>
      <c r="W34" s="75">
        <v>22.901208055083739</v>
      </c>
      <c r="X34" s="75">
        <v>866.21392699349292</v>
      </c>
      <c r="Y34" s="356" t="s">
        <v>762</v>
      </c>
      <c r="Z34" s="75">
        <v>3.850781201450546</v>
      </c>
      <c r="AA34" s="363">
        <v>214.13110247348936</v>
      </c>
    </row>
    <row r="35" spans="1:27" ht="15.75" x14ac:dyDescent="0.25">
      <c r="A35" s="116">
        <v>17</v>
      </c>
      <c r="B35" s="705"/>
      <c r="C35" s="104" t="s">
        <v>724</v>
      </c>
      <c r="D35" s="106">
        <f t="shared" si="2"/>
        <v>4.0433204809535925E-3</v>
      </c>
      <c r="E35" s="104">
        <v>1.1088799465645558E-2</v>
      </c>
      <c r="F35" s="104">
        <v>6.2847222222222219E-3</v>
      </c>
      <c r="G35" s="106">
        <v>1.1881514873860122</v>
      </c>
      <c r="H35" s="139">
        <v>1.7965106707328521E-3</v>
      </c>
      <c r="I35" s="106">
        <f t="shared" si="3"/>
        <v>3.1772544495726667</v>
      </c>
      <c r="J35" s="106">
        <f t="shared" si="4"/>
        <v>785.8032685114614</v>
      </c>
      <c r="K35" s="171"/>
      <c r="L35" s="116">
        <v>17</v>
      </c>
      <c r="M35" s="289" t="s">
        <v>724</v>
      </c>
      <c r="N35" s="181">
        <v>3.1772544495726667</v>
      </c>
      <c r="O35" s="181">
        <v>785.8032685114614</v>
      </c>
      <c r="R35" s="319">
        <v>6</v>
      </c>
      <c r="S35" s="356" t="s">
        <v>741</v>
      </c>
      <c r="T35" s="75">
        <v>9.8989831279004363</v>
      </c>
      <c r="U35" s="75">
        <v>421.68434409733686</v>
      </c>
      <c r="V35" s="356" t="s">
        <v>768</v>
      </c>
      <c r="W35" s="75">
        <v>54.302243256730598</v>
      </c>
      <c r="X35" s="75">
        <v>2199.5257451917832</v>
      </c>
      <c r="Y35" s="356" t="s">
        <v>720</v>
      </c>
      <c r="Z35" s="75">
        <v>6.2676121292802423</v>
      </c>
      <c r="AA35" s="363">
        <v>897.25592202221003</v>
      </c>
    </row>
    <row r="36" spans="1:27" ht="15.75" x14ac:dyDescent="0.25">
      <c r="A36" s="116">
        <v>18</v>
      </c>
      <c r="B36" s="705"/>
      <c r="C36" s="104" t="s">
        <v>741</v>
      </c>
      <c r="D36" s="106">
        <f t="shared" si="2"/>
        <v>-3.0400612130428595E-3</v>
      </c>
      <c r="E36" s="104">
        <v>2.372351408960601E-3</v>
      </c>
      <c r="F36" s="104">
        <v>6.2847222222222219E-3</v>
      </c>
      <c r="G36" s="106">
        <v>1.2869381696908824</v>
      </c>
      <c r="H36" s="139">
        <v>3.8936642190460401E-4</v>
      </c>
      <c r="I36" s="106">
        <f t="shared" si="3"/>
        <v>-12.931210937353313</v>
      </c>
      <c r="J36" s="106">
        <f t="shared" si="4"/>
        <v>4253.6021583625279</v>
      </c>
      <c r="K36" s="171"/>
      <c r="L36" s="116">
        <v>18</v>
      </c>
      <c r="M36" s="289" t="s">
        <v>741</v>
      </c>
      <c r="N36" s="181">
        <v>-12.931210937353313</v>
      </c>
      <c r="O36" s="181">
        <v>4253.6021583625279</v>
      </c>
      <c r="R36" s="319">
        <v>7</v>
      </c>
      <c r="S36" s="356" t="s">
        <v>724</v>
      </c>
      <c r="T36" s="75">
        <v>27.049884892758701</v>
      </c>
      <c r="U36" s="75">
        <v>1549.0935288406399</v>
      </c>
      <c r="V36" s="356" t="s">
        <v>736</v>
      </c>
      <c r="W36" s="75">
        <v>8.8039574550066035</v>
      </c>
      <c r="X36" s="75">
        <v>416.55087054152943</v>
      </c>
      <c r="Y36" s="356" t="s">
        <v>724</v>
      </c>
      <c r="Z36" s="75">
        <v>-0.88381810992167276</v>
      </c>
      <c r="AA36" s="363">
        <v>683.21391819623318</v>
      </c>
    </row>
    <row r="37" spans="1:27" ht="15.75" x14ac:dyDescent="0.25">
      <c r="A37" s="116">
        <v>19</v>
      </c>
      <c r="B37" s="705"/>
      <c r="C37" s="104" t="s">
        <v>720</v>
      </c>
      <c r="D37" s="106">
        <f t="shared" si="2"/>
        <v>-1.2121234638168929E-2</v>
      </c>
      <c r="E37" s="104">
        <v>5.1538742518329574E-3</v>
      </c>
      <c r="F37" s="104">
        <v>6.2847222222222219E-3</v>
      </c>
      <c r="G37" s="106">
        <v>9.329478424815757E-2</v>
      </c>
      <c r="H37" s="139">
        <v>7.0544956887266877E-3</v>
      </c>
      <c r="I37" s="106">
        <f t="shared" si="3"/>
        <v>-1.495531673277925E-2</v>
      </c>
      <c r="J37" s="106">
        <f t="shared" si="4"/>
        <v>1.233811338465967</v>
      </c>
      <c r="K37" s="171"/>
      <c r="L37" s="116">
        <v>19</v>
      </c>
      <c r="M37" s="289" t="s">
        <v>720</v>
      </c>
      <c r="N37" s="181">
        <v>-1.495531673277925E-2</v>
      </c>
      <c r="O37" s="181">
        <v>1.233811338465967</v>
      </c>
      <c r="R37" s="319">
        <v>8</v>
      </c>
      <c r="S37" s="356" t="s">
        <v>739</v>
      </c>
      <c r="T37" s="75">
        <v>9.3455172695079991</v>
      </c>
      <c r="U37" s="75">
        <v>599.52782617955245</v>
      </c>
      <c r="V37" s="356" t="s">
        <v>743</v>
      </c>
      <c r="W37" s="75">
        <v>12.052781122417315</v>
      </c>
      <c r="X37" s="75">
        <v>856.36923493470817</v>
      </c>
      <c r="Y37" s="356" t="s">
        <v>741</v>
      </c>
      <c r="Z37" s="75">
        <v>-0.10810089967060557</v>
      </c>
      <c r="AA37" s="363">
        <v>67.742920595248876</v>
      </c>
    </row>
    <row r="38" spans="1:27" ht="15.75" x14ac:dyDescent="0.25">
      <c r="A38" s="116">
        <v>20</v>
      </c>
      <c r="B38" s="706"/>
      <c r="C38" s="104" t="s">
        <v>759</v>
      </c>
      <c r="D38" s="106">
        <f t="shared" si="2"/>
        <v>-0.14267772646741494</v>
      </c>
      <c r="E38" s="104">
        <v>3.9705345067839661E-2</v>
      </c>
      <c r="F38" s="104">
        <v>6.2847222222222219E-3</v>
      </c>
      <c r="G38" s="106">
        <v>-0.23423854355606177</v>
      </c>
      <c r="H38" s="139">
        <v>1.2766952849647233E-2</v>
      </c>
      <c r="I38" s="106">
        <f t="shared" si="3"/>
        <v>-0.61317670021082471</v>
      </c>
      <c r="J38" s="106">
        <f t="shared" si="4"/>
        <v>4.2976343637691992</v>
      </c>
      <c r="K38" s="171"/>
      <c r="L38" s="116">
        <v>20</v>
      </c>
      <c r="M38" s="289" t="s">
        <v>759</v>
      </c>
      <c r="N38" s="181">
        <v>-0.61317670021082471</v>
      </c>
      <c r="O38" s="181">
        <v>4.2976343637691992</v>
      </c>
      <c r="R38" s="319">
        <v>9</v>
      </c>
      <c r="S38" s="356" t="s">
        <v>732</v>
      </c>
      <c r="T38" s="75">
        <v>11.111768264222633</v>
      </c>
      <c r="U38" s="75">
        <v>767.64311359996998</v>
      </c>
      <c r="V38" s="356" t="s">
        <v>749</v>
      </c>
      <c r="W38" s="75">
        <v>3.6291518035037416</v>
      </c>
      <c r="X38" s="75">
        <v>343.81077071577857</v>
      </c>
      <c r="Y38" s="355"/>
      <c r="Z38" s="355"/>
      <c r="AA38" s="355"/>
    </row>
    <row r="39" spans="1:27" ht="15.75" x14ac:dyDescent="0.2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R39" s="319">
        <v>10</v>
      </c>
      <c r="S39" s="356" t="s">
        <v>758</v>
      </c>
      <c r="T39" s="75">
        <v>0.38490375204824545</v>
      </c>
      <c r="U39" s="75">
        <v>34.967261307846691</v>
      </c>
      <c r="V39" s="356" t="s">
        <v>763</v>
      </c>
      <c r="W39" s="75">
        <v>3.3404254437286443</v>
      </c>
      <c r="X39" s="75">
        <v>332.707386101488</v>
      </c>
      <c r="Y39" s="355"/>
      <c r="Z39" s="355"/>
      <c r="AA39" s="355"/>
    </row>
    <row r="40" spans="1:27" ht="15.75" x14ac:dyDescent="0.2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R40" s="319">
        <v>11</v>
      </c>
      <c r="S40" s="356" t="s">
        <v>730</v>
      </c>
      <c r="T40" s="75">
        <v>8.0788066262998957</v>
      </c>
      <c r="U40" s="75">
        <v>800.08092893886612</v>
      </c>
      <c r="V40" s="356" t="s">
        <v>720</v>
      </c>
      <c r="W40" s="75">
        <v>2.3243443033652165</v>
      </c>
      <c r="X40" s="75">
        <v>260.26229297313461</v>
      </c>
      <c r="Y40" s="355"/>
      <c r="Z40" s="355"/>
      <c r="AA40" s="355"/>
    </row>
    <row r="41" spans="1:27" ht="18.75" x14ac:dyDescent="0.25">
      <c r="A41" s="114" t="s">
        <v>716</v>
      </c>
      <c r="B41" s="167" t="s">
        <v>884</v>
      </c>
      <c r="C41" s="104" t="s">
        <v>5009</v>
      </c>
      <c r="D41" s="180" t="s">
        <v>5079</v>
      </c>
      <c r="E41" s="180" t="s">
        <v>5098</v>
      </c>
      <c r="F41" s="180" t="s">
        <v>5077</v>
      </c>
      <c r="G41" s="180" t="s">
        <v>5099</v>
      </c>
      <c r="H41" s="180" t="s">
        <v>5100</v>
      </c>
      <c r="I41" s="180" t="s">
        <v>5101</v>
      </c>
      <c r="J41" s="180" t="s">
        <v>5102</v>
      </c>
      <c r="K41" s="171"/>
      <c r="L41" s="186" t="s">
        <v>716</v>
      </c>
      <c r="M41" s="186" t="s">
        <v>5009</v>
      </c>
      <c r="N41" s="290" t="s">
        <v>5101</v>
      </c>
      <c r="O41" s="290" t="s">
        <v>5102</v>
      </c>
      <c r="R41" s="319">
        <v>12</v>
      </c>
      <c r="S41" s="356" t="s">
        <v>726</v>
      </c>
      <c r="T41" s="75">
        <v>13.262027550429892</v>
      </c>
      <c r="U41" s="75">
        <v>1423.315784974483</v>
      </c>
      <c r="V41" s="356" t="s">
        <v>762</v>
      </c>
      <c r="W41" s="75">
        <v>0.95264434262330766</v>
      </c>
      <c r="X41" s="75">
        <v>155.97473361672223</v>
      </c>
      <c r="Y41" s="355"/>
      <c r="Z41" s="355"/>
      <c r="AA41" s="355"/>
    </row>
    <row r="42" spans="1:27" ht="15.75" x14ac:dyDescent="0.25">
      <c r="A42" s="304">
        <v>1</v>
      </c>
      <c r="B42" s="303"/>
      <c r="C42" s="283" t="s">
        <v>722</v>
      </c>
      <c r="D42" s="369">
        <v>0.18828461231682089</v>
      </c>
      <c r="E42" s="369">
        <v>5.0724539006976578E-2</v>
      </c>
      <c r="F42" s="106">
        <v>6.267361111111109E-3</v>
      </c>
      <c r="G42" s="368">
        <v>0.23611689425293397</v>
      </c>
      <c r="H42" s="369">
        <v>2.7679787003196785E-3</v>
      </c>
      <c r="I42" s="106">
        <f>(E42-F42)*G42/H42</f>
        <v>3.7923307613637394</v>
      </c>
      <c r="J42" s="106">
        <f>G42^2/H42</f>
        <v>20.141480042896433</v>
      </c>
      <c r="K42" s="171"/>
      <c r="L42" s="304">
        <v>1</v>
      </c>
      <c r="M42" s="291" t="s">
        <v>722</v>
      </c>
      <c r="N42" s="359">
        <v>3.7923307613637394</v>
      </c>
      <c r="O42" s="359">
        <v>20.141480042896433</v>
      </c>
      <c r="R42" s="319">
        <v>13</v>
      </c>
      <c r="S42" s="356" t="s">
        <v>749</v>
      </c>
      <c r="T42" s="75">
        <v>6.9848583522066834</v>
      </c>
      <c r="U42" s="75">
        <v>1108.304855896901</v>
      </c>
      <c r="V42" s="356" t="s">
        <v>759</v>
      </c>
      <c r="W42" s="75">
        <v>25.073098200099899</v>
      </c>
      <c r="X42" s="75">
        <v>6214.74292439495</v>
      </c>
      <c r="Y42" s="355"/>
      <c r="Z42" s="355"/>
      <c r="AA42" s="355"/>
    </row>
    <row r="43" spans="1:27" ht="15.75" x14ac:dyDescent="0.25">
      <c r="A43" s="282">
        <v>2</v>
      </c>
      <c r="B43" s="276">
        <v>2015</v>
      </c>
      <c r="C43" s="283" t="s">
        <v>768</v>
      </c>
      <c r="D43" s="106">
        <f t="shared" ref="D43:D51" si="5">(E43-F43)/G43</f>
        <v>5.453678415313519E-2</v>
      </c>
      <c r="E43" s="106">
        <v>1.4293210225071849E-2</v>
      </c>
      <c r="F43" s="106">
        <v>6.267361111111109E-3</v>
      </c>
      <c r="G43" s="106">
        <v>0.14716395985917979</v>
      </c>
      <c r="H43" s="139">
        <v>2.5726636889105039E-3</v>
      </c>
      <c r="I43" s="106">
        <f>(E43-F43)*G43/H43</f>
        <v>0.45910226895725426</v>
      </c>
      <c r="J43" s="106">
        <f>G43^2/H43</f>
        <v>8.4182130663980779</v>
      </c>
      <c r="K43" s="171"/>
      <c r="L43" s="282">
        <v>2</v>
      </c>
      <c r="M43" s="291" t="s">
        <v>768</v>
      </c>
      <c r="N43" s="181">
        <v>0.45910226895725426</v>
      </c>
      <c r="O43" s="181">
        <v>8.4182130663980779</v>
      </c>
      <c r="R43" s="319">
        <v>14</v>
      </c>
      <c r="S43" s="356" t="s">
        <v>728</v>
      </c>
      <c r="T43" s="75">
        <v>3.9679311201218179</v>
      </c>
      <c r="U43" s="75">
        <v>687.16146446055654</v>
      </c>
      <c r="V43" s="356" t="s">
        <v>739</v>
      </c>
      <c r="W43" s="75">
        <v>1.07501167941383</v>
      </c>
      <c r="X43" s="75">
        <v>578.06023044286201</v>
      </c>
      <c r="Y43" s="355"/>
      <c r="Z43" s="355"/>
      <c r="AA43" s="355"/>
    </row>
    <row r="44" spans="1:27" ht="15.75" x14ac:dyDescent="0.25">
      <c r="A44" s="304">
        <v>3</v>
      </c>
      <c r="B44" s="277"/>
      <c r="C44" s="283" t="s">
        <v>739</v>
      </c>
      <c r="D44" s="106">
        <f t="shared" si="5"/>
        <v>4.9870289083258176E-2</v>
      </c>
      <c r="E44" s="106">
        <v>5.2478455537764902E-2</v>
      </c>
      <c r="F44" s="106">
        <v>6.267361111111109E-3</v>
      </c>
      <c r="G44" s="106">
        <v>0.92662575806417757</v>
      </c>
      <c r="H44" s="139">
        <v>4.2875020841222486E-3</v>
      </c>
      <c r="I44" s="106">
        <f t="shared" ref="I44:I52" si="6">(E44-F44)*G44/H44</f>
        <v>9.9872582132726091</v>
      </c>
      <c r="J44" s="106">
        <f t="shared" ref="J44:J52" si="7">G44^2/H44</f>
        <v>200.26469460802474</v>
      </c>
      <c r="K44" s="171"/>
      <c r="L44" s="304">
        <v>3</v>
      </c>
      <c r="M44" s="291" t="s">
        <v>739</v>
      </c>
      <c r="N44" s="181">
        <v>9.9872582132726091</v>
      </c>
      <c r="O44" s="181">
        <v>200.26469460802474</v>
      </c>
      <c r="R44" s="319">
        <v>15</v>
      </c>
      <c r="S44" s="356" t="s">
        <v>757</v>
      </c>
      <c r="T44" s="75">
        <v>0.81336954927470717</v>
      </c>
      <c r="U44" s="75">
        <v>154.31167622186916</v>
      </c>
      <c r="V44" s="356" t="s">
        <v>724</v>
      </c>
      <c r="W44" s="75">
        <v>-0.93542968955145078</v>
      </c>
      <c r="X44" s="75">
        <v>916.6287903226671</v>
      </c>
      <c r="Y44" s="355"/>
      <c r="Z44" s="355"/>
      <c r="AA44" s="355"/>
    </row>
    <row r="45" spans="1:27" ht="15.75" x14ac:dyDescent="0.25">
      <c r="A45" s="282">
        <v>4</v>
      </c>
      <c r="B45" s="277"/>
      <c r="C45" s="283" t="s">
        <v>732</v>
      </c>
      <c r="D45" s="106">
        <f t="shared" si="5"/>
        <v>2.5113346831240273E-2</v>
      </c>
      <c r="E45" s="106">
        <v>3.5372048170628383E-2</v>
      </c>
      <c r="F45" s="106">
        <v>6.267361111111109E-3</v>
      </c>
      <c r="G45" s="106">
        <v>1.1589330269317943</v>
      </c>
      <c r="H45" s="139">
        <v>9.1643375030572086E-2</v>
      </c>
      <c r="I45" s="106">
        <f t="shared" si="6"/>
        <v>0.3680613362453814</v>
      </c>
      <c r="J45" s="106">
        <f t="shared" si="7"/>
        <v>14.656004980886252</v>
      </c>
      <c r="K45" s="171"/>
      <c r="L45" s="282">
        <v>4</v>
      </c>
      <c r="M45" s="291" t="s">
        <v>732</v>
      </c>
      <c r="N45" s="181">
        <v>0.3680613362453814</v>
      </c>
      <c r="O45" s="181">
        <v>14.656004980886252</v>
      </c>
      <c r="R45" s="319">
        <v>16</v>
      </c>
      <c r="S45" s="356" t="s">
        <v>768</v>
      </c>
      <c r="T45" s="75">
        <v>1.1613432610515009</v>
      </c>
      <c r="U45" s="75">
        <v>529.37088117225642</v>
      </c>
      <c r="V45" s="356" t="s">
        <v>722</v>
      </c>
      <c r="W45" s="75">
        <v>-0.35529118928731929</v>
      </c>
      <c r="X45" s="75">
        <v>21.059285799371811</v>
      </c>
      <c r="Y45" s="355"/>
      <c r="Z45" s="355"/>
      <c r="AA45" s="355"/>
    </row>
    <row r="46" spans="1:27" ht="15.75" x14ac:dyDescent="0.25">
      <c r="A46" s="304">
        <v>5</v>
      </c>
      <c r="B46" s="277"/>
      <c r="C46" s="283" t="s">
        <v>734</v>
      </c>
      <c r="D46" s="106">
        <f t="shared" si="5"/>
        <v>8.5234837656962773E-3</v>
      </c>
      <c r="E46" s="106">
        <v>2.227231121170636E-2</v>
      </c>
      <c r="F46" s="106">
        <v>6.267361111111109E-3</v>
      </c>
      <c r="G46" s="106">
        <v>1.8777474728125816</v>
      </c>
      <c r="H46" s="139">
        <v>4.5444324520550602E-3</v>
      </c>
      <c r="I46" s="106">
        <f t="shared" si="6"/>
        <v>6.6132030613181803</v>
      </c>
      <c r="J46" s="106">
        <f t="shared" si="7"/>
        <v>775.88029063113402</v>
      </c>
      <c r="K46" s="171"/>
      <c r="L46" s="304">
        <v>5</v>
      </c>
      <c r="M46" s="291" t="s">
        <v>734</v>
      </c>
      <c r="N46" s="181">
        <v>6.6132030613181803</v>
      </c>
      <c r="O46" s="181">
        <v>775.88029063113402</v>
      </c>
      <c r="R46" s="319">
        <v>17</v>
      </c>
      <c r="S46" s="356" t="s">
        <v>734</v>
      </c>
      <c r="T46" s="75">
        <v>-1.88990076744214</v>
      </c>
      <c r="U46" s="75">
        <v>1107.7260966233398</v>
      </c>
      <c r="V46" s="356" t="s">
        <v>747</v>
      </c>
      <c r="W46" s="75">
        <v>-1.0839252147821301</v>
      </c>
      <c r="X46" s="75">
        <v>4.4609052915148188</v>
      </c>
      <c r="Y46" s="355"/>
      <c r="Z46" s="355"/>
      <c r="AA46" s="355"/>
    </row>
    <row r="47" spans="1:27" ht="15.75" x14ac:dyDescent="0.25">
      <c r="A47" s="282">
        <v>6</v>
      </c>
      <c r="B47" s="277"/>
      <c r="C47" s="283" t="s">
        <v>763</v>
      </c>
      <c r="D47" s="106">
        <f t="shared" si="5"/>
        <v>7.1283593470740066E-3</v>
      </c>
      <c r="E47" s="106">
        <v>1.0456199092610684E-2</v>
      </c>
      <c r="F47" s="106">
        <v>6.267361111111109E-3</v>
      </c>
      <c r="G47" s="106">
        <v>0.58763002502377726</v>
      </c>
      <c r="H47" s="139">
        <v>1.7086313225750142E-3</v>
      </c>
      <c r="I47" s="106">
        <f t="shared" si="6"/>
        <v>1.4406191291047674</v>
      </c>
      <c r="J47" s="106">
        <f t="shared" si="7"/>
        <v>202.09687236041231</v>
      </c>
      <c r="K47" s="171"/>
      <c r="L47" s="282">
        <v>6</v>
      </c>
      <c r="M47" s="291" t="s">
        <v>763</v>
      </c>
      <c r="N47" s="181">
        <v>1.4406191291047674</v>
      </c>
      <c r="O47" s="181">
        <v>202.09687236041231</v>
      </c>
      <c r="R47" s="358" t="s">
        <v>5155</v>
      </c>
      <c r="S47" s="357"/>
      <c r="T47" s="75">
        <v>27.049884892758662</v>
      </c>
      <c r="U47" s="75">
        <v>1549.0935288406438</v>
      </c>
      <c r="V47" s="357"/>
      <c r="W47" s="75">
        <v>54.302243256730598</v>
      </c>
      <c r="X47" s="75">
        <v>6214.7429243949464</v>
      </c>
      <c r="Y47" s="354"/>
      <c r="Z47" s="75">
        <v>11.319320293608399</v>
      </c>
      <c r="AA47" s="363">
        <v>897.25592202221048</v>
      </c>
    </row>
    <row r="48" spans="1:27" ht="15.75" x14ac:dyDescent="0.25">
      <c r="A48" s="304">
        <v>7</v>
      </c>
      <c r="B48" s="277"/>
      <c r="C48" s="283" t="s">
        <v>730</v>
      </c>
      <c r="D48" s="106">
        <f t="shared" si="5"/>
        <v>4.2151465997219088E-3</v>
      </c>
      <c r="E48" s="106">
        <v>1.3476315842140927E-2</v>
      </c>
      <c r="F48" s="106">
        <v>6.267361111111109E-3</v>
      </c>
      <c r="G48" s="106">
        <v>1.7102500614107761</v>
      </c>
      <c r="H48" s="139">
        <v>3.6910382221173477E-3</v>
      </c>
      <c r="I48" s="106">
        <f t="shared" si="6"/>
        <v>3.3402838251777056</v>
      </c>
      <c r="J48" s="106">
        <f t="shared" si="7"/>
        <v>792.44784164756641</v>
      </c>
      <c r="K48" s="171"/>
      <c r="L48" s="304">
        <v>7</v>
      </c>
      <c r="M48" s="291" t="s">
        <v>730</v>
      </c>
      <c r="N48" s="181">
        <v>3.3402838251777056</v>
      </c>
      <c r="O48" s="181">
        <v>792.44784164756641</v>
      </c>
      <c r="R48" s="358" t="s">
        <v>5156</v>
      </c>
      <c r="S48" s="357"/>
      <c r="T48" s="75">
        <v>-1.8899007674421355</v>
      </c>
      <c r="U48" s="75">
        <v>0.79179797256305351</v>
      </c>
      <c r="V48" s="357"/>
      <c r="W48" s="75">
        <v>-1.0839252147821321</v>
      </c>
      <c r="X48" s="75">
        <v>3.3841018621186976</v>
      </c>
      <c r="Y48" s="354"/>
      <c r="Z48" s="75">
        <v>-0.88381810992167298</v>
      </c>
      <c r="AA48" s="363">
        <v>17.237032982443299</v>
      </c>
    </row>
    <row r="49" spans="1:27" ht="15.75" x14ac:dyDescent="0.25">
      <c r="A49" s="282">
        <v>8</v>
      </c>
      <c r="B49" s="277"/>
      <c r="C49" s="283" t="s">
        <v>751</v>
      </c>
      <c r="D49" s="106">
        <f t="shared" si="5"/>
        <v>3.4384464537428718E-3</v>
      </c>
      <c r="E49" s="106">
        <v>8.155026533794683E-3</v>
      </c>
      <c r="F49" s="106">
        <v>6.267361111111109E-3</v>
      </c>
      <c r="G49" s="106">
        <v>0.54898787812408212</v>
      </c>
      <c r="H49" s="139">
        <v>1.0215626729871198E-2</v>
      </c>
      <c r="I49" s="106">
        <f t="shared" si="6"/>
        <v>0.10144315786098813</v>
      </c>
      <c r="J49" s="106">
        <f t="shared" si="7"/>
        <v>29.502613818680711</v>
      </c>
      <c r="K49" s="171"/>
      <c r="L49" s="282">
        <v>8</v>
      </c>
      <c r="M49" s="291" t="s">
        <v>751</v>
      </c>
      <c r="N49" s="181">
        <v>0.10144315786098813</v>
      </c>
      <c r="O49" s="181">
        <v>29.502613818680711</v>
      </c>
      <c r="R49" s="358" t="s">
        <v>5135</v>
      </c>
      <c r="S49" s="328"/>
      <c r="T49" s="316">
        <f>SUM(T30:T46)/17</f>
        <v>6.4942732366592901</v>
      </c>
      <c r="U49" s="316">
        <f>SUM(U30:U46)/17</f>
        <v>571.444194927838</v>
      </c>
      <c r="V49" s="355"/>
      <c r="W49" s="328">
        <f>SUM(W30:W46)/17</f>
        <v>11.555308388703628</v>
      </c>
      <c r="X49" s="328">
        <f>SUM(X30:X46)/17</f>
        <v>884.64526397656459</v>
      </c>
      <c r="Y49" s="328"/>
      <c r="Z49" s="328">
        <f>SUM(Z30:Z37)/8</f>
        <v>3.9526961970954764</v>
      </c>
      <c r="AA49" s="328">
        <f>SUM(AA30:AA37)/8</f>
        <v>333.05452553156471</v>
      </c>
    </row>
    <row r="50" spans="1:27" ht="15.75" x14ac:dyDescent="0.25">
      <c r="A50" s="304">
        <v>9</v>
      </c>
      <c r="B50" s="277"/>
      <c r="C50" s="283" t="s">
        <v>726</v>
      </c>
      <c r="D50" s="106">
        <f t="shared" si="5"/>
        <v>-3.5011143224194918E-3</v>
      </c>
      <c r="E50" s="106">
        <v>3.341071808934937E-3</v>
      </c>
      <c r="F50" s="106">
        <v>6.267361111111109E-3</v>
      </c>
      <c r="G50" s="106">
        <v>0.83581655230096019</v>
      </c>
      <c r="H50" s="139">
        <v>3.9969232372949969E-4</v>
      </c>
      <c r="I50" s="106">
        <f t="shared" si="6"/>
        <v>-6.1193095047663357</v>
      </c>
      <c r="J50" s="106">
        <f t="shared" si="7"/>
        <v>1747.8176778122188</v>
      </c>
      <c r="K50" s="171"/>
      <c r="L50" s="304">
        <v>9</v>
      </c>
      <c r="M50" s="291" t="s">
        <v>726</v>
      </c>
      <c r="N50" s="181">
        <v>-6.1193095047663357</v>
      </c>
      <c r="O50" s="181">
        <v>1747.8176778122188</v>
      </c>
    </row>
    <row r="51" spans="1:27" ht="15.75" x14ac:dyDescent="0.25">
      <c r="A51" s="282">
        <v>10</v>
      </c>
      <c r="B51" s="277"/>
      <c r="C51" s="283" t="s">
        <v>743</v>
      </c>
      <c r="D51" s="106">
        <f t="shared" si="5"/>
        <v>-4.7973076880654317E-3</v>
      </c>
      <c r="E51" s="106">
        <v>2.0536453567168017E-4</v>
      </c>
      <c r="F51" s="106">
        <v>6.267361111111109E-3</v>
      </c>
      <c r="G51" s="106">
        <v>1.2636247181977183</v>
      </c>
      <c r="H51" s="139">
        <v>4.83369377716033E-3</v>
      </c>
      <c r="I51" s="106">
        <f t="shared" si="6"/>
        <v>-1.5847277604861609</v>
      </c>
      <c r="J51" s="106">
        <f t="shared" si="7"/>
        <v>330.33690218131915</v>
      </c>
      <c r="K51" s="171"/>
      <c r="L51" s="282">
        <v>10</v>
      </c>
      <c r="M51" s="291" t="s">
        <v>743</v>
      </c>
      <c r="N51" s="181">
        <v>-1.5847277604861609</v>
      </c>
      <c r="O51" s="181">
        <v>330.33690218131915</v>
      </c>
    </row>
    <row r="52" spans="1:27" ht="15.75" x14ac:dyDescent="0.25">
      <c r="A52" s="304">
        <v>11</v>
      </c>
      <c r="B52" s="278"/>
      <c r="C52" s="123" t="s">
        <v>766</v>
      </c>
      <c r="D52" s="112">
        <v>-5.2526425322259101E-3</v>
      </c>
      <c r="E52" s="112">
        <v>3.4752269555204389E-3</v>
      </c>
      <c r="F52" s="106">
        <v>6.267361111111109E-3</v>
      </c>
      <c r="G52" s="106">
        <v>0.53156751834156291</v>
      </c>
      <c r="H52" s="176">
        <v>7.6696269278073506E-3</v>
      </c>
      <c r="I52" s="106">
        <f t="shared" si="6"/>
        <v>-0.19351760365068552</v>
      </c>
      <c r="J52" s="106">
        <f t="shared" si="7"/>
        <v>36.841951924849269</v>
      </c>
      <c r="K52" s="171"/>
      <c r="L52" s="304">
        <v>11</v>
      </c>
      <c r="M52" s="292" t="s">
        <v>766</v>
      </c>
      <c r="N52" s="181">
        <v>-0.19351760365068552</v>
      </c>
      <c r="O52" s="181">
        <v>36.841951924849269</v>
      </c>
    </row>
    <row r="53" spans="1:27" ht="15.75" x14ac:dyDescent="0.2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</row>
    <row r="54" spans="1:27" ht="16.5" thickBot="1" x14ac:dyDescent="0.3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</row>
    <row r="55" spans="1:27" ht="19.5" thickBot="1" x14ac:dyDescent="0.3">
      <c r="A55" s="114" t="s">
        <v>716</v>
      </c>
      <c r="B55" s="167" t="s">
        <v>884</v>
      </c>
      <c r="C55" s="104" t="s">
        <v>5009</v>
      </c>
      <c r="D55" s="177" t="s">
        <v>5079</v>
      </c>
      <c r="E55" s="177" t="s">
        <v>5098</v>
      </c>
      <c r="F55" s="177" t="s">
        <v>5077</v>
      </c>
      <c r="G55" s="182" t="s">
        <v>5099</v>
      </c>
      <c r="H55" s="180" t="s">
        <v>5100</v>
      </c>
      <c r="I55" s="180" t="s">
        <v>5101</v>
      </c>
      <c r="J55" s="180" t="s">
        <v>5102</v>
      </c>
      <c r="K55" s="171"/>
      <c r="L55" s="288" t="s">
        <v>716</v>
      </c>
      <c r="M55" s="289" t="s">
        <v>5009</v>
      </c>
      <c r="N55" s="180" t="s">
        <v>5101</v>
      </c>
      <c r="O55" s="180" t="s">
        <v>5102</v>
      </c>
    </row>
    <row r="56" spans="1:27" ht="15.75" x14ac:dyDescent="0.25">
      <c r="A56" s="159">
        <v>1</v>
      </c>
      <c r="B56" s="705">
        <v>2016</v>
      </c>
      <c r="C56" s="165" t="s">
        <v>720</v>
      </c>
      <c r="D56" s="106">
        <f t="shared" ref="D56:D72" si="8">(E56-F56)/G56</f>
        <v>0.13348115889980863</v>
      </c>
      <c r="E56" s="139">
        <v>0.11047472610935426</v>
      </c>
      <c r="F56" s="139">
        <v>5.0000000000000001E-3</v>
      </c>
      <c r="G56" s="184">
        <v>0.79018437492383398</v>
      </c>
      <c r="H56" s="106">
        <v>5.147722091856907E-3</v>
      </c>
      <c r="I56" s="106">
        <f t="shared" ref="I56:I72" si="9">(E56-F56)*G56/H56</f>
        <v>16.190555557150976</v>
      </c>
      <c r="J56" s="106">
        <f t="shared" ref="J56:J72" si="10">G56^2/H56</f>
        <v>121.29468825861524</v>
      </c>
      <c r="K56" s="171"/>
      <c r="L56" s="116">
        <v>1</v>
      </c>
      <c r="M56" s="289" t="s">
        <v>743</v>
      </c>
      <c r="N56" s="181">
        <v>0.8455832527551187</v>
      </c>
      <c r="O56" s="181">
        <v>0.79179797256305351</v>
      </c>
    </row>
    <row r="57" spans="1:27" ht="15.75" x14ac:dyDescent="0.25">
      <c r="A57" s="116">
        <v>2</v>
      </c>
      <c r="B57" s="705"/>
      <c r="C57" s="104" t="s">
        <v>759</v>
      </c>
      <c r="D57" s="106">
        <f t="shared" si="8"/>
        <v>8.3543824097277328E-2</v>
      </c>
      <c r="E57" s="139">
        <v>0.11422363715749789</v>
      </c>
      <c r="F57" s="139">
        <v>5.0000000000000001E-3</v>
      </c>
      <c r="G57" s="183">
        <v>1.3073813455117798</v>
      </c>
      <c r="H57" s="106">
        <v>1.7777701611494306E-2</v>
      </c>
      <c r="I57" s="106">
        <f t="shared" si="9"/>
        <v>8.0323626095925444</v>
      </c>
      <c r="J57" s="106">
        <f t="shared" si="10"/>
        <v>96.145498442108277</v>
      </c>
      <c r="K57" s="171"/>
      <c r="L57" s="116">
        <v>2</v>
      </c>
      <c r="M57" s="289" t="s">
        <v>759</v>
      </c>
      <c r="N57" s="181">
        <v>8.0323626095925444</v>
      </c>
      <c r="O57" s="181">
        <v>96.145498442108277</v>
      </c>
    </row>
    <row r="58" spans="1:27" ht="15.75" x14ac:dyDescent="0.25">
      <c r="A58" s="159">
        <v>3</v>
      </c>
      <c r="B58" s="705"/>
      <c r="C58" s="104" t="s">
        <v>766</v>
      </c>
      <c r="D58" s="106">
        <f t="shared" si="8"/>
        <v>3.3842976750167814E-2</v>
      </c>
      <c r="E58" s="139">
        <v>2.6165788567097864E-2</v>
      </c>
      <c r="F58" s="139">
        <v>5.0000000000000001E-3</v>
      </c>
      <c r="G58" s="183">
        <v>0.62541155062528331</v>
      </c>
      <c r="H58" s="106">
        <v>7.9028938536490224E-3</v>
      </c>
      <c r="I58" s="106">
        <f t="shared" si="9"/>
        <v>1.6749976518846275</v>
      </c>
      <c r="J58" s="106">
        <f t="shared" si="10"/>
        <v>49.49321285327899</v>
      </c>
      <c r="K58" s="171"/>
      <c r="L58" s="116">
        <v>3</v>
      </c>
      <c r="M58" s="289" t="s">
        <v>766</v>
      </c>
      <c r="N58" s="181">
        <v>1.6749976518846275</v>
      </c>
      <c r="O58" s="181">
        <v>49.49321285327899</v>
      </c>
    </row>
    <row r="59" spans="1:27" ht="15.75" x14ac:dyDescent="0.25">
      <c r="A59" s="116">
        <v>4</v>
      </c>
      <c r="B59" s="705"/>
      <c r="C59" s="104" t="s">
        <v>736</v>
      </c>
      <c r="D59" s="106">
        <f t="shared" si="8"/>
        <v>3.2581104011077534E-2</v>
      </c>
      <c r="E59" s="139">
        <v>1.6897526864631585E-2</v>
      </c>
      <c r="F59" s="139">
        <v>5.0000000000000001E-3</v>
      </c>
      <c r="G59" s="183">
        <v>0.36516647381213474</v>
      </c>
      <c r="H59" s="106">
        <v>2.2994867001189987E-3</v>
      </c>
      <c r="I59" s="106">
        <f t="shared" si="9"/>
        <v>1.8893685847445112</v>
      </c>
      <c r="J59" s="106">
        <f t="shared" si="10"/>
        <v>57.989704219418954</v>
      </c>
      <c r="K59" s="171"/>
      <c r="L59" s="116">
        <v>4</v>
      </c>
      <c r="M59" s="289" t="s">
        <v>736</v>
      </c>
      <c r="N59" s="181">
        <v>1.8893685847445112</v>
      </c>
      <c r="O59" s="181">
        <v>57.989704219418954</v>
      </c>
    </row>
    <row r="60" spans="1:27" ht="15.75" x14ac:dyDescent="0.25">
      <c r="A60" s="159">
        <v>5</v>
      </c>
      <c r="B60" s="705"/>
      <c r="C60" s="104" t="s">
        <v>763</v>
      </c>
      <c r="D60" s="106">
        <f t="shared" si="8"/>
        <v>2.3829327657111956E-2</v>
      </c>
      <c r="E60" s="139">
        <v>2.4529781876815895E-2</v>
      </c>
      <c r="F60" s="139">
        <v>5.0000000000000001E-3</v>
      </c>
      <c r="G60" s="183">
        <v>0.81956915267758945</v>
      </c>
      <c r="H60" s="106">
        <v>2.0544648506575854E-3</v>
      </c>
      <c r="I60" s="106">
        <f t="shared" si="9"/>
        <v>7.790839925850765</v>
      </c>
      <c r="J60" s="106">
        <f t="shared" si="10"/>
        <v>326.94333797225528</v>
      </c>
      <c r="K60" s="171"/>
      <c r="L60" s="116">
        <v>5</v>
      </c>
      <c r="M60" s="289" t="s">
        <v>763</v>
      </c>
      <c r="N60" s="181">
        <v>7.790839925850765</v>
      </c>
      <c r="O60" s="181">
        <v>326.94333797225528</v>
      </c>
    </row>
    <row r="61" spans="1:27" ht="15.75" x14ac:dyDescent="0.25">
      <c r="A61" s="116">
        <v>6</v>
      </c>
      <c r="B61" s="705"/>
      <c r="C61" s="104" t="s">
        <v>741</v>
      </c>
      <c r="D61" s="106">
        <f t="shared" si="8"/>
        <v>2.3474865184028429E-2</v>
      </c>
      <c r="E61" s="139">
        <v>3.9784975130366142E-2</v>
      </c>
      <c r="F61" s="139">
        <v>5.0000000000000001E-3</v>
      </c>
      <c r="G61" s="183">
        <v>1.4817965878684902</v>
      </c>
      <c r="H61" s="106">
        <v>5.2070254885058405E-3</v>
      </c>
      <c r="I61" s="106">
        <f t="shared" si="9"/>
        <v>9.8989831279004363</v>
      </c>
      <c r="J61" s="106">
        <f t="shared" si="10"/>
        <v>421.68434409733686</v>
      </c>
      <c r="K61" s="171"/>
      <c r="L61" s="116">
        <v>6</v>
      </c>
      <c r="M61" s="289" t="s">
        <v>741</v>
      </c>
      <c r="N61" s="181">
        <v>9.8989831279004363</v>
      </c>
      <c r="O61" s="181">
        <v>421.68434409733686</v>
      </c>
    </row>
    <row r="62" spans="1:27" ht="15.75" x14ac:dyDescent="0.25">
      <c r="A62" s="159">
        <v>7</v>
      </c>
      <c r="B62" s="705"/>
      <c r="C62" s="104" t="s">
        <v>724</v>
      </c>
      <c r="D62" s="106">
        <f t="shared" si="8"/>
        <v>1.7461750623284217E-2</v>
      </c>
      <c r="E62" s="139">
        <v>3.0944733396913237E-2</v>
      </c>
      <c r="F62" s="139">
        <v>5.0000000000000001E-3</v>
      </c>
      <c r="G62" s="183">
        <v>1.4858036835274386</v>
      </c>
      <c r="H62" s="106">
        <v>1.4250996114068741E-3</v>
      </c>
      <c r="I62" s="106">
        <f t="shared" si="9"/>
        <v>27.049884892758662</v>
      </c>
      <c r="J62" s="106">
        <f t="shared" si="10"/>
        <v>1549.0935288406438</v>
      </c>
      <c r="K62" s="171"/>
      <c r="L62" s="116">
        <v>7</v>
      </c>
      <c r="M62" s="289" t="s">
        <v>724</v>
      </c>
      <c r="N62" s="181">
        <v>27.049884892758662</v>
      </c>
      <c r="O62" s="181">
        <v>1549.0935288406438</v>
      </c>
    </row>
    <row r="63" spans="1:27" ht="15.75" x14ac:dyDescent="0.25">
      <c r="A63" s="116">
        <v>8</v>
      </c>
      <c r="B63" s="705"/>
      <c r="C63" s="104" t="s">
        <v>739</v>
      </c>
      <c r="D63" s="106">
        <f t="shared" si="8"/>
        <v>1.5588129293450194E-2</v>
      </c>
      <c r="E63" s="139">
        <v>2.497515867047009E-2</v>
      </c>
      <c r="F63" s="139">
        <v>5.0000000000000001E-3</v>
      </c>
      <c r="G63" s="183">
        <v>1.2814339870059477</v>
      </c>
      <c r="H63" s="106">
        <v>2.738943867739969E-3</v>
      </c>
      <c r="I63" s="106">
        <f t="shared" si="9"/>
        <v>9.3455172695079991</v>
      </c>
      <c r="J63" s="106">
        <f t="shared" si="10"/>
        <v>599.52782617955245</v>
      </c>
      <c r="K63" s="171"/>
      <c r="L63" s="116">
        <v>8</v>
      </c>
      <c r="M63" s="289" t="s">
        <v>739</v>
      </c>
      <c r="N63" s="181">
        <v>9.3455172695079991</v>
      </c>
      <c r="O63" s="181">
        <v>599.52782617955245</v>
      </c>
    </row>
    <row r="64" spans="1:27" ht="15.75" x14ac:dyDescent="0.25">
      <c r="A64" s="159">
        <v>9</v>
      </c>
      <c r="B64" s="705"/>
      <c r="C64" s="104" t="s">
        <v>732</v>
      </c>
      <c r="D64" s="106">
        <f t="shared" si="8"/>
        <v>1.4475174814130016E-2</v>
      </c>
      <c r="E64" s="139">
        <v>2.5411592826065827E-2</v>
      </c>
      <c r="F64" s="139">
        <v>5.0000000000000001E-3</v>
      </c>
      <c r="G64" s="183">
        <v>1.4101102810959454</v>
      </c>
      <c r="H64" s="106">
        <v>2.5902805218007544E-3</v>
      </c>
      <c r="I64" s="106">
        <f t="shared" si="9"/>
        <v>11.111768264222633</v>
      </c>
      <c r="J64" s="106">
        <f t="shared" si="10"/>
        <v>767.64311359996998</v>
      </c>
      <c r="K64" s="171"/>
      <c r="L64" s="116">
        <v>9</v>
      </c>
      <c r="M64" s="289" t="s">
        <v>732</v>
      </c>
      <c r="N64" s="181">
        <v>11.111768264222633</v>
      </c>
      <c r="O64" s="181">
        <v>767.64311359996998</v>
      </c>
    </row>
    <row r="65" spans="1:15" ht="15.75" x14ac:dyDescent="0.25">
      <c r="A65" s="116">
        <v>10</v>
      </c>
      <c r="B65" s="705"/>
      <c r="C65" s="104" t="s">
        <v>758</v>
      </c>
      <c r="D65" s="106">
        <f t="shared" si="8"/>
        <v>1.1007546420624958E-2</v>
      </c>
      <c r="E65" s="139">
        <v>1.3684742446498782E-2</v>
      </c>
      <c r="F65" s="139">
        <v>5.0000000000000001E-3</v>
      </c>
      <c r="G65" s="183">
        <v>0.78898076961329777</v>
      </c>
      <c r="H65" s="106">
        <v>1.7802099207578036E-2</v>
      </c>
      <c r="I65" s="106">
        <f t="shared" si="9"/>
        <v>0.38490375204824545</v>
      </c>
      <c r="J65" s="106">
        <f t="shared" si="10"/>
        <v>34.967261307846691</v>
      </c>
      <c r="K65" s="171"/>
      <c r="L65" s="116">
        <v>10</v>
      </c>
      <c r="M65" s="289" t="s">
        <v>758</v>
      </c>
      <c r="N65" s="181">
        <v>0.38490375204824545</v>
      </c>
      <c r="O65" s="181">
        <v>34.967261307846691</v>
      </c>
    </row>
    <row r="66" spans="1:15" ht="15.75" x14ac:dyDescent="0.25">
      <c r="A66" s="159">
        <v>11</v>
      </c>
      <c r="B66" s="705"/>
      <c r="C66" s="104" t="s">
        <v>730</v>
      </c>
      <c r="D66" s="106">
        <f t="shared" si="8"/>
        <v>1.009748680925901E-2</v>
      </c>
      <c r="E66" s="139">
        <v>1.4687027890688277E-2</v>
      </c>
      <c r="F66" s="139">
        <v>5.0000000000000001E-3</v>
      </c>
      <c r="G66" s="183">
        <v>0.95935038823775864</v>
      </c>
      <c r="H66" s="106">
        <v>1.1503250910287128E-3</v>
      </c>
      <c r="I66" s="106">
        <f t="shared" si="9"/>
        <v>8.0788066262998957</v>
      </c>
      <c r="J66" s="106">
        <f t="shared" si="10"/>
        <v>800.08092893886612</v>
      </c>
      <c r="K66" s="171"/>
      <c r="L66" s="116">
        <v>11</v>
      </c>
      <c r="M66" s="289" t="s">
        <v>730</v>
      </c>
      <c r="N66" s="181">
        <v>8.0788066262998957</v>
      </c>
      <c r="O66" s="181">
        <v>800.08092893886612</v>
      </c>
    </row>
    <row r="67" spans="1:15" ht="15.75" x14ac:dyDescent="0.25">
      <c r="A67" s="116">
        <v>12</v>
      </c>
      <c r="B67" s="705"/>
      <c r="C67" s="104" t="s">
        <v>726</v>
      </c>
      <c r="D67" s="106">
        <f t="shared" si="8"/>
        <v>9.3176986375287409E-3</v>
      </c>
      <c r="E67" s="139">
        <v>1.489725012376273E-2</v>
      </c>
      <c r="F67" s="139">
        <v>5.0000000000000001E-3</v>
      </c>
      <c r="G67" s="183">
        <v>1.0621989944920238</v>
      </c>
      <c r="H67" s="106">
        <v>7.9270300787122501E-4</v>
      </c>
      <c r="I67" s="106">
        <f t="shared" si="9"/>
        <v>13.262027550429892</v>
      </c>
      <c r="J67" s="106">
        <f t="shared" si="10"/>
        <v>1423.315784974483</v>
      </c>
      <c r="K67" s="171"/>
      <c r="L67" s="116">
        <v>12</v>
      </c>
      <c r="M67" s="289" t="s">
        <v>726</v>
      </c>
      <c r="N67" s="181">
        <v>13.262027550429892</v>
      </c>
      <c r="O67" s="181">
        <v>1423.315784974483</v>
      </c>
    </row>
    <row r="68" spans="1:15" ht="15.75" x14ac:dyDescent="0.25">
      <c r="A68" s="159">
        <v>13</v>
      </c>
      <c r="B68" s="705"/>
      <c r="C68" s="104" t="s">
        <v>749</v>
      </c>
      <c r="D68" s="106">
        <f t="shared" si="8"/>
        <v>6.3022897671545005E-3</v>
      </c>
      <c r="E68" s="139">
        <v>1.5386040495967201E-2</v>
      </c>
      <c r="F68" s="139">
        <v>5.0000000000000001E-3</v>
      </c>
      <c r="G68" s="183">
        <v>1.6479788901639989</v>
      </c>
      <c r="H68" s="106">
        <v>2.4504398839147587E-3</v>
      </c>
      <c r="I68" s="106">
        <f t="shared" si="9"/>
        <v>6.9848583522066834</v>
      </c>
      <c r="J68" s="106">
        <f t="shared" si="10"/>
        <v>1108.304855896901</v>
      </c>
      <c r="K68" s="171"/>
      <c r="L68" s="116">
        <v>13</v>
      </c>
      <c r="M68" s="289" t="s">
        <v>749</v>
      </c>
      <c r="N68" s="181">
        <v>6.9848583522066834</v>
      </c>
      <c r="O68" s="181">
        <v>1108.304855896901</v>
      </c>
    </row>
    <row r="69" spans="1:15" ht="15.75" x14ac:dyDescent="0.25">
      <c r="A69" s="116">
        <v>14</v>
      </c>
      <c r="B69" s="705"/>
      <c r="C69" s="104" t="s">
        <v>728</v>
      </c>
      <c r="D69" s="106">
        <f t="shared" si="8"/>
        <v>5.7743795677436156E-3</v>
      </c>
      <c r="E69" s="139">
        <v>1.2529204995463325E-2</v>
      </c>
      <c r="F69" s="139">
        <v>5.0000000000000001E-3</v>
      </c>
      <c r="G69" s="183">
        <v>1.3038985240115453</v>
      </c>
      <c r="H69" s="106">
        <v>2.4741657512098105E-3</v>
      </c>
      <c r="I69" s="106">
        <f t="shared" si="9"/>
        <v>3.9679311201218179</v>
      </c>
      <c r="J69" s="106">
        <f t="shared" si="10"/>
        <v>687.16146446055654</v>
      </c>
      <c r="K69" s="171"/>
      <c r="L69" s="116">
        <v>14</v>
      </c>
      <c r="M69" s="289" t="s">
        <v>728</v>
      </c>
      <c r="N69" s="181">
        <v>3.9679311201218179</v>
      </c>
      <c r="O69" s="181">
        <v>687.16146446055654</v>
      </c>
    </row>
    <row r="70" spans="1:15" ht="15.75" x14ac:dyDescent="0.25">
      <c r="A70" s="159">
        <v>15</v>
      </c>
      <c r="B70" s="705"/>
      <c r="C70" s="104" t="s">
        <v>757</v>
      </c>
      <c r="D70" s="106">
        <f t="shared" si="8"/>
        <v>5.2709527184789653E-3</v>
      </c>
      <c r="E70" s="139">
        <v>1.7780737168704312E-2</v>
      </c>
      <c r="F70" s="139">
        <v>5.0000000000000001E-3</v>
      </c>
      <c r="G70" s="183">
        <v>2.4247489687959938</v>
      </c>
      <c r="H70" s="106">
        <v>3.8100859932490329E-2</v>
      </c>
      <c r="I70" s="106">
        <f t="shared" si="9"/>
        <v>0.81336954927470717</v>
      </c>
      <c r="J70" s="106">
        <f t="shared" si="10"/>
        <v>154.31167622186916</v>
      </c>
      <c r="K70" s="171"/>
      <c r="L70" s="116">
        <v>15</v>
      </c>
      <c r="M70" s="289" t="s">
        <v>757</v>
      </c>
      <c r="N70" s="181">
        <v>0.81336954927470717</v>
      </c>
      <c r="O70" s="181">
        <v>154.31167622186916</v>
      </c>
    </row>
    <row r="71" spans="1:15" ht="15.75" x14ac:dyDescent="0.25">
      <c r="A71" s="116">
        <v>16</v>
      </c>
      <c r="B71" s="705"/>
      <c r="C71" s="104" t="s">
        <v>768</v>
      </c>
      <c r="D71" s="106">
        <f t="shared" si="8"/>
        <v>2.1938177983643228E-3</v>
      </c>
      <c r="E71" s="179">
        <v>7.8223554640134002E-3</v>
      </c>
      <c r="F71" s="139">
        <v>5.0000000000000001E-3</v>
      </c>
      <c r="G71" s="139">
        <v>1.2865040415469806</v>
      </c>
      <c r="H71" s="106">
        <v>3.1265275589991339E-3</v>
      </c>
      <c r="I71" s="106">
        <f t="shared" si="9"/>
        <v>1.1613432610515009</v>
      </c>
      <c r="J71" s="106">
        <f t="shared" si="10"/>
        <v>529.37088117225642</v>
      </c>
      <c r="K71" s="109"/>
      <c r="L71" s="116">
        <v>16</v>
      </c>
      <c r="M71" s="289" t="s">
        <v>768</v>
      </c>
      <c r="N71" s="181">
        <v>1.1613432610515009</v>
      </c>
      <c r="O71" s="181">
        <v>529.37088117225642</v>
      </c>
    </row>
    <row r="72" spans="1:15" ht="15.75" x14ac:dyDescent="0.25">
      <c r="A72" s="159">
        <v>17</v>
      </c>
      <c r="B72" s="706"/>
      <c r="C72" s="104" t="s">
        <v>734</v>
      </c>
      <c r="D72" s="106">
        <f t="shared" si="8"/>
        <v>-1.7061083720994604E-3</v>
      </c>
      <c r="E72" s="139">
        <v>1.8170046627102431E-3</v>
      </c>
      <c r="F72" s="139">
        <v>5.0000000000000001E-3</v>
      </c>
      <c r="G72" s="139">
        <v>1.86564663144634</v>
      </c>
      <c r="H72" s="106">
        <v>3.1421462074758696E-3</v>
      </c>
      <c r="I72" s="106">
        <f t="shared" si="9"/>
        <v>-1.8899007674421355</v>
      </c>
      <c r="J72" s="106">
        <f t="shared" si="10"/>
        <v>1107.7260966233398</v>
      </c>
      <c r="K72" s="109"/>
      <c r="L72" s="116">
        <v>17</v>
      </c>
      <c r="M72" s="289" t="s">
        <v>734</v>
      </c>
      <c r="N72" s="181">
        <v>-1.8899007674421355</v>
      </c>
      <c r="O72" s="181">
        <v>1107.7260966233398</v>
      </c>
    </row>
    <row r="73" spans="1:15" ht="15.75" x14ac:dyDescent="0.25">
      <c r="A73" s="171"/>
      <c r="B73" s="171"/>
      <c r="C73" s="171"/>
      <c r="D73" s="171"/>
      <c r="E73" s="171"/>
      <c r="F73" s="109"/>
      <c r="G73" s="109"/>
      <c r="H73" s="109"/>
      <c r="I73" s="109"/>
      <c r="J73" s="109"/>
      <c r="K73" s="109"/>
      <c r="L73" s="109"/>
    </row>
    <row r="74" spans="1:15" ht="15.75" x14ac:dyDescent="0.25">
      <c r="A74" s="171"/>
      <c r="B74" s="171"/>
      <c r="C74" s="171"/>
      <c r="D74" s="171"/>
      <c r="E74" s="171"/>
      <c r="F74" s="109"/>
      <c r="G74" s="109"/>
      <c r="H74" s="109"/>
      <c r="I74" s="109"/>
      <c r="J74" s="109"/>
      <c r="K74" s="171"/>
      <c r="L74" s="109"/>
      <c r="M74" s="5"/>
    </row>
    <row r="75" spans="1:15" ht="18.75" x14ac:dyDescent="0.25">
      <c r="A75" s="114" t="s">
        <v>716</v>
      </c>
      <c r="B75" s="167" t="s">
        <v>884</v>
      </c>
      <c r="C75" s="104" t="s">
        <v>5009</v>
      </c>
      <c r="D75" s="170" t="s">
        <v>5079</v>
      </c>
      <c r="E75" s="104" t="s">
        <v>881</v>
      </c>
      <c r="F75" s="104" t="s">
        <v>5077</v>
      </c>
      <c r="G75" s="170" t="s">
        <v>5068</v>
      </c>
      <c r="H75" s="180" t="s">
        <v>5100</v>
      </c>
      <c r="I75" s="180" t="s">
        <v>5101</v>
      </c>
      <c r="J75" s="180" t="s">
        <v>5102</v>
      </c>
      <c r="K75" s="171"/>
      <c r="L75" s="288" t="s">
        <v>716</v>
      </c>
      <c r="M75" s="289" t="s">
        <v>5009</v>
      </c>
      <c r="N75" s="180" t="s">
        <v>5101</v>
      </c>
      <c r="O75" s="180" t="s">
        <v>5102</v>
      </c>
    </row>
    <row r="76" spans="1:15" ht="15.75" x14ac:dyDescent="0.25">
      <c r="A76" s="116">
        <v>1</v>
      </c>
      <c r="B76" s="704">
        <v>2017</v>
      </c>
      <c r="C76" s="104" t="s">
        <v>732</v>
      </c>
      <c r="D76" s="139">
        <f t="shared" ref="D76:D92" si="11">(E76-F76)/G76</f>
        <v>0.5272739926047707</v>
      </c>
      <c r="E76" s="139">
        <v>0.72587992660531808</v>
      </c>
      <c r="F76" s="185">
        <v>3.8020833333333327E-3</v>
      </c>
      <c r="G76" s="139">
        <v>1.3694546922461874</v>
      </c>
      <c r="H76" s="106">
        <v>0.55418135461825524</v>
      </c>
      <c r="I76" s="106">
        <f>(E76-F76)*G76/H76</f>
        <v>1.784348900220565</v>
      </c>
      <c r="J76" s="106">
        <f>G76^2/H76</f>
        <v>3.3841018621186976</v>
      </c>
      <c r="K76" s="171"/>
      <c r="L76" s="116">
        <v>1</v>
      </c>
      <c r="M76" s="289" t="s">
        <v>732</v>
      </c>
      <c r="N76" s="181">
        <v>1.784348900220565</v>
      </c>
      <c r="O76" s="181">
        <v>3.3841018621186976</v>
      </c>
    </row>
    <row r="77" spans="1:15" ht="15.75" x14ac:dyDescent="0.25">
      <c r="A77" s="116">
        <v>2</v>
      </c>
      <c r="B77" s="705"/>
      <c r="C77" s="104" t="s">
        <v>766</v>
      </c>
      <c r="D77" s="139">
        <f t="shared" si="11"/>
        <v>0.15654913359125194</v>
      </c>
      <c r="E77" s="139">
        <v>4.6392464179413839E-2</v>
      </c>
      <c r="F77" s="185">
        <v>3.8020833333333327E-3</v>
      </c>
      <c r="G77" s="139">
        <v>0.27205759539547197</v>
      </c>
      <c r="H77" s="106">
        <v>2.0006004177356017E-3</v>
      </c>
      <c r="I77" s="106">
        <f t="shared" ref="I77:I92" si="12">(E77-F77)*G77/H77</f>
        <v>5.7917795563978363</v>
      </c>
      <c r="J77" s="106">
        <f t="shared" ref="J77:J91" si="13">G77^2/H77</f>
        <v>36.996560910519698</v>
      </c>
      <c r="K77" s="171"/>
      <c r="L77" s="116">
        <v>2</v>
      </c>
      <c r="M77" s="289" t="s">
        <v>766</v>
      </c>
      <c r="N77" s="181">
        <v>5.7917795563978363</v>
      </c>
      <c r="O77" s="181">
        <v>36.996560910519698</v>
      </c>
    </row>
    <row r="78" spans="1:15" ht="15.75" x14ac:dyDescent="0.25">
      <c r="A78" s="116">
        <v>3</v>
      </c>
      <c r="B78" s="705"/>
      <c r="C78" s="104" t="s">
        <v>726</v>
      </c>
      <c r="D78" s="139">
        <f t="shared" si="11"/>
        <v>3.4145937141819994E-2</v>
      </c>
      <c r="E78" s="139">
        <v>3.158080486337541E-2</v>
      </c>
      <c r="F78" s="185">
        <v>3.8020833333333327E-3</v>
      </c>
      <c r="G78" s="139">
        <v>0.81352933482737211</v>
      </c>
      <c r="H78" s="106">
        <v>1.1969049819114382E-3</v>
      </c>
      <c r="I78" s="106">
        <f t="shared" si="12"/>
        <v>18.881034994607511</v>
      </c>
      <c r="J78" s="106">
        <f t="shared" si="13"/>
        <v>552.95114368037355</v>
      </c>
      <c r="K78" s="171"/>
      <c r="L78" s="116">
        <v>3</v>
      </c>
      <c r="M78" s="289" t="s">
        <v>726</v>
      </c>
      <c r="N78" s="181">
        <v>18.881034994607511</v>
      </c>
      <c r="O78" s="181">
        <v>552.95114368037355</v>
      </c>
    </row>
    <row r="79" spans="1:15" ht="15.75" x14ac:dyDescent="0.25">
      <c r="A79" s="116">
        <v>4</v>
      </c>
      <c r="B79" s="705"/>
      <c r="C79" s="104" t="s">
        <v>728</v>
      </c>
      <c r="D79" s="139">
        <f t="shared" si="11"/>
        <v>2.9628493039329188E-2</v>
      </c>
      <c r="E79" s="139">
        <v>5.7425894413933365E-2</v>
      </c>
      <c r="F79" s="185">
        <v>3.8020833333333327E-3</v>
      </c>
      <c r="G79" s="139">
        <v>1.8098730505604588</v>
      </c>
      <c r="H79" s="106">
        <v>2.5605532563265291E-3</v>
      </c>
      <c r="I79" s="106">
        <f t="shared" si="12"/>
        <v>37.902859588383784</v>
      </c>
      <c r="J79" s="106">
        <f t="shared" si="13"/>
        <v>1279.270583828584</v>
      </c>
      <c r="K79" s="171"/>
      <c r="L79" s="116">
        <v>4</v>
      </c>
      <c r="M79" s="289" t="s">
        <v>728</v>
      </c>
      <c r="N79" s="181">
        <v>37.902859588383784</v>
      </c>
      <c r="O79" s="181">
        <v>1279.270583828584</v>
      </c>
    </row>
    <row r="80" spans="1:15" ht="15.75" x14ac:dyDescent="0.25">
      <c r="A80" s="116">
        <v>5</v>
      </c>
      <c r="B80" s="705"/>
      <c r="C80" s="104" t="s">
        <v>730</v>
      </c>
      <c r="D80" s="139">
        <f t="shared" si="11"/>
        <v>2.6438281977952748E-2</v>
      </c>
      <c r="E80" s="139">
        <v>5.3747499372852371E-2</v>
      </c>
      <c r="F80" s="185">
        <v>3.8020833333333327E-3</v>
      </c>
      <c r="G80" s="139">
        <v>1.8891324361079598</v>
      </c>
      <c r="H80" s="106">
        <v>4.1200230681375368E-3</v>
      </c>
      <c r="I80" s="106">
        <f t="shared" si="12"/>
        <v>22.901208055083739</v>
      </c>
      <c r="J80" s="106">
        <f t="shared" si="13"/>
        <v>866.21392699349292</v>
      </c>
      <c r="K80" s="171"/>
      <c r="L80" s="116">
        <v>5</v>
      </c>
      <c r="M80" s="289" t="s">
        <v>730</v>
      </c>
      <c r="N80" s="181">
        <v>22.901208055083739</v>
      </c>
      <c r="O80" s="181">
        <v>866.21392699349292</v>
      </c>
    </row>
    <row r="81" spans="1:15" ht="15.75" x14ac:dyDescent="0.25">
      <c r="A81" s="116">
        <v>6</v>
      </c>
      <c r="B81" s="705"/>
      <c r="C81" s="104" t="s">
        <v>768</v>
      </c>
      <c r="D81" s="139">
        <f t="shared" si="11"/>
        <v>2.4688159879663423E-2</v>
      </c>
      <c r="E81" s="179">
        <v>3.3106732494870283E-2</v>
      </c>
      <c r="F81" s="185">
        <v>3.8020833333333327E-3</v>
      </c>
      <c r="G81" s="139">
        <v>1.1869920360357156</v>
      </c>
      <c r="H81" s="106">
        <v>6.4056994863197789E-4</v>
      </c>
      <c r="I81" s="106">
        <f t="shared" si="12"/>
        <v>54.302243256730577</v>
      </c>
      <c r="J81" s="106">
        <f t="shared" si="13"/>
        <v>2199.5257451917832</v>
      </c>
      <c r="K81" s="171"/>
      <c r="L81" s="116">
        <v>6</v>
      </c>
      <c r="M81" s="289" t="s">
        <v>768</v>
      </c>
      <c r="N81" s="181">
        <v>54.302243256730577</v>
      </c>
      <c r="O81" s="181">
        <v>2199.5257451917832</v>
      </c>
    </row>
    <row r="82" spans="1:15" ht="15.75" x14ac:dyDescent="0.25">
      <c r="A82" s="116">
        <v>7</v>
      </c>
      <c r="B82" s="705"/>
      <c r="C82" s="104" t="s">
        <v>736</v>
      </c>
      <c r="D82" s="139">
        <f t="shared" si="11"/>
        <v>2.1135371637949471E-2</v>
      </c>
      <c r="E82" s="139">
        <v>2.7592791035119014E-2</v>
      </c>
      <c r="F82" s="185">
        <v>3.8020833333333327E-3</v>
      </c>
      <c r="G82" s="139">
        <v>1.1256346994660098</v>
      </c>
      <c r="H82" s="106">
        <v>3.0417736853957937E-3</v>
      </c>
      <c r="I82" s="106">
        <f t="shared" si="12"/>
        <v>8.8039574550066035</v>
      </c>
      <c r="J82" s="106">
        <f t="shared" si="13"/>
        <v>416.55087054152943</v>
      </c>
      <c r="K82" s="171"/>
      <c r="L82" s="116">
        <v>7</v>
      </c>
      <c r="M82" s="289" t="s">
        <v>736</v>
      </c>
      <c r="N82" s="181">
        <v>8.8039574550066035</v>
      </c>
      <c r="O82" s="181">
        <v>416.55087054152943</v>
      </c>
    </row>
    <row r="83" spans="1:15" ht="15.75" x14ac:dyDescent="0.25">
      <c r="A83" s="116">
        <v>8</v>
      </c>
      <c r="B83" s="705"/>
      <c r="C83" s="104" t="s">
        <v>743</v>
      </c>
      <c r="D83" s="139">
        <f t="shared" si="11"/>
        <v>1.4074280848419609E-2</v>
      </c>
      <c r="E83" s="139">
        <v>3.9888062619995786E-2</v>
      </c>
      <c r="F83" s="185">
        <v>3.8020833333333327E-3</v>
      </c>
      <c r="G83" s="139">
        <v>2.5639661219858723</v>
      </c>
      <c r="H83" s="106">
        <v>7.6765044872174623E-3</v>
      </c>
      <c r="I83" s="106">
        <f t="shared" si="12"/>
        <v>12.052781122417315</v>
      </c>
      <c r="J83" s="106">
        <f t="shared" si="13"/>
        <v>856.36923493470817</v>
      </c>
      <c r="K83" s="171"/>
      <c r="L83" s="116">
        <v>8</v>
      </c>
      <c r="M83" s="289" t="s">
        <v>743</v>
      </c>
      <c r="N83" s="181">
        <v>12.052781122417315</v>
      </c>
      <c r="O83" s="181">
        <v>856.36923493470817</v>
      </c>
    </row>
    <row r="84" spans="1:15" ht="15.75" x14ac:dyDescent="0.25">
      <c r="A84" s="116">
        <v>9</v>
      </c>
      <c r="B84" s="705"/>
      <c r="C84" s="104" t="s">
        <v>749</v>
      </c>
      <c r="D84" s="139">
        <f t="shared" si="11"/>
        <v>1.0555666409019768E-2</v>
      </c>
      <c r="E84" s="139">
        <v>1.1107704988576305E-2</v>
      </c>
      <c r="F84" s="185">
        <v>3.8020833333333327E-3</v>
      </c>
      <c r="G84" s="139">
        <v>0.6921042568189113</v>
      </c>
      <c r="H84" s="106">
        <v>1.3932323914972518E-3</v>
      </c>
      <c r="I84" s="106">
        <f t="shared" si="12"/>
        <v>3.6291518035037416</v>
      </c>
      <c r="J84" s="106">
        <f t="shared" si="13"/>
        <v>343.81077071577857</v>
      </c>
      <c r="K84" s="171"/>
      <c r="L84" s="116">
        <v>9</v>
      </c>
      <c r="M84" s="289" t="s">
        <v>749</v>
      </c>
      <c r="N84" s="181">
        <v>3.6291518035037416</v>
      </c>
      <c r="O84" s="181">
        <v>343.81077071577857</v>
      </c>
    </row>
    <row r="85" spans="1:15" ht="15.75" x14ac:dyDescent="0.25">
      <c r="A85" s="116">
        <v>10</v>
      </c>
      <c r="B85" s="705"/>
      <c r="C85" s="104" t="s">
        <v>763</v>
      </c>
      <c r="D85" s="139">
        <f t="shared" si="11"/>
        <v>1.0040130106127823E-2</v>
      </c>
      <c r="E85" s="139">
        <v>1.2969974777074603E-2</v>
      </c>
      <c r="F85" s="185">
        <v>3.8020833333333327E-3</v>
      </c>
      <c r="G85" s="139">
        <v>0.91312476500138207</v>
      </c>
      <c r="H85" s="106">
        <v>2.5060965619936384E-3</v>
      </c>
      <c r="I85" s="106">
        <f t="shared" si="12"/>
        <v>3.3404254437286443</v>
      </c>
      <c r="J85" s="106">
        <f t="shared" si="13"/>
        <v>332.707386101488</v>
      </c>
      <c r="K85" s="171"/>
      <c r="L85" s="116">
        <v>10</v>
      </c>
      <c r="M85" s="289" t="s">
        <v>763</v>
      </c>
      <c r="N85" s="181">
        <v>3.3404254437286443</v>
      </c>
      <c r="O85" s="181">
        <v>332.707386101488</v>
      </c>
    </row>
    <row r="86" spans="1:15" ht="15.75" x14ac:dyDescent="0.25">
      <c r="A86" s="116">
        <v>11</v>
      </c>
      <c r="B86" s="705"/>
      <c r="C86" s="104" t="s">
        <v>720</v>
      </c>
      <c r="D86" s="139">
        <f t="shared" si="11"/>
        <v>8.9307762442757919E-3</v>
      </c>
      <c r="E86" s="139">
        <v>1.2886046829330913E-2</v>
      </c>
      <c r="F86" s="185">
        <v>3.8020833333333327E-3</v>
      </c>
      <c r="G86" s="139">
        <v>1.017152736507084</v>
      </c>
      <c r="H86" s="106">
        <v>3.9752192972903897E-3</v>
      </c>
      <c r="I86" s="106">
        <f t="shared" si="12"/>
        <v>2.3243443033652165</v>
      </c>
      <c r="J86" s="106">
        <f t="shared" si="13"/>
        <v>260.26229297313461</v>
      </c>
      <c r="K86" s="171"/>
      <c r="L86" s="116">
        <v>11</v>
      </c>
      <c r="M86" s="289" t="s">
        <v>720</v>
      </c>
      <c r="N86" s="181">
        <v>2.3243443033652165</v>
      </c>
      <c r="O86" s="181">
        <v>260.26229297313461</v>
      </c>
    </row>
    <row r="87" spans="1:15" ht="15.75" x14ac:dyDescent="0.25">
      <c r="A87" s="116">
        <v>12</v>
      </c>
      <c r="B87" s="705"/>
      <c r="C87" s="104" t="s">
        <v>762</v>
      </c>
      <c r="D87" s="139">
        <f t="shared" si="11"/>
        <v>6.1076837288547448E-3</v>
      </c>
      <c r="E87" s="139">
        <v>8.4372708992450935E-3</v>
      </c>
      <c r="F87" s="185">
        <v>3.8020833333333327E-3</v>
      </c>
      <c r="G87" s="139">
        <v>0.758910868945879</v>
      </c>
      <c r="H87" s="106">
        <v>3.6925577216850029E-3</v>
      </c>
      <c r="I87" s="106">
        <f t="shared" si="12"/>
        <v>0.95264434262330766</v>
      </c>
      <c r="J87" s="106">
        <f t="shared" si="13"/>
        <v>155.97473361672223</v>
      </c>
      <c r="K87" s="171"/>
      <c r="L87" s="116">
        <v>12</v>
      </c>
      <c r="M87" s="289" t="s">
        <v>762</v>
      </c>
      <c r="N87" s="181">
        <v>0.95264434262330766</v>
      </c>
      <c r="O87" s="181">
        <v>155.97473361672223</v>
      </c>
    </row>
    <row r="88" spans="1:15" ht="15.75" x14ac:dyDescent="0.25">
      <c r="A88" s="116">
        <v>13</v>
      </c>
      <c r="B88" s="705"/>
      <c r="C88" s="104" t="s">
        <v>759</v>
      </c>
      <c r="D88" s="139">
        <f t="shared" si="11"/>
        <v>4.0344546033721845E-3</v>
      </c>
      <c r="E88" s="139">
        <v>5.22554327124801E-2</v>
      </c>
      <c r="F88" s="185">
        <v>3.8020833333333327E-3</v>
      </c>
      <c r="G88" s="139">
        <v>12.009888359791486</v>
      </c>
      <c r="H88" s="106">
        <v>2.3208911481836982E-2</v>
      </c>
      <c r="I88" s="106">
        <f t="shared" si="12"/>
        <v>25.073098200099899</v>
      </c>
      <c r="J88" s="106">
        <f t="shared" si="13"/>
        <v>6214.7429243949464</v>
      </c>
      <c r="K88" s="171"/>
      <c r="L88" s="116">
        <v>13</v>
      </c>
      <c r="M88" s="289" t="s">
        <v>759</v>
      </c>
      <c r="N88" s="181">
        <v>25.073098200099899</v>
      </c>
      <c r="O88" s="181">
        <v>6214.7429243949464</v>
      </c>
    </row>
    <row r="89" spans="1:15" ht="15.75" x14ac:dyDescent="0.25">
      <c r="A89" s="116">
        <v>14</v>
      </c>
      <c r="B89" s="705"/>
      <c r="C89" s="104" t="s">
        <v>739</v>
      </c>
      <c r="D89" s="139">
        <f t="shared" si="11"/>
        <v>1.8596880096564421E-3</v>
      </c>
      <c r="E89" s="139">
        <v>5.2357724784577271E-3</v>
      </c>
      <c r="F89" s="185">
        <v>3.8020833333333327E-3</v>
      </c>
      <c r="G89" s="139">
        <v>0.77092992893429124</v>
      </c>
      <c r="H89" s="106">
        <v>1.0281505698312833E-3</v>
      </c>
      <c r="I89" s="106">
        <f t="shared" si="12"/>
        <v>1.07501167941383</v>
      </c>
      <c r="J89" s="106">
        <f t="shared" si="13"/>
        <v>578.06023044286178</v>
      </c>
      <c r="K89" s="171"/>
      <c r="L89" s="116">
        <v>14</v>
      </c>
      <c r="M89" s="289" t="s">
        <v>739</v>
      </c>
      <c r="N89" s="181">
        <v>1.07501167941383</v>
      </c>
      <c r="O89" s="181">
        <v>578.06023044286178</v>
      </c>
    </row>
    <row r="90" spans="1:15" ht="15.75" x14ac:dyDescent="0.25">
      <c r="A90" s="116">
        <v>15</v>
      </c>
      <c r="B90" s="705"/>
      <c r="C90" s="104" t="s">
        <v>724</v>
      </c>
      <c r="D90" s="139">
        <f t="shared" si="11"/>
        <v>-1.0205109193899152E-3</v>
      </c>
      <c r="E90" s="139">
        <v>2.7762328222673445E-3</v>
      </c>
      <c r="F90" s="185">
        <v>3.8020833333333327E-3</v>
      </c>
      <c r="G90" s="139">
        <v>1.0052322729474223</v>
      </c>
      <c r="H90" s="106">
        <v>1.1024003754227846E-3</v>
      </c>
      <c r="I90" s="106">
        <f t="shared" si="12"/>
        <v>-0.93542968955145078</v>
      </c>
      <c r="J90" s="106">
        <f t="shared" si="13"/>
        <v>916.6287903226671</v>
      </c>
      <c r="K90" s="171"/>
      <c r="L90" s="116">
        <v>15</v>
      </c>
      <c r="M90" s="289" t="s">
        <v>724</v>
      </c>
      <c r="N90" s="181">
        <v>-0.93542968955145078</v>
      </c>
      <c r="O90" s="181">
        <v>916.6287903226671</v>
      </c>
    </row>
    <row r="91" spans="1:15" ht="15.75" x14ac:dyDescent="0.25">
      <c r="A91" s="116">
        <v>16</v>
      </c>
      <c r="B91" s="705"/>
      <c r="C91" s="104" t="s">
        <v>722</v>
      </c>
      <c r="D91" s="139">
        <f t="shared" si="11"/>
        <v>-1.6870998982212275E-2</v>
      </c>
      <c r="E91" s="139">
        <v>8.8561043588156283E-3</v>
      </c>
      <c r="F91" s="185">
        <v>3.8020833333333327E-3</v>
      </c>
      <c r="G91" s="139">
        <v>-0.29956856916480989</v>
      </c>
      <c r="H91" s="106">
        <v>4.2613661491848137E-3</v>
      </c>
      <c r="I91" s="106">
        <f t="shared" si="12"/>
        <v>-0.35529118928731929</v>
      </c>
      <c r="J91" s="106">
        <f t="shared" si="13"/>
        <v>21.059285799371811</v>
      </c>
      <c r="L91" s="116">
        <v>16</v>
      </c>
      <c r="M91" s="289" t="s">
        <v>722</v>
      </c>
      <c r="N91" s="181">
        <v>-0.35529118928731929</v>
      </c>
      <c r="O91" s="181">
        <v>21.059285799371811</v>
      </c>
    </row>
    <row r="92" spans="1:15" ht="15.75" x14ac:dyDescent="0.25">
      <c r="A92" s="116">
        <v>17</v>
      </c>
      <c r="B92" s="706"/>
      <c r="C92" s="104" t="s">
        <v>747</v>
      </c>
      <c r="D92" s="139">
        <f t="shared" si="11"/>
        <v>-0.242983238591478</v>
      </c>
      <c r="E92" s="139">
        <v>3.667770508714658E-2</v>
      </c>
      <c r="F92" s="185">
        <v>3.8020833333333327E-3</v>
      </c>
      <c r="G92" s="139">
        <v>-0.13529995708504922</v>
      </c>
      <c r="H92" s="106">
        <v>4.1036689171672245E-3</v>
      </c>
      <c r="I92" s="106">
        <f t="shared" si="12"/>
        <v>-1.0839252147821321</v>
      </c>
      <c r="J92" s="106">
        <f>G92^2/H92</f>
        <v>4.4609052915148188</v>
      </c>
      <c r="L92" s="116">
        <v>17</v>
      </c>
      <c r="M92" s="289" t="s">
        <v>747</v>
      </c>
      <c r="N92" s="181">
        <v>-1.0839252147821321</v>
      </c>
      <c r="O92" s="181">
        <v>4.4609052915148188</v>
      </c>
    </row>
    <row r="96" spans="1:15" ht="18.75" x14ac:dyDescent="0.25">
      <c r="A96" s="114" t="s">
        <v>716</v>
      </c>
      <c r="B96" s="167" t="s">
        <v>884</v>
      </c>
      <c r="C96" s="104" t="s">
        <v>5009</v>
      </c>
      <c r="D96" s="170" t="s">
        <v>5079</v>
      </c>
      <c r="E96" s="104" t="s">
        <v>881</v>
      </c>
      <c r="F96" s="104" t="s">
        <v>5077</v>
      </c>
      <c r="G96" s="170" t="s">
        <v>5068</v>
      </c>
      <c r="H96" s="180" t="s">
        <v>5100</v>
      </c>
      <c r="I96" s="180" t="s">
        <v>5101</v>
      </c>
      <c r="J96" s="180" t="s">
        <v>5102</v>
      </c>
      <c r="L96" s="288" t="s">
        <v>716</v>
      </c>
      <c r="M96" s="289" t="s">
        <v>5009</v>
      </c>
      <c r="N96" s="180" t="s">
        <v>5101</v>
      </c>
      <c r="O96" s="180" t="s">
        <v>5102</v>
      </c>
    </row>
    <row r="97" spans="1:15" ht="15.75" x14ac:dyDescent="0.25">
      <c r="A97" s="116">
        <v>1</v>
      </c>
      <c r="B97" s="708">
        <v>2018</v>
      </c>
      <c r="C97" s="12" t="s">
        <v>759</v>
      </c>
      <c r="D97" s="139">
        <v>6.0613426390747155E-2</v>
      </c>
      <c r="E97" s="139">
        <v>0.1097639412105044</v>
      </c>
      <c r="F97" s="139">
        <v>4.2013888888888891E-3</v>
      </c>
      <c r="G97" s="139">
        <v>1.7415704507628691</v>
      </c>
      <c r="H97" s="246">
        <v>2.2033951527102205E-2</v>
      </c>
      <c r="I97" s="43">
        <f>(E97-F97)*G97/H97</f>
        <v>8.3436972984306639</v>
      </c>
      <c r="J97" s="206">
        <f>G97^2/H97</f>
        <v>137.65427555015034</v>
      </c>
      <c r="L97" s="116">
        <v>1</v>
      </c>
      <c r="M97" s="287" t="s">
        <v>759</v>
      </c>
      <c r="N97" s="34">
        <v>8.3436972984306639</v>
      </c>
      <c r="O97" s="35">
        <v>137.65427555015034</v>
      </c>
    </row>
    <row r="98" spans="1:15" ht="15.75" x14ac:dyDescent="0.25">
      <c r="A98" s="116">
        <v>2</v>
      </c>
      <c r="B98" s="708"/>
      <c r="C98" s="12" t="s">
        <v>739</v>
      </c>
      <c r="D98" s="139">
        <v>4.8144145492104697E-2</v>
      </c>
      <c r="E98" s="139">
        <v>1.6491628881161763E-2</v>
      </c>
      <c r="F98" s="139">
        <v>4.2013888888888891E-3</v>
      </c>
      <c r="G98" s="139">
        <v>0.25528005257229847</v>
      </c>
      <c r="H98" s="246">
        <v>1.4543792459135434E-3</v>
      </c>
      <c r="I98" s="43">
        <f t="shared" ref="I98:I104" si="14">(E98-F98)*G98/H98</f>
        <v>2.1572455191237596</v>
      </c>
      <c r="J98" s="206">
        <f t="shared" ref="J98:J104" si="15">G98^2/H98</f>
        <v>44.808054999699451</v>
      </c>
      <c r="L98" s="116">
        <v>2</v>
      </c>
      <c r="M98" s="287" t="s">
        <v>739</v>
      </c>
      <c r="N98" s="34">
        <v>2.1572455191237596</v>
      </c>
      <c r="O98" s="35">
        <v>44.808054999699451</v>
      </c>
    </row>
    <row r="99" spans="1:15" ht="15.75" x14ac:dyDescent="0.25">
      <c r="A99" s="116">
        <v>3</v>
      </c>
      <c r="B99" s="708"/>
      <c r="C99" s="12" t="s">
        <v>726</v>
      </c>
      <c r="D99" s="139">
        <v>3.9150133619273761E-2</v>
      </c>
      <c r="E99" s="139">
        <v>3.158080486337541E-2</v>
      </c>
      <c r="F99" s="139">
        <v>4.2013888888888891E-3</v>
      </c>
      <c r="G99" s="139">
        <v>0.69934412589099126</v>
      </c>
      <c r="H99" s="246">
        <v>2.8373920669316353E-2</v>
      </c>
      <c r="I99" s="43">
        <f t="shared" si="14"/>
        <v>0.67483214446248274</v>
      </c>
      <c r="J99" s="206">
        <f t="shared" si="15"/>
        <v>17.237032982443264</v>
      </c>
      <c r="L99" s="116">
        <v>3</v>
      </c>
      <c r="M99" s="287" t="s">
        <v>726</v>
      </c>
      <c r="N99" s="34">
        <v>0.67483214446248274</v>
      </c>
      <c r="O99" s="35">
        <v>17.237032982443264</v>
      </c>
    </row>
    <row r="100" spans="1:15" ht="15.75" x14ac:dyDescent="0.25">
      <c r="A100" s="116">
        <v>4</v>
      </c>
      <c r="B100" s="708"/>
      <c r="C100" s="12" t="s">
        <v>758</v>
      </c>
      <c r="D100" s="139">
        <v>1.8790591387441203E-2</v>
      </c>
      <c r="E100" s="139">
        <v>5.3635640422357127E-2</v>
      </c>
      <c r="F100" s="139">
        <v>4.2013888888888891E-3</v>
      </c>
      <c r="G100" s="139">
        <v>2.6307980687881862</v>
      </c>
      <c r="H100" s="246">
        <v>1.1489341240716815E-2</v>
      </c>
      <c r="I100" s="43">
        <f t="shared" si="14"/>
        <v>11.319320293608394</v>
      </c>
      <c r="J100" s="206">
        <f t="shared" si="15"/>
        <v>602.39297743304269</v>
      </c>
      <c r="L100" s="116">
        <v>4</v>
      </c>
      <c r="M100" s="287" t="s">
        <v>758</v>
      </c>
      <c r="N100" s="34">
        <v>11.319320293608394</v>
      </c>
      <c r="O100" s="35">
        <v>602.39297743304269</v>
      </c>
    </row>
    <row r="101" spans="1:15" ht="15.75" x14ac:dyDescent="0.25">
      <c r="A101" s="116">
        <v>5</v>
      </c>
      <c r="B101" s="708"/>
      <c r="C101" s="12" t="s">
        <v>762</v>
      </c>
      <c r="D101" s="139">
        <v>1.7983287607307278E-2</v>
      </c>
      <c r="E101" s="139">
        <v>3.7858664819392207E-2</v>
      </c>
      <c r="F101" s="139">
        <v>4.2013888888888891E-3</v>
      </c>
      <c r="G101" s="139">
        <v>1.8715863676020574</v>
      </c>
      <c r="H101" s="246">
        <v>1.6358368732667102E-2</v>
      </c>
      <c r="I101" s="43">
        <f t="shared" si="14"/>
        <v>3.850781201450546</v>
      </c>
      <c r="J101" s="206">
        <f t="shared" si="15"/>
        <v>214.13110247348936</v>
      </c>
      <c r="L101" s="116">
        <v>5</v>
      </c>
      <c r="M101" s="287" t="s">
        <v>762</v>
      </c>
      <c r="N101" s="34">
        <v>3.850781201450546</v>
      </c>
      <c r="O101" s="35">
        <v>214.13110247348936</v>
      </c>
    </row>
    <row r="102" spans="1:15" ht="15.75" x14ac:dyDescent="0.25">
      <c r="A102" s="116">
        <v>6</v>
      </c>
      <c r="B102" s="708"/>
      <c r="C102" s="12" t="s">
        <v>730</v>
      </c>
      <c r="D102" s="139">
        <v>8.0297703783599179E-4</v>
      </c>
      <c r="E102" s="139">
        <v>5.0683988056588738E-3</v>
      </c>
      <c r="F102" s="139">
        <v>4.2013888888888891E-3</v>
      </c>
      <c r="G102" s="139">
        <v>1.0797443462475096</v>
      </c>
      <c r="H102" s="246">
        <v>1.4170079988278467E-3</v>
      </c>
      <c r="I102" s="43">
        <f t="shared" si="14"/>
        <v>0.66065192048831078</v>
      </c>
      <c r="J102" s="206">
        <f t="shared" si="15"/>
        <v>822.75319138484383</v>
      </c>
      <c r="L102" s="116">
        <v>6</v>
      </c>
      <c r="M102" s="287" t="s">
        <v>720</v>
      </c>
      <c r="N102" s="34">
        <v>6.2676121292802423</v>
      </c>
      <c r="O102" s="35">
        <v>897.25592202221048</v>
      </c>
    </row>
    <row r="103" spans="1:15" ht="15.75" x14ac:dyDescent="0.25">
      <c r="A103" s="116">
        <v>7</v>
      </c>
      <c r="B103" s="708"/>
      <c r="C103" s="12" t="s">
        <v>724</v>
      </c>
      <c r="D103" s="139">
        <v>-1.2936184207942639E-3</v>
      </c>
      <c r="E103" s="139">
        <v>2.7762328222673445E-3</v>
      </c>
      <c r="F103" s="139">
        <v>4.2013888888888891E-3</v>
      </c>
      <c r="G103" s="139">
        <v>1.1016819517354417</v>
      </c>
      <c r="H103" s="246">
        <v>1.7764613548622282E-3</v>
      </c>
      <c r="I103" s="43">
        <f t="shared" si="14"/>
        <v>-0.88381810992167276</v>
      </c>
      <c r="J103" s="206">
        <f t="shared" si="15"/>
        <v>683.21391819623318</v>
      </c>
      <c r="L103" s="116">
        <v>7</v>
      </c>
      <c r="M103" s="287" t="s">
        <v>724</v>
      </c>
      <c r="N103" s="34">
        <v>-0.88381810992167276</v>
      </c>
      <c r="O103" s="35">
        <v>683.21391819623318</v>
      </c>
    </row>
    <row r="104" spans="1:15" ht="15.75" x14ac:dyDescent="0.25">
      <c r="A104" s="116">
        <v>8</v>
      </c>
      <c r="B104" s="708"/>
      <c r="C104" s="12" t="s">
        <v>741</v>
      </c>
      <c r="D104" s="139">
        <v>-1.5957519799963747E-3</v>
      </c>
      <c r="E104" s="139">
        <v>3.5098052589271921E-3</v>
      </c>
      <c r="F104" s="139">
        <v>4.2013888888888891E-3</v>
      </c>
      <c r="G104" s="139">
        <v>0.43339042572472203</v>
      </c>
      <c r="H104" s="246">
        <v>2.772647820014849E-3</v>
      </c>
      <c r="I104" s="43">
        <f t="shared" si="14"/>
        <v>-0.10810089967060557</v>
      </c>
      <c r="J104" s="206">
        <f t="shared" si="15"/>
        <v>67.742920595248876</v>
      </c>
      <c r="L104" s="116">
        <v>8</v>
      </c>
      <c r="M104" s="287" t="s">
        <v>741</v>
      </c>
      <c r="N104" s="34">
        <v>-0.10810089967060557</v>
      </c>
      <c r="O104" s="35">
        <v>67.742920595248876</v>
      </c>
    </row>
    <row r="112" spans="1:15" ht="15.75" x14ac:dyDescent="0.25">
      <c r="K112" s="180" t="s">
        <v>5077</v>
      </c>
    </row>
    <row r="113" spans="7:13" ht="18.75" x14ac:dyDescent="0.25">
      <c r="K113" s="106">
        <v>6.267361111111109E-3</v>
      </c>
      <c r="L113" s="180" t="s">
        <v>5099</v>
      </c>
      <c r="M113" s="180" t="s">
        <v>5079</v>
      </c>
    </row>
    <row r="114" spans="7:13" ht="18.75" x14ac:dyDescent="0.25">
      <c r="G114" s="114" t="s">
        <v>716</v>
      </c>
      <c r="H114" s="167" t="s">
        <v>884</v>
      </c>
      <c r="I114" s="104" t="s">
        <v>5009</v>
      </c>
      <c r="J114" s="180" t="s">
        <v>5098</v>
      </c>
      <c r="K114" s="106">
        <v>6.267361111111109E-3</v>
      </c>
      <c r="L114" s="106">
        <v>0.14716395985917979</v>
      </c>
      <c r="M114" s="106">
        <f t="shared" ref="M114:M123" si="16">(J115-K113)/L114</f>
        <v>5.453678415313519E-2</v>
      </c>
    </row>
    <row r="115" spans="7:13" ht="15.75" x14ac:dyDescent="0.25">
      <c r="G115" s="116">
        <v>10</v>
      </c>
      <c r="H115" s="276"/>
      <c r="I115" s="104" t="s">
        <v>768</v>
      </c>
      <c r="J115" s="105">
        <v>1.4293210225071849E-2</v>
      </c>
      <c r="K115" s="106">
        <v>6.267361111111109E-3</v>
      </c>
      <c r="L115" s="106">
        <v>0.92662575806417757</v>
      </c>
      <c r="M115" s="106">
        <f t="shared" si="16"/>
        <v>4.9870289083258176E-2</v>
      </c>
    </row>
    <row r="116" spans="7:13" ht="15.75" x14ac:dyDescent="0.25">
      <c r="G116" s="116">
        <v>5</v>
      </c>
      <c r="H116" s="277"/>
      <c r="I116" s="104" t="s">
        <v>739</v>
      </c>
      <c r="J116" s="105">
        <v>5.2478455537764902E-2</v>
      </c>
      <c r="K116" s="106">
        <v>6.267361111111109E-3</v>
      </c>
      <c r="L116" s="106">
        <v>1.1589330269317943</v>
      </c>
      <c r="M116" s="106">
        <f t="shared" si="16"/>
        <v>2.5113346831240273E-2</v>
      </c>
    </row>
    <row r="117" spans="7:13" ht="15.75" x14ac:dyDescent="0.25">
      <c r="G117" s="116">
        <v>3</v>
      </c>
      <c r="H117" s="277"/>
      <c r="I117" s="104" t="s">
        <v>732</v>
      </c>
      <c r="J117" s="105">
        <v>3.5372048170628383E-2</v>
      </c>
      <c r="K117" s="106">
        <v>6.267361111111109E-3</v>
      </c>
      <c r="L117" s="106">
        <v>1.8777474728125816</v>
      </c>
      <c r="M117" s="106">
        <f t="shared" si="16"/>
        <v>8.5234837656962773E-3</v>
      </c>
    </row>
    <row r="118" spans="7:13" ht="15.75" x14ac:dyDescent="0.25">
      <c r="G118" s="116">
        <v>4</v>
      </c>
      <c r="H118" s="277"/>
      <c r="I118" s="104" t="s">
        <v>734</v>
      </c>
      <c r="J118" s="105">
        <v>2.227231121170636E-2</v>
      </c>
      <c r="K118" s="106">
        <v>6.267361111111109E-3</v>
      </c>
      <c r="L118" s="106">
        <v>0.58763002502377726</v>
      </c>
      <c r="M118" s="106">
        <f t="shared" si="16"/>
        <v>7.1283593470740066E-3</v>
      </c>
    </row>
    <row r="119" spans="7:13" ht="15.75" x14ac:dyDescent="0.25">
      <c r="G119" s="116">
        <v>8</v>
      </c>
      <c r="H119" s="277"/>
      <c r="I119" s="104" t="s">
        <v>763</v>
      </c>
      <c r="J119" s="105">
        <v>1.0456199092610684E-2</v>
      </c>
      <c r="K119" s="106">
        <v>6.267361111111109E-3</v>
      </c>
      <c r="L119" s="106">
        <v>1.7102500614107761</v>
      </c>
      <c r="M119" s="106">
        <f t="shared" si="16"/>
        <v>4.2151465997219088E-3</v>
      </c>
    </row>
    <row r="120" spans="7:13" ht="15.75" x14ac:dyDescent="0.25">
      <c r="G120" s="116">
        <v>2</v>
      </c>
      <c r="H120" s="277"/>
      <c r="I120" s="104" t="s">
        <v>730</v>
      </c>
      <c r="J120" s="105">
        <v>1.3476315842140927E-2</v>
      </c>
      <c r="K120" s="106">
        <v>6.267361111111109E-3</v>
      </c>
      <c r="L120" s="106">
        <v>0.54898787812408212</v>
      </c>
      <c r="M120" s="106">
        <f t="shared" si="16"/>
        <v>3.4384464537428718E-3</v>
      </c>
    </row>
    <row r="121" spans="7:13" ht="15.75" x14ac:dyDescent="0.25">
      <c r="G121" s="116">
        <v>7</v>
      </c>
      <c r="H121" s="277"/>
      <c r="I121" s="104" t="s">
        <v>751</v>
      </c>
      <c r="J121" s="105">
        <v>8.155026533794683E-3</v>
      </c>
      <c r="K121" s="106">
        <v>6.267361111111109E-3</v>
      </c>
      <c r="L121" s="106">
        <v>0.83581655230096019</v>
      </c>
      <c r="M121" s="106">
        <f t="shared" si="16"/>
        <v>-3.5011143224194918E-3</v>
      </c>
    </row>
    <row r="122" spans="7:13" ht="15.75" x14ac:dyDescent="0.25">
      <c r="G122" s="116">
        <v>1</v>
      </c>
      <c r="H122" s="277">
        <v>2015</v>
      </c>
      <c r="I122" s="104" t="s">
        <v>726</v>
      </c>
      <c r="J122" s="105">
        <v>3.341071808934937E-3</v>
      </c>
      <c r="K122" s="106">
        <v>6.267361111111109E-3</v>
      </c>
      <c r="L122" s="106">
        <v>1.2636247181977183</v>
      </c>
      <c r="M122" s="106">
        <f t="shared" si="16"/>
        <v>-4.7973076880654317E-3</v>
      </c>
    </row>
    <row r="123" spans="7:13" ht="15.75" x14ac:dyDescent="0.25">
      <c r="G123" s="116">
        <v>6</v>
      </c>
      <c r="H123" s="277"/>
      <c r="I123" s="104" t="s">
        <v>743</v>
      </c>
      <c r="J123" s="105">
        <v>2.0536453567168017E-4</v>
      </c>
      <c r="L123" s="106">
        <v>0.53156751834156291</v>
      </c>
      <c r="M123" s="106">
        <f t="shared" si="16"/>
        <v>-5.2526425322259101E-3</v>
      </c>
    </row>
    <row r="124" spans="7:13" ht="15.75" x14ac:dyDescent="0.25">
      <c r="G124" s="116">
        <v>9</v>
      </c>
      <c r="H124" s="278"/>
      <c r="I124" s="104" t="s">
        <v>766</v>
      </c>
      <c r="J124" s="105">
        <v>3.4752269555204389E-3</v>
      </c>
    </row>
  </sheetData>
  <mergeCells count="19">
    <mergeCell ref="Y28:Y29"/>
    <mergeCell ref="Z28:AA28"/>
    <mergeCell ref="Y1:Y2"/>
    <mergeCell ref="Z1:AA1"/>
    <mergeCell ref="S28:S29"/>
    <mergeCell ref="T28:U28"/>
    <mergeCell ref="V28:V29"/>
    <mergeCell ref="S1:S2"/>
    <mergeCell ref="T1:U1"/>
    <mergeCell ref="V1:V2"/>
    <mergeCell ref="W1:X1"/>
    <mergeCell ref="W28:X28"/>
    <mergeCell ref="R28:R29"/>
    <mergeCell ref="B97:B104"/>
    <mergeCell ref="B56:B72"/>
    <mergeCell ref="B76:B92"/>
    <mergeCell ref="B2:B16"/>
    <mergeCell ref="B19:B38"/>
    <mergeCell ref="R1:R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topLeftCell="A14" zoomScale="70" zoomScaleNormal="70" workbookViewId="0">
      <selection activeCell="C30" sqref="C30"/>
    </sheetView>
  </sheetViews>
  <sheetFormatPr defaultRowHeight="15" x14ac:dyDescent="0.25"/>
  <cols>
    <col min="1" max="1" width="12" customWidth="1"/>
    <col min="2" max="2" width="18.28515625" customWidth="1"/>
    <col min="3" max="3" width="11.140625" bestFit="1" customWidth="1"/>
    <col min="4" max="4" width="12.42578125" bestFit="1" customWidth="1"/>
    <col min="5" max="5" width="13" bestFit="1" customWidth="1"/>
    <col min="6" max="6" width="15.42578125" bestFit="1" customWidth="1"/>
    <col min="7" max="7" width="13.140625" customWidth="1"/>
    <col min="8" max="8" width="14" customWidth="1"/>
    <col min="9" max="9" width="11.7109375" bestFit="1" customWidth="1"/>
    <col min="10" max="10" width="10.140625" customWidth="1"/>
    <col min="11" max="11" width="11.140625" customWidth="1"/>
    <col min="12" max="12" width="11.42578125" customWidth="1"/>
    <col min="13" max="13" width="11.140625" customWidth="1"/>
    <col min="14" max="14" width="12.5703125" customWidth="1"/>
    <col min="15" max="15" width="10.5703125" customWidth="1"/>
    <col min="16" max="16" width="11.85546875" customWidth="1"/>
    <col min="17" max="17" width="11.140625" bestFit="1" customWidth="1"/>
    <col min="18" max="18" width="15.28515625" customWidth="1"/>
    <col min="19" max="19" width="11.7109375" bestFit="1" customWidth="1"/>
    <col min="20" max="20" width="14.28515625" bestFit="1" customWidth="1"/>
    <col min="21" max="21" width="9.5703125" bestFit="1" customWidth="1"/>
    <col min="22" max="22" width="17.42578125" customWidth="1"/>
    <col min="23" max="23" width="9.5703125" bestFit="1" customWidth="1"/>
    <col min="24" max="24" width="11.85546875" customWidth="1"/>
    <col min="25" max="25" width="11.7109375" customWidth="1"/>
    <col min="26" max="26" width="12.7109375" customWidth="1"/>
    <col min="27" max="27" width="12.5703125" customWidth="1"/>
    <col min="28" max="28" width="10" bestFit="1" customWidth="1"/>
    <col min="29" max="29" width="11.140625" customWidth="1"/>
    <col min="30" max="30" width="13" bestFit="1" customWidth="1"/>
    <col min="31" max="31" width="12.140625" customWidth="1"/>
    <col min="32" max="32" width="16.85546875" customWidth="1"/>
    <col min="33" max="33" width="12.5703125" customWidth="1"/>
    <col min="34" max="34" width="11.7109375" customWidth="1"/>
    <col min="35" max="35" width="12" customWidth="1"/>
  </cols>
  <sheetData>
    <row r="1" spans="1:35" ht="19.5" thickBot="1" x14ac:dyDescent="0.3">
      <c r="A1" s="114" t="s">
        <v>716</v>
      </c>
      <c r="B1" s="167" t="s">
        <v>884</v>
      </c>
      <c r="C1" s="104" t="s">
        <v>5009</v>
      </c>
      <c r="D1" s="177" t="s">
        <v>5079</v>
      </c>
      <c r="E1" s="177" t="s">
        <v>5101</v>
      </c>
      <c r="F1" s="177" t="s">
        <v>5102</v>
      </c>
      <c r="G1" s="177" t="s">
        <v>5103</v>
      </c>
      <c r="H1" s="177" t="s">
        <v>5104</v>
      </c>
      <c r="I1" s="182" t="s">
        <v>5105</v>
      </c>
      <c r="J1" s="180" t="s">
        <v>5106</v>
      </c>
      <c r="K1" s="180" t="s">
        <v>5081</v>
      </c>
      <c r="L1" s="171"/>
      <c r="M1" s="114" t="s">
        <v>716</v>
      </c>
      <c r="N1" s="167" t="s">
        <v>884</v>
      </c>
      <c r="O1" s="104" t="s">
        <v>5009</v>
      </c>
      <c r="P1" s="170" t="s">
        <v>5079</v>
      </c>
      <c r="Q1" s="180" t="s">
        <v>5101</v>
      </c>
      <c r="R1" s="180" t="s">
        <v>5102</v>
      </c>
      <c r="S1" s="180" t="s">
        <v>5103</v>
      </c>
      <c r="T1" s="180" t="s">
        <v>5104</v>
      </c>
      <c r="U1" s="180" t="s">
        <v>5105</v>
      </c>
      <c r="V1" s="180" t="s">
        <v>5106</v>
      </c>
      <c r="W1" s="180" t="s">
        <v>5081</v>
      </c>
      <c r="X1" s="171"/>
      <c r="Y1" s="105" t="s">
        <v>716</v>
      </c>
      <c r="Z1" s="105" t="s">
        <v>884</v>
      </c>
      <c r="AA1" s="105" t="s">
        <v>5009</v>
      </c>
      <c r="AB1" s="105" t="s">
        <v>5079</v>
      </c>
      <c r="AC1" s="105" t="s">
        <v>5107</v>
      </c>
      <c r="AD1" s="105" t="s">
        <v>5108</v>
      </c>
      <c r="AE1" s="180" t="s">
        <v>5103</v>
      </c>
      <c r="AF1" s="180" t="s">
        <v>5104</v>
      </c>
      <c r="AG1" s="180" t="s">
        <v>5105</v>
      </c>
      <c r="AH1" s="180" t="s">
        <v>5106</v>
      </c>
      <c r="AI1" s="180" t="s">
        <v>5081</v>
      </c>
    </row>
    <row r="2" spans="1:35" ht="15.75" x14ac:dyDescent="0.25">
      <c r="A2" s="116">
        <v>1</v>
      </c>
      <c r="B2" s="708">
        <v>2013</v>
      </c>
      <c r="C2" s="104" t="s">
        <v>768</v>
      </c>
      <c r="D2" s="178">
        <v>4.1113750120796891E-2</v>
      </c>
      <c r="E2" s="106">
        <v>1.315393301202854</v>
      </c>
      <c r="F2" s="106">
        <v>31.993999509606358</v>
      </c>
      <c r="G2" s="106">
        <v>1.31539330120285</v>
      </c>
      <c r="H2" s="106">
        <f>F2</f>
        <v>31.993999509606358</v>
      </c>
      <c r="I2" s="540">
        <v>2.3923971583337173E-3</v>
      </c>
      <c r="J2" s="139">
        <f>(I2*G2)/(1+I2*H2)</f>
        <v>2.9231949728935358E-3</v>
      </c>
      <c r="K2" s="106"/>
      <c r="L2" s="171"/>
      <c r="M2" s="105">
        <v>1</v>
      </c>
      <c r="N2" s="723">
        <v>2014</v>
      </c>
      <c r="O2" s="105" t="s">
        <v>739</v>
      </c>
      <c r="P2" s="106">
        <v>0.95115515810928408</v>
      </c>
      <c r="Q2" s="106">
        <v>1.1094301471116172</v>
      </c>
      <c r="R2" s="106">
        <v>1.1664029129768416</v>
      </c>
      <c r="S2" s="106">
        <v>1.1094301471116172</v>
      </c>
      <c r="T2" s="106">
        <v>1.1664029129768416</v>
      </c>
      <c r="U2" s="106">
        <v>3.7331119349201259E-4</v>
      </c>
      <c r="V2" s="106">
        <f>(U2*S2)/(1+U2*T2)</f>
        <v>4.139824314210616E-4</v>
      </c>
      <c r="W2" s="106"/>
      <c r="X2" s="171"/>
      <c r="Y2" s="297">
        <v>1</v>
      </c>
      <c r="Z2" s="723">
        <v>2015</v>
      </c>
      <c r="AA2" s="297" t="s">
        <v>722</v>
      </c>
      <c r="AB2" s="106">
        <v>0.18828461231682089</v>
      </c>
      <c r="AC2" s="106">
        <v>3.7923307613637394</v>
      </c>
      <c r="AD2" s="106">
        <v>20.141480042896433</v>
      </c>
      <c r="AE2" s="106">
        <v>3.7923307613637394</v>
      </c>
      <c r="AF2" s="106">
        <v>20.141480042896433</v>
      </c>
      <c r="AG2" s="106">
        <v>3.0295566899890603E-3</v>
      </c>
      <c r="AH2" s="106">
        <f>(AG2*AE2)/(1+AG2*AF2)</f>
        <v>1.0828338462117474E-2</v>
      </c>
      <c r="AI2" s="369"/>
    </row>
    <row r="3" spans="1:35" ht="15.75" x14ac:dyDescent="0.25">
      <c r="A3" s="116">
        <v>2</v>
      </c>
      <c r="B3" s="708"/>
      <c r="C3" s="104" t="s">
        <v>763</v>
      </c>
      <c r="D3" s="106">
        <v>2.6319929825854758E-2</v>
      </c>
      <c r="E3" s="106">
        <v>10.813610763927191</v>
      </c>
      <c r="F3" s="106">
        <v>410.85256820497659</v>
      </c>
      <c r="G3" s="106">
        <f>G2+E3</f>
        <v>12.12900406513004</v>
      </c>
      <c r="H3" s="106">
        <f>H2+F3</f>
        <v>442.84656771458293</v>
      </c>
      <c r="I3" s="540">
        <v>2.3923971583337173E-3</v>
      </c>
      <c r="J3" s="139">
        <f t="shared" ref="J3:J16" si="0">(I3*G3)/(1+I3*H3)</f>
        <v>1.4089774134542193E-2</v>
      </c>
      <c r="K3" s="106"/>
      <c r="L3" s="171"/>
      <c r="M3" s="105">
        <v>2</v>
      </c>
      <c r="N3" s="724"/>
      <c r="O3" s="105" t="s">
        <v>751</v>
      </c>
      <c r="P3" s="106">
        <v>0.64643455055776744</v>
      </c>
      <c r="Q3" s="106">
        <v>1.7591465293172974</v>
      </c>
      <c r="R3" s="106">
        <v>2.7213064768884045</v>
      </c>
      <c r="S3" s="106">
        <f>S2+Q3</f>
        <v>2.8685766764289147</v>
      </c>
      <c r="T3" s="106">
        <f>T2+R3</f>
        <v>3.8877093898652459</v>
      </c>
      <c r="U3" s="106">
        <v>3.7331119349201259E-4</v>
      </c>
      <c r="V3" s="106">
        <f t="shared" ref="V3:V21" si="1">(U3*S3)/(1+U3*T3)</f>
        <v>1.0693198516051516E-3</v>
      </c>
      <c r="W3" s="106"/>
      <c r="X3" s="171"/>
      <c r="Y3" s="105">
        <v>2</v>
      </c>
      <c r="Z3" s="724"/>
      <c r="AA3" s="105" t="s">
        <v>768</v>
      </c>
      <c r="AB3" s="106">
        <v>5.453678415313519E-2</v>
      </c>
      <c r="AC3" s="106">
        <v>0.45910226895725426</v>
      </c>
      <c r="AD3" s="106">
        <v>8.4182130663980779</v>
      </c>
      <c r="AE3" s="106">
        <f>AC2+AC3</f>
        <v>4.2514330303209933</v>
      </c>
      <c r="AF3" s="106">
        <f>AD2+AD3</f>
        <v>28.559693109294511</v>
      </c>
      <c r="AG3" s="106">
        <v>3.0295566899890603E-3</v>
      </c>
      <c r="AH3" s="106">
        <f>(AG3*AE3)/(1+AG3*AF3)</f>
        <v>1.185428646947289E-2</v>
      </c>
      <c r="AI3" s="106"/>
    </row>
    <row r="4" spans="1:35" ht="15.75" x14ac:dyDescent="0.25">
      <c r="A4" s="116">
        <v>3</v>
      </c>
      <c r="B4" s="708"/>
      <c r="C4" s="104" t="s">
        <v>739</v>
      </c>
      <c r="D4" s="185">
        <v>1.6825095748938881E-2</v>
      </c>
      <c r="E4" s="185">
        <v>4.9922437128741777</v>
      </c>
      <c r="F4" s="185">
        <v>296.71413389662445</v>
      </c>
      <c r="G4" s="185">
        <f t="shared" ref="G4:G16" si="2">G3+E4</f>
        <v>17.121247778004218</v>
      </c>
      <c r="H4" s="185">
        <f t="shared" ref="H4:H16" si="3">H3+F4</f>
        <v>739.56070161120738</v>
      </c>
      <c r="I4" s="541">
        <v>2.3923971583337173E-3</v>
      </c>
      <c r="J4" s="185">
        <f>(I4*G4)/(1+I4*H4)</f>
        <v>1.4790916661020607E-2</v>
      </c>
      <c r="K4" s="185">
        <v>1.4790916661020607E-2</v>
      </c>
      <c r="L4" s="171"/>
      <c r="M4" s="105">
        <v>3</v>
      </c>
      <c r="N4" s="724"/>
      <c r="O4" s="105" t="s">
        <v>726</v>
      </c>
      <c r="P4" s="106">
        <v>5.9516054628549475E-2</v>
      </c>
      <c r="Q4" s="106">
        <v>3.5060512007952762</v>
      </c>
      <c r="R4" s="106">
        <v>58.909335013504844</v>
      </c>
      <c r="S4" s="106">
        <f t="shared" ref="S4:S21" si="4">S3+Q4</f>
        <v>6.3746278772241904</v>
      </c>
      <c r="T4" s="106">
        <f t="shared" ref="T4:T21" si="5">T3+R4</f>
        <v>62.797044403370087</v>
      </c>
      <c r="U4" s="106">
        <v>3.7331119349201259E-4</v>
      </c>
      <c r="V4" s="106">
        <f t="shared" si="1"/>
        <v>2.325210406335999E-3</v>
      </c>
      <c r="W4" s="106"/>
      <c r="X4" s="171"/>
      <c r="Y4" s="366">
        <v>3</v>
      </c>
      <c r="Z4" s="724"/>
      <c r="AA4" s="105" t="s">
        <v>739</v>
      </c>
      <c r="AB4" s="106">
        <v>4.9870289083258176E-2</v>
      </c>
      <c r="AC4" s="106">
        <v>9.9872582132726091</v>
      </c>
      <c r="AD4" s="106">
        <v>200.26469460802474</v>
      </c>
      <c r="AE4" s="106">
        <f>AC3+AC4</f>
        <v>10.446360482229863</v>
      </c>
      <c r="AF4" s="106">
        <f t="shared" ref="AF4:AF12" si="6">AD3+AD4</f>
        <v>208.68290767442281</v>
      </c>
      <c r="AG4" s="106">
        <v>3.0295566899890603E-3</v>
      </c>
      <c r="AH4" s="106">
        <f t="shared" ref="AH4:AH12" si="7">(AG4*AE4)/(1+AG4*AF4)</f>
        <v>1.9389485050457549E-2</v>
      </c>
      <c r="AI4" s="106"/>
    </row>
    <row r="5" spans="1:35" ht="15.75" x14ac:dyDescent="0.25">
      <c r="A5" s="116">
        <v>4</v>
      </c>
      <c r="B5" s="708"/>
      <c r="C5" s="104" t="s">
        <v>749</v>
      </c>
      <c r="D5" s="106">
        <v>1.39219014722573E-2</v>
      </c>
      <c r="E5" s="106">
        <v>4.1829254049350766</v>
      </c>
      <c r="F5" s="106">
        <v>300.45647236266899</v>
      </c>
      <c r="G5" s="106">
        <f>G4+E5</f>
        <v>21.304173182939294</v>
      </c>
      <c r="H5" s="106">
        <f t="shared" si="3"/>
        <v>1040.0171739738764</v>
      </c>
      <c r="I5" s="540">
        <v>2.3923971583337173E-3</v>
      </c>
      <c r="J5" s="106">
        <f t="shared" si="0"/>
        <v>1.4611835858401147E-2</v>
      </c>
      <c r="K5" s="106"/>
      <c r="L5" s="171"/>
      <c r="M5" s="105">
        <v>4</v>
      </c>
      <c r="N5" s="724"/>
      <c r="O5" s="105" t="s">
        <v>728</v>
      </c>
      <c r="P5" s="106">
        <v>4.523302525205207E-2</v>
      </c>
      <c r="Q5" s="106">
        <v>29.627470674622685</v>
      </c>
      <c r="R5" s="106">
        <v>654.99644362784659</v>
      </c>
      <c r="S5" s="106">
        <f t="shared" si="4"/>
        <v>36.002098551846878</v>
      </c>
      <c r="T5" s="106">
        <f t="shared" si="5"/>
        <v>717.79348803121673</v>
      </c>
      <c r="U5" s="106">
        <v>3.7331119349201259E-4</v>
      </c>
      <c r="V5" s="106">
        <f t="shared" si="1"/>
        <v>1.0599689844725146E-2</v>
      </c>
      <c r="W5" s="106"/>
      <c r="X5" s="171"/>
      <c r="Y5" s="366">
        <v>4</v>
      </c>
      <c r="Z5" s="724"/>
      <c r="AA5" s="365" t="s">
        <v>732</v>
      </c>
      <c r="AB5" s="185">
        <v>2.5113346831240273E-2</v>
      </c>
      <c r="AC5" s="185">
        <v>0.3680613362453814</v>
      </c>
      <c r="AD5" s="185">
        <v>14.656004980886252</v>
      </c>
      <c r="AE5" s="185">
        <f t="shared" ref="AE5:AE12" si="8">AC4+AC5</f>
        <v>10.35531954951799</v>
      </c>
      <c r="AF5" s="185">
        <f t="shared" si="6"/>
        <v>214.92069958891099</v>
      </c>
      <c r="AG5" s="185">
        <v>3.0295566899890603E-3</v>
      </c>
      <c r="AH5" s="185">
        <f t="shared" si="7"/>
        <v>1.9000516739674008E-2</v>
      </c>
      <c r="AI5" s="185">
        <v>1.9541067781597223E-2</v>
      </c>
    </row>
    <row r="6" spans="1:35" ht="15.75" x14ac:dyDescent="0.25">
      <c r="A6" s="116">
        <v>5</v>
      </c>
      <c r="B6" s="708"/>
      <c r="C6" s="104" t="s">
        <v>757</v>
      </c>
      <c r="D6" s="106">
        <v>1.2448630493821777E-2</v>
      </c>
      <c r="E6" s="106">
        <v>0.61711861294791237</v>
      </c>
      <c r="F6" s="106">
        <v>49.573213154184842</v>
      </c>
      <c r="G6" s="106">
        <f t="shared" si="2"/>
        <v>21.921291795887207</v>
      </c>
      <c r="H6" s="106">
        <f t="shared" si="3"/>
        <v>1089.5903871280614</v>
      </c>
      <c r="I6" s="540">
        <v>2.3923971583337173E-3</v>
      </c>
      <c r="J6" s="106">
        <f t="shared" si="0"/>
        <v>1.4540704007185774E-2</v>
      </c>
      <c r="K6" s="106"/>
      <c r="L6" s="171"/>
      <c r="M6" s="105">
        <v>5</v>
      </c>
      <c r="N6" s="724"/>
      <c r="O6" s="105" t="s">
        <v>749</v>
      </c>
      <c r="P6" s="106">
        <v>3.6010403486123617E-2</v>
      </c>
      <c r="Q6" s="106">
        <v>14.408455883986472</v>
      </c>
      <c r="R6" s="106">
        <v>400.11925691248308</v>
      </c>
      <c r="S6" s="106">
        <f t="shared" si="4"/>
        <v>50.410554435833347</v>
      </c>
      <c r="T6" s="106">
        <f t="shared" si="5"/>
        <v>1117.9127449436999</v>
      </c>
      <c r="U6" s="106">
        <v>3.7331119349201259E-4</v>
      </c>
      <c r="V6" s="106">
        <f t="shared" si="1"/>
        <v>1.3277665039583837E-2</v>
      </c>
      <c r="W6" s="106"/>
      <c r="X6" s="171"/>
      <c r="Y6" s="366">
        <v>5</v>
      </c>
      <c r="Z6" s="724"/>
      <c r="AA6" s="105" t="s">
        <v>734</v>
      </c>
      <c r="AB6" s="106">
        <v>8.5234837656962773E-3</v>
      </c>
      <c r="AC6" s="106">
        <v>6.6132030613181803</v>
      </c>
      <c r="AD6" s="106">
        <v>775.88029063113402</v>
      </c>
      <c r="AE6" s="106">
        <f t="shared" si="8"/>
        <v>6.981264397563562</v>
      </c>
      <c r="AF6" s="106">
        <f t="shared" si="6"/>
        <v>790.53629561202024</v>
      </c>
      <c r="AG6" s="106">
        <v>3.0295566899890603E-3</v>
      </c>
      <c r="AH6" s="106">
        <f t="shared" si="7"/>
        <v>6.2298365176586398E-3</v>
      </c>
      <c r="AI6" s="106"/>
    </row>
    <row r="7" spans="1:35" ht="15.75" x14ac:dyDescent="0.25">
      <c r="A7" s="116">
        <v>6</v>
      </c>
      <c r="B7" s="708"/>
      <c r="C7" s="104" t="s">
        <v>741</v>
      </c>
      <c r="D7" s="106">
        <v>9.8005974027362431E-3</v>
      </c>
      <c r="E7" s="106">
        <v>1.304222645121857</v>
      </c>
      <c r="F7" s="106">
        <v>133.07583114859196</v>
      </c>
      <c r="G7" s="106">
        <f t="shared" si="2"/>
        <v>23.225514441009064</v>
      </c>
      <c r="H7" s="106">
        <f t="shared" si="3"/>
        <v>1222.6662182766534</v>
      </c>
      <c r="I7" s="540">
        <v>2.3923971583337173E-3</v>
      </c>
      <c r="J7" s="106">
        <f t="shared" si="0"/>
        <v>1.4156227776361561E-2</v>
      </c>
      <c r="K7" s="106"/>
      <c r="L7" s="171"/>
      <c r="M7" s="105">
        <v>6</v>
      </c>
      <c r="N7" s="724"/>
      <c r="O7" s="105" t="s">
        <v>736</v>
      </c>
      <c r="P7" s="106">
        <v>3.1672869126061237E-2</v>
      </c>
      <c r="Q7" s="106">
        <v>7.7239668107133888</v>
      </c>
      <c r="R7" s="106">
        <v>243.86697586414473</v>
      </c>
      <c r="S7" s="106">
        <f t="shared" si="4"/>
        <v>58.13452124654674</v>
      </c>
      <c r="T7" s="106">
        <f t="shared" si="5"/>
        <v>1361.7797208078446</v>
      </c>
      <c r="U7" s="106">
        <v>3.7331119349201259E-4</v>
      </c>
      <c r="V7" s="106">
        <f t="shared" si="1"/>
        <v>1.4387916662211007E-2</v>
      </c>
      <c r="W7" s="106"/>
      <c r="X7" s="171"/>
      <c r="Y7" s="366">
        <v>6</v>
      </c>
      <c r="Z7" s="724"/>
      <c r="AA7" s="272" t="s">
        <v>763</v>
      </c>
      <c r="AB7" s="158">
        <v>7.1283593470740066E-3</v>
      </c>
      <c r="AC7" s="158">
        <v>1.4406191291047674</v>
      </c>
      <c r="AD7" s="158">
        <v>202.09687236041231</v>
      </c>
      <c r="AE7" s="106">
        <f t="shared" si="8"/>
        <v>8.053822190422947</v>
      </c>
      <c r="AF7" s="106">
        <f t="shared" si="6"/>
        <v>977.97716299154627</v>
      </c>
      <c r="AG7" s="158">
        <v>3.0295566899890603E-3</v>
      </c>
      <c r="AH7" s="158">
        <f t="shared" si="7"/>
        <v>6.1570812314144501E-3</v>
      </c>
      <c r="AI7" s="106"/>
    </row>
    <row r="8" spans="1:35" ht="15.75" x14ac:dyDescent="0.25">
      <c r="A8" s="116">
        <v>7</v>
      </c>
      <c r="B8" s="708"/>
      <c r="C8" s="104" t="s">
        <v>734</v>
      </c>
      <c r="D8" s="106">
        <v>8.9934535264903116E-3</v>
      </c>
      <c r="E8" s="106">
        <v>3.8597037176636815</v>
      </c>
      <c r="F8" s="106">
        <v>429.1681395022373</v>
      </c>
      <c r="G8" s="106">
        <f t="shared" si="2"/>
        <v>27.085218158672745</v>
      </c>
      <c r="H8" s="106">
        <f t="shared" si="3"/>
        <v>1651.8343577788905</v>
      </c>
      <c r="I8" s="540">
        <v>2.3923971583337173E-3</v>
      </c>
      <c r="J8" s="106">
        <f t="shared" si="0"/>
        <v>1.3085751745034428E-2</v>
      </c>
      <c r="K8" s="106"/>
      <c r="L8" s="171"/>
      <c r="M8" s="105">
        <v>7</v>
      </c>
      <c r="N8" s="724"/>
      <c r="O8" s="105" t="s">
        <v>758</v>
      </c>
      <c r="P8" s="106">
        <v>2.9378860815373789E-2</v>
      </c>
      <c r="Q8" s="106">
        <v>21.56819038248377</v>
      </c>
      <c r="R8" s="106">
        <v>734.1397788711148</v>
      </c>
      <c r="S8" s="106">
        <f t="shared" si="4"/>
        <v>79.702711629030517</v>
      </c>
      <c r="T8" s="106">
        <f t="shared" si="5"/>
        <v>2095.9194996789593</v>
      </c>
      <c r="U8" s="106">
        <v>3.7331119349201259E-4</v>
      </c>
      <c r="V8" s="106">
        <f t="shared" si="1"/>
        <v>1.6692891669877565E-2</v>
      </c>
      <c r="W8" s="106"/>
      <c r="X8" s="171"/>
      <c r="Y8" s="366">
        <v>7</v>
      </c>
      <c r="Z8" s="724"/>
      <c r="AA8" s="105" t="s">
        <v>730</v>
      </c>
      <c r="AB8" s="106">
        <v>4.2151465997219088E-3</v>
      </c>
      <c r="AC8" s="106">
        <v>3.3402838251777056</v>
      </c>
      <c r="AD8" s="106">
        <v>792.44784164756641</v>
      </c>
      <c r="AE8" s="106">
        <f t="shared" si="8"/>
        <v>4.7809029542824728</v>
      </c>
      <c r="AF8" s="106">
        <f t="shared" si="6"/>
        <v>994.54471400797865</v>
      </c>
      <c r="AG8" s="106">
        <v>3.0295566899890603E-3</v>
      </c>
      <c r="AH8" s="106">
        <f t="shared" si="7"/>
        <v>3.6092473773112832E-3</v>
      </c>
      <c r="AI8" s="106"/>
    </row>
    <row r="9" spans="1:35" ht="15.75" x14ac:dyDescent="0.25">
      <c r="A9" s="116">
        <v>8</v>
      </c>
      <c r="B9" s="708"/>
      <c r="C9" s="104" t="s">
        <v>730</v>
      </c>
      <c r="D9" s="106">
        <v>8.3739022983447126E-3</v>
      </c>
      <c r="E9" s="106">
        <v>4.9424514167201732</v>
      </c>
      <c r="F9" s="106">
        <v>590.22081230839751</v>
      </c>
      <c r="G9" s="106">
        <f t="shared" si="2"/>
        <v>32.02766957539292</v>
      </c>
      <c r="H9" s="106">
        <f t="shared" si="3"/>
        <v>2242.0551700872879</v>
      </c>
      <c r="I9" s="540">
        <v>2.3923971583337173E-3</v>
      </c>
      <c r="J9" s="106">
        <f t="shared" si="0"/>
        <v>1.2040269208227187E-2</v>
      </c>
      <c r="K9" s="106"/>
      <c r="L9" s="171"/>
      <c r="M9" s="105">
        <v>8</v>
      </c>
      <c r="N9" s="724"/>
      <c r="O9" s="105" t="s">
        <v>763</v>
      </c>
      <c r="P9" s="106">
        <v>2.7377304047381174E-2</v>
      </c>
      <c r="Q9" s="106">
        <v>6.5684249760529827</v>
      </c>
      <c r="R9" s="106">
        <v>239.92227155329775</v>
      </c>
      <c r="S9" s="106">
        <f t="shared" si="4"/>
        <v>86.271136605083498</v>
      </c>
      <c r="T9" s="106">
        <f t="shared" si="5"/>
        <v>2335.8417712322571</v>
      </c>
      <c r="U9" s="106">
        <v>3.7331119349201259E-4</v>
      </c>
      <c r="V9" s="106">
        <f t="shared" si="1"/>
        <v>1.7204087532399104E-2</v>
      </c>
      <c r="W9" s="106"/>
      <c r="X9" s="171"/>
      <c r="Y9" s="366">
        <v>8</v>
      </c>
      <c r="Z9" s="724"/>
      <c r="AA9" s="105" t="s">
        <v>751</v>
      </c>
      <c r="AB9" s="106">
        <v>3.4384464537428718E-3</v>
      </c>
      <c r="AC9" s="106">
        <v>0.10144315786098813</v>
      </c>
      <c r="AD9" s="106">
        <v>29.502613818680711</v>
      </c>
      <c r="AE9" s="106">
        <f t="shared" si="8"/>
        <v>3.4417269830386936</v>
      </c>
      <c r="AF9" s="106">
        <f t="shared" si="6"/>
        <v>821.95045546624715</v>
      </c>
      <c r="AG9" s="106">
        <v>3.0295566899890603E-3</v>
      </c>
      <c r="AH9" s="106">
        <f t="shared" si="7"/>
        <v>2.9875278847267834E-3</v>
      </c>
      <c r="AI9" s="106"/>
    </row>
    <row r="10" spans="1:35" ht="15.75" x14ac:dyDescent="0.25">
      <c r="A10" s="116">
        <v>9</v>
      </c>
      <c r="B10" s="708"/>
      <c r="C10" s="104" t="s">
        <v>722</v>
      </c>
      <c r="D10" s="106">
        <v>5.2813400189473175E-3</v>
      </c>
      <c r="E10" s="106">
        <v>2.0991006095771274</v>
      </c>
      <c r="F10" s="106">
        <v>397.45606267470021</v>
      </c>
      <c r="G10" s="106">
        <f t="shared" si="2"/>
        <v>34.126770184970049</v>
      </c>
      <c r="H10" s="106">
        <f t="shared" si="3"/>
        <v>2639.5112327619881</v>
      </c>
      <c r="I10" s="540">
        <v>2.3923971583337173E-3</v>
      </c>
      <c r="J10" s="106">
        <f t="shared" si="0"/>
        <v>1.1161650860482816E-2</v>
      </c>
      <c r="K10" s="106"/>
      <c r="L10" s="171"/>
      <c r="M10" s="105">
        <v>9</v>
      </c>
      <c r="N10" s="724"/>
      <c r="O10" s="105" t="s">
        <v>730</v>
      </c>
      <c r="P10" s="106">
        <v>2.3790202287410588E-2</v>
      </c>
      <c r="Q10" s="106">
        <v>35.302743298757036</v>
      </c>
      <c r="R10" s="106">
        <v>1483.919424991132</v>
      </c>
      <c r="S10" s="106">
        <f t="shared" si="4"/>
        <v>121.57387990384053</v>
      </c>
      <c r="T10" s="106">
        <f t="shared" si="5"/>
        <v>3819.7611962233891</v>
      </c>
      <c r="U10" s="106">
        <v>3.7331119349201259E-4</v>
      </c>
      <c r="V10" s="106">
        <f t="shared" si="1"/>
        <v>1.870801558206411E-2</v>
      </c>
      <c r="W10" s="106"/>
      <c r="X10" s="171"/>
      <c r="Y10" s="366">
        <v>9</v>
      </c>
      <c r="Z10" s="724"/>
      <c r="AA10" s="105" t="s">
        <v>726</v>
      </c>
      <c r="AB10" s="106">
        <v>-3.5011143224194918E-3</v>
      </c>
      <c r="AC10" s="106">
        <v>-6.1193095047663357</v>
      </c>
      <c r="AD10" s="106">
        <v>1747.8176778122188</v>
      </c>
      <c r="AE10" s="106">
        <f t="shared" si="8"/>
        <v>-6.0178663469053477</v>
      </c>
      <c r="AF10" s="106">
        <f t="shared" si="6"/>
        <v>1777.3202916308994</v>
      </c>
      <c r="AG10" s="106">
        <v>3.0295566899890603E-3</v>
      </c>
      <c r="AH10" s="106">
        <f t="shared" si="7"/>
        <v>-2.8555859409271802E-3</v>
      </c>
      <c r="AI10" s="106"/>
    </row>
    <row r="11" spans="1:35" ht="15.75" x14ac:dyDescent="0.25">
      <c r="A11" s="116">
        <v>10</v>
      </c>
      <c r="B11" s="708"/>
      <c r="C11" s="104" t="s">
        <v>728</v>
      </c>
      <c r="D11" s="106">
        <v>3.344118420080732E-3</v>
      </c>
      <c r="E11" s="106">
        <v>4.4168654356477175</v>
      </c>
      <c r="F11" s="106">
        <v>1320.7861925957416</v>
      </c>
      <c r="G11" s="106">
        <f t="shared" si="2"/>
        <v>38.543635620617763</v>
      </c>
      <c r="H11" s="106">
        <f t="shared" si="3"/>
        <v>3960.2974253577295</v>
      </c>
      <c r="I11" s="540">
        <v>2.3923971583337173E-3</v>
      </c>
      <c r="J11" s="106">
        <f t="shared" si="0"/>
        <v>8.8033573041676628E-3</v>
      </c>
      <c r="K11" s="106"/>
      <c r="L11" s="171"/>
      <c r="M11" s="105">
        <v>10</v>
      </c>
      <c r="N11" s="724"/>
      <c r="O11" s="104" t="s">
        <v>747</v>
      </c>
      <c r="P11" s="185">
        <v>1.9880152510442537E-2</v>
      </c>
      <c r="Q11" s="185">
        <v>48.034382343563614</v>
      </c>
      <c r="R11" s="185">
        <v>2416.1978796859016</v>
      </c>
      <c r="S11" s="185">
        <f t="shared" si="4"/>
        <v>169.60826224740416</v>
      </c>
      <c r="T11" s="185">
        <f t="shared" si="5"/>
        <v>6235.9590759092907</v>
      </c>
      <c r="U11" s="185">
        <v>3.7331119349201259E-4</v>
      </c>
      <c r="V11" s="185">
        <f t="shared" si="1"/>
        <v>1.9025706378250913E-2</v>
      </c>
      <c r="W11" s="185">
        <v>1.9025706378250913E-2</v>
      </c>
      <c r="X11" s="171"/>
      <c r="Y11" s="366">
        <v>10</v>
      </c>
      <c r="Z11" s="724"/>
      <c r="AA11" s="105" t="s">
        <v>743</v>
      </c>
      <c r="AB11" s="106">
        <v>-4.7973076880654317E-3</v>
      </c>
      <c r="AC11" s="106">
        <v>-1.5847277604861609</v>
      </c>
      <c r="AD11" s="106">
        <v>330.33690218131915</v>
      </c>
      <c r="AE11" s="106">
        <f t="shared" si="8"/>
        <v>-7.7040372652524969</v>
      </c>
      <c r="AF11" s="106">
        <f t="shared" si="6"/>
        <v>2078.1545799935379</v>
      </c>
      <c r="AG11" s="106">
        <v>3.0295566899890603E-3</v>
      </c>
      <c r="AH11" s="106">
        <f t="shared" si="7"/>
        <v>-3.1990376609306805E-3</v>
      </c>
      <c r="AI11" s="106"/>
    </row>
    <row r="12" spans="1:35" ht="15.75" x14ac:dyDescent="0.25">
      <c r="A12" s="116">
        <v>11</v>
      </c>
      <c r="B12" s="708"/>
      <c r="C12" s="104" t="s">
        <v>758</v>
      </c>
      <c r="D12" s="106">
        <v>2.125611655126489E-3</v>
      </c>
      <c r="E12" s="106">
        <v>8.3904606233594234E-2</v>
      </c>
      <c r="F12" s="106">
        <v>39.473158717038231</v>
      </c>
      <c r="G12" s="106">
        <f t="shared" si="2"/>
        <v>38.627540226851359</v>
      </c>
      <c r="H12" s="106">
        <f t="shared" si="3"/>
        <v>3999.7705840747676</v>
      </c>
      <c r="I12" s="540">
        <v>2.3923971583337173E-3</v>
      </c>
      <c r="J12" s="106">
        <f t="shared" si="0"/>
        <v>8.7436909503261148E-3</v>
      </c>
      <c r="K12" s="106"/>
      <c r="L12" s="171"/>
      <c r="M12" s="105">
        <v>11</v>
      </c>
      <c r="N12" s="724"/>
      <c r="O12" s="105" t="s">
        <v>732</v>
      </c>
      <c r="P12" s="106">
        <v>1.7250368868688339E-2</v>
      </c>
      <c r="Q12" s="106">
        <v>35.725950277558788</v>
      </c>
      <c r="R12" s="106">
        <v>2071.0252951405591</v>
      </c>
      <c r="S12" s="106">
        <f t="shared" si="4"/>
        <v>205.33421252496294</v>
      </c>
      <c r="T12" s="106">
        <f t="shared" si="5"/>
        <v>8306.9843710498499</v>
      </c>
      <c r="U12" s="106">
        <v>3.7331119349201259E-4</v>
      </c>
      <c r="V12" s="106">
        <f t="shared" si="1"/>
        <v>1.8691020014678292E-2</v>
      </c>
      <c r="W12" s="106"/>
      <c r="X12" s="171"/>
      <c r="Y12" s="366">
        <v>11</v>
      </c>
      <c r="Z12" s="725"/>
      <c r="AA12" s="105" t="s">
        <v>766</v>
      </c>
      <c r="AB12" s="106">
        <v>-5.2526425322259101E-3</v>
      </c>
      <c r="AC12" s="106">
        <v>-0.19351760365068552</v>
      </c>
      <c r="AD12" s="106">
        <v>36.841951924849269</v>
      </c>
      <c r="AE12" s="106">
        <f t="shared" si="8"/>
        <v>-1.7782453641368465</v>
      </c>
      <c r="AF12" s="106">
        <f t="shared" si="6"/>
        <v>367.17885410616839</v>
      </c>
      <c r="AG12" s="106">
        <v>3.0295566899890603E-3</v>
      </c>
      <c r="AH12" s="106">
        <f t="shared" si="7"/>
        <v>-2.5503327024132289E-3</v>
      </c>
      <c r="AI12" s="106"/>
    </row>
    <row r="13" spans="1:35" ht="15.75" x14ac:dyDescent="0.25">
      <c r="A13" s="116">
        <v>12</v>
      </c>
      <c r="B13" s="708"/>
      <c r="C13" s="104" t="s">
        <v>732</v>
      </c>
      <c r="D13" s="106">
        <v>2.0707434278618392E-3</v>
      </c>
      <c r="E13" s="106">
        <v>2.7609834699794793</v>
      </c>
      <c r="F13" s="106">
        <v>1333.3295824245849</v>
      </c>
      <c r="G13" s="106">
        <f t="shared" si="2"/>
        <v>41.388523696830838</v>
      </c>
      <c r="H13" s="106">
        <f t="shared" si="3"/>
        <v>5333.1001664993528</v>
      </c>
      <c r="I13" s="540">
        <v>2.3923971583337173E-3</v>
      </c>
      <c r="J13" s="106">
        <f t="shared" si="0"/>
        <v>7.1966386802659035E-3</v>
      </c>
      <c r="K13" s="106"/>
      <c r="L13" s="171"/>
      <c r="M13" s="105">
        <v>12</v>
      </c>
      <c r="N13" s="724"/>
      <c r="O13" s="105" t="s">
        <v>743</v>
      </c>
      <c r="P13" s="106">
        <v>1.523436617043362E-2</v>
      </c>
      <c r="Q13" s="106">
        <v>5.4301793804354945</v>
      </c>
      <c r="R13" s="106">
        <v>356.44275053426355</v>
      </c>
      <c r="S13" s="106">
        <f t="shared" si="4"/>
        <v>210.76439190539844</v>
      </c>
      <c r="T13" s="106">
        <f t="shared" si="5"/>
        <v>8663.4271215841127</v>
      </c>
      <c r="U13" s="106">
        <v>3.7331119349201259E-4</v>
      </c>
      <c r="V13" s="106">
        <f t="shared" si="1"/>
        <v>1.8582389957834303E-2</v>
      </c>
      <c r="W13" s="106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</row>
    <row r="14" spans="1:35" ht="15.75" x14ac:dyDescent="0.25">
      <c r="A14" s="116">
        <v>13</v>
      </c>
      <c r="B14" s="708"/>
      <c r="C14" s="104" t="s">
        <v>726</v>
      </c>
      <c r="D14" s="106">
        <v>1.5029236776337108E-3</v>
      </c>
      <c r="E14" s="106">
        <v>1.120181082519581</v>
      </c>
      <c r="F14" s="106">
        <v>745.33464286307503</v>
      </c>
      <c r="G14" s="106">
        <f t="shared" si="2"/>
        <v>42.508704779350417</v>
      </c>
      <c r="H14" s="106">
        <f t="shared" si="3"/>
        <v>6078.4348093624276</v>
      </c>
      <c r="I14" s="540">
        <v>2.3923971583337173E-3</v>
      </c>
      <c r="J14" s="106">
        <f t="shared" si="0"/>
        <v>6.5433989921955E-3</v>
      </c>
      <c r="K14" s="106"/>
      <c r="L14" s="171"/>
      <c r="M14" s="105">
        <v>13</v>
      </c>
      <c r="N14" s="724"/>
      <c r="O14" s="105" t="s">
        <v>768</v>
      </c>
      <c r="P14" s="106">
        <v>1.4626156189203789E-2</v>
      </c>
      <c r="Q14" s="106">
        <v>19.08162029808204</v>
      </c>
      <c r="R14" s="106">
        <v>1304.6230363769141</v>
      </c>
      <c r="S14" s="106">
        <f t="shared" si="4"/>
        <v>229.84601220348048</v>
      </c>
      <c r="T14" s="106">
        <f t="shared" si="5"/>
        <v>9968.0501579610263</v>
      </c>
      <c r="U14" s="106">
        <v>3.7331119349201259E-4</v>
      </c>
      <c r="V14" s="106">
        <f t="shared" si="1"/>
        <v>1.8174270774075379E-2</v>
      </c>
      <c r="W14" s="106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</row>
    <row r="15" spans="1:35" ht="15.75" x14ac:dyDescent="0.25">
      <c r="A15" s="116">
        <v>14</v>
      </c>
      <c r="B15" s="708"/>
      <c r="C15" s="104" t="s">
        <v>751</v>
      </c>
      <c r="D15" s="106">
        <v>-1.8629068950516531E-3</v>
      </c>
      <c r="E15" s="106">
        <v>-5.8661666259786612E-3</v>
      </c>
      <c r="F15" s="106">
        <v>3.1489317268408143</v>
      </c>
      <c r="G15" s="106">
        <f t="shared" si="2"/>
        <v>42.502838612724439</v>
      </c>
      <c r="H15" s="106">
        <f t="shared" si="3"/>
        <v>6081.5837410892682</v>
      </c>
      <c r="I15" s="540">
        <v>2.3923971583337173E-3</v>
      </c>
      <c r="J15" s="106">
        <f t="shared" si="0"/>
        <v>6.5393262820280639E-3</v>
      </c>
      <c r="K15" s="106"/>
      <c r="L15" s="171"/>
      <c r="M15" s="105">
        <v>14</v>
      </c>
      <c r="N15" s="724"/>
      <c r="O15" s="105" t="s">
        <v>734</v>
      </c>
      <c r="P15" s="106">
        <v>1.348635483645729E-2</v>
      </c>
      <c r="Q15" s="106">
        <v>23.871081262038892</v>
      </c>
      <c r="R15" s="106">
        <v>1770.0172916634863</v>
      </c>
      <c r="S15" s="106">
        <f t="shared" si="4"/>
        <v>253.71709346551938</v>
      </c>
      <c r="T15" s="106">
        <f t="shared" si="5"/>
        <v>11738.067449624512</v>
      </c>
      <c r="U15" s="106">
        <v>3.7331119349201259E-4</v>
      </c>
      <c r="V15" s="106">
        <f t="shared" si="1"/>
        <v>1.7598713537039703E-2</v>
      </c>
      <c r="W15" s="106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</row>
    <row r="16" spans="1:35" ht="15.75" x14ac:dyDescent="0.25">
      <c r="A16" s="116">
        <v>15</v>
      </c>
      <c r="B16" s="708"/>
      <c r="C16" s="104" t="s">
        <v>766</v>
      </c>
      <c r="D16" s="106">
        <v>-2.1442786637889736E-2</v>
      </c>
      <c r="E16" s="106">
        <v>-0.14993470850193771</v>
      </c>
      <c r="F16" s="106">
        <v>6.9923145267416285</v>
      </c>
      <c r="G16" s="106">
        <f t="shared" si="2"/>
        <v>42.352903904222501</v>
      </c>
      <c r="H16" s="106">
        <f t="shared" si="3"/>
        <v>6088.5760556160094</v>
      </c>
      <c r="I16" s="540">
        <v>2.3923971583337173E-3</v>
      </c>
      <c r="J16" s="106">
        <f t="shared" si="0"/>
        <v>6.5092551647972074E-3</v>
      </c>
      <c r="K16" s="106"/>
      <c r="L16" s="171"/>
      <c r="M16" s="105">
        <v>15</v>
      </c>
      <c r="N16" s="724"/>
      <c r="O16" s="105" t="s">
        <v>757</v>
      </c>
      <c r="P16" s="106">
        <v>6.7768623958665303E-3</v>
      </c>
      <c r="Q16" s="106">
        <v>0.19158202469610516</v>
      </c>
      <c r="R16" s="106">
        <v>28.270018410431117</v>
      </c>
      <c r="S16" s="106">
        <f t="shared" si="4"/>
        <v>253.9086754902155</v>
      </c>
      <c r="T16" s="106">
        <f t="shared" si="5"/>
        <v>11766.337468034943</v>
      </c>
      <c r="U16" s="106">
        <v>3.7331119349201259E-4</v>
      </c>
      <c r="V16" s="106">
        <f t="shared" si="1"/>
        <v>1.7577534409588629E-2</v>
      </c>
      <c r="W16" s="106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</row>
    <row r="17" spans="1:35" ht="15.75" x14ac:dyDescent="0.25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05">
        <v>16</v>
      </c>
      <c r="N17" s="724"/>
      <c r="O17" s="105" t="s">
        <v>762</v>
      </c>
      <c r="P17" s="106">
        <v>4.7906044124789333E-3</v>
      </c>
      <c r="Q17" s="106">
        <v>5.8086511520352397</v>
      </c>
      <c r="R17" s="106">
        <v>1212.5090389230261</v>
      </c>
      <c r="S17" s="106">
        <f t="shared" si="4"/>
        <v>259.71732664225073</v>
      </c>
      <c r="T17" s="106">
        <f t="shared" si="5"/>
        <v>12978.846506957969</v>
      </c>
      <c r="U17" s="106">
        <v>3.7331119349201259E-4</v>
      </c>
      <c r="V17" s="106">
        <f t="shared" si="1"/>
        <v>1.6587325745318432E-2</v>
      </c>
      <c r="W17" s="106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</row>
    <row r="18" spans="1:35" ht="15.75" x14ac:dyDescent="0.2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05">
        <v>17</v>
      </c>
      <c r="N18" s="724"/>
      <c r="O18" s="105" t="s">
        <v>724</v>
      </c>
      <c r="P18" s="106">
        <v>4.0433204809535925E-3</v>
      </c>
      <c r="Q18" s="106">
        <v>3.1772544495726667</v>
      </c>
      <c r="R18" s="106">
        <v>785.8032685114614</v>
      </c>
      <c r="S18" s="106">
        <f t="shared" si="4"/>
        <v>262.8945810918234</v>
      </c>
      <c r="T18" s="106">
        <f t="shared" si="5"/>
        <v>13764.64977546943</v>
      </c>
      <c r="U18" s="106">
        <v>3.7331119349201259E-4</v>
      </c>
      <c r="V18" s="106">
        <f t="shared" si="1"/>
        <v>1.5987867464825559E-2</v>
      </c>
      <c r="W18" s="106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</row>
    <row r="19" spans="1:35" ht="15.75" x14ac:dyDescent="0.2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05">
        <v>18</v>
      </c>
      <c r="N19" s="724"/>
      <c r="O19" s="105" t="s">
        <v>741</v>
      </c>
      <c r="P19" s="106">
        <v>-3.0400612130428595E-3</v>
      </c>
      <c r="Q19" s="106">
        <v>-12.931210937353313</v>
      </c>
      <c r="R19" s="106">
        <v>4253.6021583625279</v>
      </c>
      <c r="S19" s="106">
        <f t="shared" si="4"/>
        <v>249.96337015447008</v>
      </c>
      <c r="T19" s="106">
        <f t="shared" si="5"/>
        <v>18018.251933831958</v>
      </c>
      <c r="U19" s="106">
        <v>3.7331119349201259E-4</v>
      </c>
      <c r="V19" s="106">
        <f t="shared" si="1"/>
        <v>1.2077285833415271E-2</v>
      </c>
      <c r="W19" s="106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</row>
    <row r="20" spans="1:35" ht="15.75" x14ac:dyDescent="0.2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05">
        <v>19</v>
      </c>
      <c r="N20" s="724"/>
      <c r="O20" s="105" t="s">
        <v>720</v>
      </c>
      <c r="P20" s="106">
        <v>-1.2121234638168929E-2</v>
      </c>
      <c r="Q20" s="106">
        <v>-1.495531673277925E-2</v>
      </c>
      <c r="R20" s="106">
        <v>1.233811338465967</v>
      </c>
      <c r="S20" s="106">
        <f t="shared" si="4"/>
        <v>249.94841483773732</v>
      </c>
      <c r="T20" s="106">
        <f t="shared" si="5"/>
        <v>18019.485745170423</v>
      </c>
      <c r="U20" s="106">
        <v>3.7331119349201259E-4</v>
      </c>
      <c r="V20" s="106">
        <f t="shared" si="1"/>
        <v>1.2075843370505069E-2</v>
      </c>
      <c r="W20" s="106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</row>
    <row r="21" spans="1:35" ht="15.75" x14ac:dyDescent="0.2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05">
        <v>20</v>
      </c>
      <c r="N21" s="725"/>
      <c r="O21" s="105" t="s">
        <v>759</v>
      </c>
      <c r="P21" s="106">
        <v>-0.14267772646741494</v>
      </c>
      <c r="Q21" s="106">
        <v>-0.61317670021082471</v>
      </c>
      <c r="R21" s="106">
        <v>4.2976343637691992</v>
      </c>
      <c r="S21" s="106">
        <f t="shared" si="4"/>
        <v>249.33523813752649</v>
      </c>
      <c r="T21" s="106">
        <f t="shared" si="5"/>
        <v>18023.78337953419</v>
      </c>
      <c r="U21" s="106">
        <v>3.7331119349201259E-4</v>
      </c>
      <c r="V21" s="106">
        <f t="shared" si="1"/>
        <v>1.2043718080291248E-2</v>
      </c>
      <c r="W21" s="106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</row>
    <row r="22" spans="1:35" ht="15.75" x14ac:dyDescent="0.2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</row>
    <row r="23" spans="1:35" ht="15.75" x14ac:dyDescent="0.2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</row>
    <row r="24" spans="1:35" ht="18.75" x14ac:dyDescent="0.25">
      <c r="A24" s="105" t="s">
        <v>716</v>
      </c>
      <c r="B24" s="105" t="s">
        <v>884</v>
      </c>
      <c r="C24" s="105" t="s">
        <v>5009</v>
      </c>
      <c r="D24" s="105" t="s">
        <v>5079</v>
      </c>
      <c r="E24" s="105" t="s">
        <v>5107</v>
      </c>
      <c r="F24" s="105" t="s">
        <v>5108</v>
      </c>
      <c r="G24" s="180" t="s">
        <v>5103</v>
      </c>
      <c r="H24" s="180" t="s">
        <v>5104</v>
      </c>
      <c r="I24" s="180" t="s">
        <v>5105</v>
      </c>
      <c r="J24" s="180" t="s">
        <v>5106</v>
      </c>
      <c r="K24" s="180" t="s">
        <v>5081</v>
      </c>
      <c r="L24" s="171"/>
      <c r="M24" s="105" t="s">
        <v>716</v>
      </c>
      <c r="N24" s="105" t="s">
        <v>884</v>
      </c>
      <c r="O24" s="105" t="s">
        <v>5009</v>
      </c>
      <c r="P24" s="105" t="s">
        <v>5079</v>
      </c>
      <c r="Q24" s="105" t="s">
        <v>5107</v>
      </c>
      <c r="R24" s="105" t="s">
        <v>5108</v>
      </c>
      <c r="S24" s="180" t="s">
        <v>5103</v>
      </c>
      <c r="T24" s="180" t="s">
        <v>5104</v>
      </c>
      <c r="U24" s="180" t="s">
        <v>5105</v>
      </c>
      <c r="V24" s="180" t="s">
        <v>5106</v>
      </c>
      <c r="W24" s="180" t="s">
        <v>5081</v>
      </c>
      <c r="X24" s="171"/>
      <c r="Y24" s="366" t="s">
        <v>716</v>
      </c>
      <c r="Z24" s="366" t="s">
        <v>884</v>
      </c>
      <c r="AA24" s="366" t="s">
        <v>5009</v>
      </c>
      <c r="AB24" s="366" t="s">
        <v>5079</v>
      </c>
      <c r="AC24" s="366" t="s">
        <v>5107</v>
      </c>
      <c r="AD24" s="366" t="s">
        <v>5108</v>
      </c>
      <c r="AE24" s="180" t="s">
        <v>5103</v>
      </c>
      <c r="AF24" s="180" t="s">
        <v>5104</v>
      </c>
      <c r="AG24" s="180" t="s">
        <v>5105</v>
      </c>
      <c r="AH24" s="180" t="s">
        <v>5106</v>
      </c>
      <c r="AI24" s="180" t="s">
        <v>5081</v>
      </c>
    </row>
    <row r="25" spans="1:35" ht="15.75" x14ac:dyDescent="0.25">
      <c r="A25" s="105">
        <v>1</v>
      </c>
      <c r="B25" s="724">
        <v>2016</v>
      </c>
      <c r="C25" s="105" t="s">
        <v>720</v>
      </c>
      <c r="D25" s="106">
        <v>0.13348115889980863</v>
      </c>
      <c r="E25" s="106">
        <v>16.190555557150976</v>
      </c>
      <c r="F25" s="106">
        <v>121.29468825861524</v>
      </c>
      <c r="G25" s="106">
        <f>E25</f>
        <v>16.190555557150976</v>
      </c>
      <c r="H25" s="106">
        <f>F25</f>
        <v>121.29468825861524</v>
      </c>
      <c r="I25" s="106">
        <v>1.0896034317068757E-3</v>
      </c>
      <c r="J25" s="106">
        <f t="shared" ref="J25:J41" si="9">(I25*G25)/(1+I25*H25)</f>
        <v>1.5581928754529094E-2</v>
      </c>
      <c r="K25" s="106"/>
      <c r="L25" s="171"/>
      <c r="M25" s="366">
        <v>1</v>
      </c>
      <c r="N25" s="723">
        <v>2017</v>
      </c>
      <c r="O25" s="366" t="s">
        <v>732</v>
      </c>
      <c r="P25" s="106">
        <v>0.5272739926047707</v>
      </c>
      <c r="Q25" s="106">
        <v>1.784348900220565</v>
      </c>
      <c r="R25" s="106">
        <v>3.3841018621186976</v>
      </c>
      <c r="S25" s="106">
        <v>1.784348900220565</v>
      </c>
      <c r="T25" s="106">
        <v>3.3841018621186976</v>
      </c>
      <c r="U25" s="106">
        <v>5.8907971935470487E-4</v>
      </c>
      <c r="V25" s="368">
        <f>(U25*S25)/(1+U25*T25)</f>
        <v>1.0490324970315972E-3</v>
      </c>
      <c r="W25" s="369"/>
      <c r="X25" s="171"/>
      <c r="Y25" s="116">
        <v>1</v>
      </c>
      <c r="Z25" s="276">
        <v>2018</v>
      </c>
      <c r="AA25" s="12" t="s">
        <v>759</v>
      </c>
      <c r="AB25" s="139">
        <v>6.0613426390747155E-2</v>
      </c>
      <c r="AC25" s="106">
        <v>8.3436972984306639</v>
      </c>
      <c r="AD25" s="43">
        <v>137.65427555015034</v>
      </c>
      <c r="AE25" s="106">
        <v>8.3436972984306639</v>
      </c>
      <c r="AF25" s="43">
        <v>137.65427555015034</v>
      </c>
      <c r="AG25" s="206">
        <v>1.0493421062254297E-3</v>
      </c>
      <c r="AH25" s="43">
        <f>(AG25*AE25)/(1+AG25*AF25)</f>
        <v>7.6503300521043325E-3</v>
      </c>
      <c r="AI25" s="206"/>
    </row>
    <row r="26" spans="1:35" ht="15.75" x14ac:dyDescent="0.25">
      <c r="A26" s="105">
        <v>2</v>
      </c>
      <c r="B26" s="724"/>
      <c r="C26" s="105" t="s">
        <v>759</v>
      </c>
      <c r="D26" s="106">
        <v>8.3543824097277328E-2</v>
      </c>
      <c r="E26" s="106">
        <v>8.0323626095925444</v>
      </c>
      <c r="F26" s="106">
        <v>96.145498442108277</v>
      </c>
      <c r="G26" s="106">
        <f t="shared" ref="G26:G41" si="10">(G25+E26)</f>
        <v>24.222918166743518</v>
      </c>
      <c r="H26" s="106">
        <f t="shared" ref="H26:H41" si="11">(H25+F26)</f>
        <v>217.44018670072353</v>
      </c>
      <c r="I26" s="106">
        <v>1.0896034317068757E-3</v>
      </c>
      <c r="J26" s="106">
        <f t="shared" si="9"/>
        <v>2.1337918787652604E-2</v>
      </c>
      <c r="K26" s="106"/>
      <c r="L26" s="171"/>
      <c r="M26" s="105">
        <v>2</v>
      </c>
      <c r="N26" s="724"/>
      <c r="O26" s="105" t="s">
        <v>766</v>
      </c>
      <c r="P26" s="106">
        <v>0.15654913359125175</v>
      </c>
      <c r="Q26" s="106">
        <v>5.7917795563978434</v>
      </c>
      <c r="R26" s="106">
        <v>36.996560910519783</v>
      </c>
      <c r="S26" s="106">
        <f>S25+Q26</f>
        <v>7.5761284566184086</v>
      </c>
      <c r="T26" s="106">
        <f>T25+R26</f>
        <v>40.38066277263848</v>
      </c>
      <c r="U26" s="106">
        <v>5.8907971935470487E-4</v>
      </c>
      <c r="V26" s="368">
        <f t="shared" ref="V26:V41" si="12">(U26*S26)/(1+U26*T26)</f>
        <v>4.3592483131269615E-3</v>
      </c>
      <c r="W26" s="106"/>
      <c r="X26" s="171"/>
      <c r="Y26" s="116">
        <v>2</v>
      </c>
      <c r="Z26" s="277"/>
      <c r="AA26" s="12" t="s">
        <v>739</v>
      </c>
      <c r="AB26" s="139">
        <v>4.8144145492104697E-2</v>
      </c>
      <c r="AC26" s="106">
        <v>2.1572455191237596</v>
      </c>
      <c r="AD26" s="43">
        <v>44.808054999699451</v>
      </c>
      <c r="AE26" s="43">
        <f>AE25+AC26</f>
        <v>10.500942817554424</v>
      </c>
      <c r="AF26" s="43">
        <f>AF25+AD26</f>
        <v>182.46233054984981</v>
      </c>
      <c r="AG26" s="206">
        <v>1.0493421062254297E-3</v>
      </c>
      <c r="AH26" s="43">
        <f t="shared" ref="AH26:AH31" si="13">(AG26*AE26)/(1+AG26*AF26)</f>
        <v>9.2483435908087552E-3</v>
      </c>
      <c r="AI26" s="206"/>
    </row>
    <row r="27" spans="1:35" ht="15.75" x14ac:dyDescent="0.25">
      <c r="A27" s="314">
        <v>3</v>
      </c>
      <c r="B27" s="724"/>
      <c r="C27" s="105" t="s">
        <v>766</v>
      </c>
      <c r="D27" s="106">
        <v>3.3842976750167814E-2</v>
      </c>
      <c r="E27" s="106">
        <v>1.6749976518846275</v>
      </c>
      <c r="F27" s="106">
        <v>49.49321285327899</v>
      </c>
      <c r="G27" s="106">
        <f t="shared" si="10"/>
        <v>25.897915818628146</v>
      </c>
      <c r="H27" s="106">
        <f t="shared" si="11"/>
        <v>266.93339955400251</v>
      </c>
      <c r="I27" s="106">
        <v>1.0896034317068757E-3</v>
      </c>
      <c r="J27" s="106">
        <f t="shared" si="9"/>
        <v>2.1860343266871765E-2</v>
      </c>
      <c r="K27" s="106"/>
      <c r="L27" s="171"/>
      <c r="M27" s="105">
        <v>3</v>
      </c>
      <c r="N27" s="724"/>
      <c r="O27" s="105" t="s">
        <v>726</v>
      </c>
      <c r="P27" s="106">
        <v>3.4145937141819994E-2</v>
      </c>
      <c r="Q27" s="106">
        <v>18.881034994607511</v>
      </c>
      <c r="R27" s="106">
        <v>552.95114368037355</v>
      </c>
      <c r="S27" s="106">
        <f t="shared" ref="S27:S41" si="14">S26+Q27</f>
        <v>26.45716345122592</v>
      </c>
      <c r="T27" s="106">
        <f t="shared" ref="T27:T41" si="15">T26+R27</f>
        <v>593.33180645301206</v>
      </c>
      <c r="U27" s="106">
        <v>5.8907971935470487E-4</v>
      </c>
      <c r="V27" s="368">
        <f t="shared" si="12"/>
        <v>1.1548833283254775E-2</v>
      </c>
      <c r="W27" s="106"/>
      <c r="X27" s="171"/>
      <c r="Y27" s="116">
        <v>3</v>
      </c>
      <c r="Z27" s="277"/>
      <c r="AA27" s="12" t="s">
        <v>726</v>
      </c>
      <c r="AB27" s="139">
        <v>3.9150133619273761E-2</v>
      </c>
      <c r="AC27" s="106">
        <v>0.67483214446248274</v>
      </c>
      <c r="AD27" s="43">
        <v>17.237032982443264</v>
      </c>
      <c r="AE27" s="43">
        <f t="shared" ref="AE27:AE32" si="16">AE26+AC27</f>
        <v>11.175774962016908</v>
      </c>
      <c r="AF27" s="43">
        <f t="shared" ref="AF27:AF32" si="17">AF26+AD27</f>
        <v>199.69936353229306</v>
      </c>
      <c r="AG27" s="206">
        <v>1.0493421062254297E-3</v>
      </c>
      <c r="AH27" s="43">
        <f t="shared" si="13"/>
        <v>9.6954922313746555E-3</v>
      </c>
      <c r="AI27" s="206"/>
    </row>
    <row r="28" spans="1:35" ht="15.75" x14ac:dyDescent="0.25">
      <c r="A28" s="314">
        <v>4</v>
      </c>
      <c r="B28" s="724"/>
      <c r="C28" s="105" t="s">
        <v>736</v>
      </c>
      <c r="D28" s="106">
        <v>3.2581104011077534E-2</v>
      </c>
      <c r="E28" s="106">
        <v>1.8893685847445112</v>
      </c>
      <c r="F28" s="106">
        <v>57.989704219418954</v>
      </c>
      <c r="G28" s="106">
        <f t="shared" si="10"/>
        <v>27.787284403372656</v>
      </c>
      <c r="H28" s="106">
        <f t="shared" si="11"/>
        <v>324.92310377342147</v>
      </c>
      <c r="I28" s="106">
        <v>1.0896034317068757E-3</v>
      </c>
      <c r="J28" s="106">
        <f t="shared" si="9"/>
        <v>2.236062462771975E-2</v>
      </c>
      <c r="K28" s="106"/>
      <c r="L28" s="171"/>
      <c r="M28" s="105">
        <v>4</v>
      </c>
      <c r="N28" s="724"/>
      <c r="O28" s="105" t="s">
        <v>728</v>
      </c>
      <c r="P28" s="106">
        <v>2.9628493039329188E-2</v>
      </c>
      <c r="Q28" s="106">
        <v>37.902859588383784</v>
      </c>
      <c r="R28" s="106">
        <v>1279.270583828584</v>
      </c>
      <c r="S28" s="106">
        <f t="shared" si="14"/>
        <v>64.3600230396097</v>
      </c>
      <c r="T28" s="106">
        <f t="shared" si="15"/>
        <v>1872.6023902815959</v>
      </c>
      <c r="U28" s="106">
        <v>5.8907971935470487E-4</v>
      </c>
      <c r="V28" s="368">
        <f t="shared" si="12"/>
        <v>1.8027181946484196E-2</v>
      </c>
      <c r="W28" s="106"/>
      <c r="X28" s="171"/>
      <c r="Y28" s="116">
        <v>4</v>
      </c>
      <c r="Z28" s="277"/>
      <c r="AA28" s="12" t="s">
        <v>758</v>
      </c>
      <c r="AB28" s="139">
        <v>1.8790591387441203E-2</v>
      </c>
      <c r="AC28" s="106">
        <v>11.319320293608394</v>
      </c>
      <c r="AD28" s="43">
        <v>602.39297743304269</v>
      </c>
      <c r="AE28" s="43">
        <f t="shared" si="16"/>
        <v>22.495095255625301</v>
      </c>
      <c r="AF28" s="43">
        <f t="shared" si="17"/>
        <v>802.09234096533578</v>
      </c>
      <c r="AG28" s="206">
        <v>1.0493421062254297E-3</v>
      </c>
      <c r="AH28" s="43">
        <f t="shared" si="13"/>
        <v>1.2817203970996165E-2</v>
      </c>
      <c r="AI28" s="206"/>
    </row>
    <row r="29" spans="1:35" ht="15.75" x14ac:dyDescent="0.25">
      <c r="A29" s="314">
        <v>5</v>
      </c>
      <c r="B29" s="724"/>
      <c r="C29" s="105" t="s">
        <v>763</v>
      </c>
      <c r="D29" s="106">
        <v>2.3829327657111956E-2</v>
      </c>
      <c r="E29" s="106">
        <v>7.790839925850765</v>
      </c>
      <c r="F29" s="106">
        <v>326.94333797225528</v>
      </c>
      <c r="G29" s="106">
        <f t="shared" si="10"/>
        <v>35.578124329223421</v>
      </c>
      <c r="H29" s="106">
        <f t="shared" si="11"/>
        <v>651.86644174567675</v>
      </c>
      <c r="I29" s="106">
        <v>1.0896034317068757E-3</v>
      </c>
      <c r="J29" s="106">
        <f t="shared" si="9"/>
        <v>2.2666545258670064E-2</v>
      </c>
      <c r="K29" s="106"/>
      <c r="L29" s="171"/>
      <c r="M29" s="105">
        <v>5</v>
      </c>
      <c r="N29" s="724"/>
      <c r="O29" s="105" t="s">
        <v>730</v>
      </c>
      <c r="P29" s="106">
        <v>2.6438281977952748E-2</v>
      </c>
      <c r="Q29" s="106">
        <v>22.901208055083739</v>
      </c>
      <c r="R29" s="106">
        <v>866.21392699349292</v>
      </c>
      <c r="S29" s="106">
        <f t="shared" si="14"/>
        <v>87.261231094693443</v>
      </c>
      <c r="T29" s="106">
        <f t="shared" si="15"/>
        <v>2738.8163172750887</v>
      </c>
      <c r="U29" s="106">
        <v>5.8907971935470487E-4</v>
      </c>
      <c r="V29" s="368">
        <f t="shared" si="12"/>
        <v>1.9669469787101865E-2</v>
      </c>
      <c r="W29" s="106"/>
      <c r="X29" s="171"/>
      <c r="Y29" s="116">
        <v>5</v>
      </c>
      <c r="Z29" s="277"/>
      <c r="AA29" s="528" t="s">
        <v>762</v>
      </c>
      <c r="AB29" s="248">
        <v>1.7983287607307278E-2</v>
      </c>
      <c r="AC29" s="185">
        <v>3.850781201450546</v>
      </c>
      <c r="AD29" s="254">
        <v>214.13110247348936</v>
      </c>
      <c r="AE29" s="254">
        <f t="shared" si="16"/>
        <v>26.345876457075846</v>
      </c>
      <c r="AF29" s="254">
        <f t="shared" si="17"/>
        <v>1016.2234434388251</v>
      </c>
      <c r="AG29" s="253">
        <v>1.0493421062254297E-3</v>
      </c>
      <c r="AH29" s="254">
        <f t="shared" si="13"/>
        <v>1.3378964250520745E-2</v>
      </c>
      <c r="AI29" s="254">
        <v>1.3378964250520745E-2</v>
      </c>
    </row>
    <row r="30" spans="1:35" ht="15.75" x14ac:dyDescent="0.25">
      <c r="A30" s="314">
        <v>6</v>
      </c>
      <c r="B30" s="724"/>
      <c r="C30" s="104" t="s">
        <v>741</v>
      </c>
      <c r="D30" s="185">
        <v>2.3474865184028429E-2</v>
      </c>
      <c r="E30" s="185">
        <v>9.8989831279004363</v>
      </c>
      <c r="F30" s="185">
        <v>421.68434409733686</v>
      </c>
      <c r="G30" s="185">
        <f t="shared" si="10"/>
        <v>45.477107457123857</v>
      </c>
      <c r="H30" s="185">
        <f t="shared" si="11"/>
        <v>1073.5507858430137</v>
      </c>
      <c r="I30" s="185">
        <v>1.0896034317068757E-3</v>
      </c>
      <c r="J30" s="185">
        <f t="shared" si="9"/>
        <v>2.2837716422600109E-2</v>
      </c>
      <c r="K30" s="185">
        <v>2.3253105812869872E-2</v>
      </c>
      <c r="L30" s="171"/>
      <c r="M30" s="105">
        <v>6</v>
      </c>
      <c r="N30" s="724"/>
      <c r="O30" s="365" t="s">
        <v>768</v>
      </c>
      <c r="P30" s="185">
        <v>2.4688159879663423E-2</v>
      </c>
      <c r="Q30" s="185">
        <v>54.302243256730577</v>
      </c>
      <c r="R30" s="185">
        <v>2199.5257451917832</v>
      </c>
      <c r="S30" s="185">
        <f t="shared" si="14"/>
        <v>141.56347435142402</v>
      </c>
      <c r="T30" s="185">
        <f t="shared" si="15"/>
        <v>4938.3420624668724</v>
      </c>
      <c r="U30" s="185">
        <v>5.8907971935470487E-4</v>
      </c>
      <c r="V30" s="369">
        <f t="shared" si="12"/>
        <v>2.1332956196270455E-2</v>
      </c>
      <c r="W30" s="185">
        <v>2.1332956196270455E-2</v>
      </c>
      <c r="X30" s="171"/>
      <c r="Y30" s="116">
        <v>6</v>
      </c>
      <c r="Z30" s="277"/>
      <c r="AA30" s="12" t="s">
        <v>730</v>
      </c>
      <c r="AB30" s="139">
        <v>8.0297703783599179E-4</v>
      </c>
      <c r="AC30" s="106">
        <v>0.66065192048831078</v>
      </c>
      <c r="AD30" s="43">
        <v>822.75319138484383</v>
      </c>
      <c r="AE30" s="228">
        <f t="shared" si="16"/>
        <v>27.006528377564155</v>
      </c>
      <c r="AF30" s="228">
        <f t="shared" si="17"/>
        <v>1838.976634823669</v>
      </c>
      <c r="AG30" s="206">
        <v>1.0493421062254297E-3</v>
      </c>
      <c r="AH30" s="43">
        <f t="shared" si="13"/>
        <v>9.6729823269181246E-3</v>
      </c>
      <c r="AI30" s="206"/>
    </row>
    <row r="31" spans="1:35" ht="15.75" x14ac:dyDescent="0.25">
      <c r="A31" s="314">
        <v>7</v>
      </c>
      <c r="B31" s="724"/>
      <c r="C31" s="105" t="s">
        <v>724</v>
      </c>
      <c r="D31" s="106">
        <v>1.7461750623284217E-2</v>
      </c>
      <c r="E31" s="106">
        <v>27.049884892758662</v>
      </c>
      <c r="F31" s="106">
        <v>1549.0935288406438</v>
      </c>
      <c r="G31" s="106">
        <f t="shared" si="10"/>
        <v>72.526992349882519</v>
      </c>
      <c r="H31" s="106">
        <f t="shared" si="11"/>
        <v>2622.6443146836573</v>
      </c>
      <c r="I31" s="106">
        <v>1.0896034317068757E-3</v>
      </c>
      <c r="J31" s="106">
        <f t="shared" si="9"/>
        <v>2.048548173421581E-2</v>
      </c>
      <c r="K31" s="106"/>
      <c r="L31" s="171"/>
      <c r="M31" s="105">
        <v>7</v>
      </c>
      <c r="N31" s="724"/>
      <c r="O31" s="105" t="s">
        <v>736</v>
      </c>
      <c r="P31" s="106">
        <v>2.1135371637949471E-2</v>
      </c>
      <c r="Q31" s="106">
        <v>8.8039574550066035</v>
      </c>
      <c r="R31" s="106">
        <v>416.55087054152943</v>
      </c>
      <c r="S31" s="106">
        <f t="shared" si="14"/>
        <v>150.36743180643063</v>
      </c>
      <c r="T31" s="106">
        <f t="shared" si="15"/>
        <v>5354.892933008402</v>
      </c>
      <c r="U31" s="106">
        <v>5.8907971935470487E-4</v>
      </c>
      <c r="V31" s="368">
        <f t="shared" si="12"/>
        <v>2.1321285932850074E-2</v>
      </c>
      <c r="W31" s="106"/>
      <c r="X31" s="171"/>
      <c r="Y31" s="116">
        <v>7</v>
      </c>
      <c r="Z31" s="277"/>
      <c r="AA31" s="12" t="s">
        <v>724</v>
      </c>
      <c r="AB31" s="139">
        <v>-1.2936184207942639E-3</v>
      </c>
      <c r="AC31" s="106">
        <v>-0.88381810992167276</v>
      </c>
      <c r="AD31" s="43">
        <v>683.21391819623318</v>
      </c>
      <c r="AE31" s="228">
        <f t="shared" si="16"/>
        <v>26.122710267642482</v>
      </c>
      <c r="AF31" s="228">
        <f t="shared" si="17"/>
        <v>2522.1905530199019</v>
      </c>
      <c r="AG31" s="206">
        <v>1.0493421062254297E-3</v>
      </c>
      <c r="AH31" s="43">
        <f t="shared" si="13"/>
        <v>7.5169619693285098E-3</v>
      </c>
      <c r="AI31" s="206"/>
    </row>
    <row r="32" spans="1:35" ht="15.75" x14ac:dyDescent="0.25">
      <c r="A32" s="314">
        <v>8</v>
      </c>
      <c r="B32" s="724"/>
      <c r="C32" s="105" t="s">
        <v>739</v>
      </c>
      <c r="D32" s="106">
        <v>1.5588129293450194E-2</v>
      </c>
      <c r="E32" s="106">
        <v>9.3455172695079991</v>
      </c>
      <c r="F32" s="106">
        <v>599.52782617955245</v>
      </c>
      <c r="G32" s="106">
        <f t="shared" si="10"/>
        <v>81.872509619390513</v>
      </c>
      <c r="H32" s="106">
        <f t="shared" si="11"/>
        <v>3222.1721408632097</v>
      </c>
      <c r="I32" s="106">
        <v>1.0896034317068757E-3</v>
      </c>
      <c r="J32" s="106">
        <f t="shared" si="9"/>
        <v>1.9776268310527083E-2</v>
      </c>
      <c r="K32" s="106"/>
      <c r="L32" s="171"/>
      <c r="M32" s="105">
        <v>8</v>
      </c>
      <c r="N32" s="724"/>
      <c r="O32" s="105" t="s">
        <v>743</v>
      </c>
      <c r="P32" s="106">
        <v>1.4074280848419609E-2</v>
      </c>
      <c r="Q32" s="106">
        <v>12.052781122417315</v>
      </c>
      <c r="R32" s="106">
        <v>856.36923493470817</v>
      </c>
      <c r="S32" s="106">
        <f t="shared" si="14"/>
        <v>162.42021292884795</v>
      </c>
      <c r="T32" s="106">
        <f t="shared" si="15"/>
        <v>6211.2621679431104</v>
      </c>
      <c r="U32" s="106">
        <v>5.8907971935470487E-4</v>
      </c>
      <c r="V32" s="368">
        <f t="shared" si="12"/>
        <v>2.0536578725118864E-2</v>
      </c>
      <c r="W32" s="106"/>
      <c r="X32" s="171"/>
      <c r="Y32" s="116">
        <v>8</v>
      </c>
      <c r="Z32" s="278"/>
      <c r="AA32" s="12" t="s">
        <v>741</v>
      </c>
      <c r="AB32" s="139">
        <v>-1.5957519799963747E-3</v>
      </c>
      <c r="AC32" s="106">
        <v>-0.10810089967060557</v>
      </c>
      <c r="AD32" s="43">
        <v>67.742920595248876</v>
      </c>
      <c r="AE32" s="228">
        <f t="shared" si="16"/>
        <v>26.014609367971875</v>
      </c>
      <c r="AF32" s="228">
        <f t="shared" si="17"/>
        <v>2589.9334736151509</v>
      </c>
      <c r="AG32" s="206">
        <v>1.0493421062254297E-3</v>
      </c>
      <c r="AH32" s="43">
        <f>(AG32*AE32)/(1+AG32*AF32)</f>
        <v>7.3427205714290322E-3</v>
      </c>
      <c r="AI32" s="206"/>
    </row>
    <row r="33" spans="1:35" ht="15.75" x14ac:dyDescent="0.25">
      <c r="A33" s="314">
        <v>9</v>
      </c>
      <c r="B33" s="724"/>
      <c r="C33" s="105" t="s">
        <v>732</v>
      </c>
      <c r="D33" s="106">
        <v>1.4475174814130016E-2</v>
      </c>
      <c r="E33" s="106">
        <v>11.111768264222633</v>
      </c>
      <c r="F33" s="106">
        <v>767.64311359996998</v>
      </c>
      <c r="G33" s="106">
        <f t="shared" si="10"/>
        <v>92.984277883613146</v>
      </c>
      <c r="H33" s="106">
        <f t="shared" si="11"/>
        <v>3989.8152544631798</v>
      </c>
      <c r="I33" s="106">
        <v>1.0896034317068757E-3</v>
      </c>
      <c r="J33" s="106">
        <f t="shared" si="9"/>
        <v>1.8947071919431697E-2</v>
      </c>
      <c r="K33" s="106"/>
      <c r="L33" s="171"/>
      <c r="M33" s="105">
        <v>9</v>
      </c>
      <c r="N33" s="724"/>
      <c r="O33" s="105" t="s">
        <v>749</v>
      </c>
      <c r="P33" s="106">
        <v>1.0555666409019768E-2</v>
      </c>
      <c r="Q33" s="106">
        <v>3.6291518035037416</v>
      </c>
      <c r="R33" s="106">
        <v>343.81077071577857</v>
      </c>
      <c r="S33" s="106">
        <f t="shared" si="14"/>
        <v>166.04936473235168</v>
      </c>
      <c r="T33" s="106">
        <f t="shared" si="15"/>
        <v>6555.0729386588891</v>
      </c>
      <c r="U33" s="106">
        <v>5.8907971935470487E-4</v>
      </c>
      <c r="V33" s="368">
        <f t="shared" si="12"/>
        <v>2.0120766718396139E-2</v>
      </c>
      <c r="W33" s="106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</row>
    <row r="34" spans="1:35" ht="15.75" x14ac:dyDescent="0.25">
      <c r="A34" s="314">
        <v>10</v>
      </c>
      <c r="B34" s="724"/>
      <c r="C34" s="105" t="s">
        <v>758</v>
      </c>
      <c r="D34" s="106">
        <v>1.1007546420624958E-2</v>
      </c>
      <c r="E34" s="106">
        <v>0.38490375204824545</v>
      </c>
      <c r="F34" s="106">
        <v>34.967261307846691</v>
      </c>
      <c r="G34" s="106">
        <f t="shared" si="10"/>
        <v>93.369181635661391</v>
      </c>
      <c r="H34" s="106">
        <f t="shared" si="11"/>
        <v>4024.7825157710267</v>
      </c>
      <c r="I34" s="106">
        <v>1.0896034317068757E-3</v>
      </c>
      <c r="J34" s="106">
        <f t="shared" si="9"/>
        <v>1.8890901805456852E-2</v>
      </c>
      <c r="K34" s="106"/>
      <c r="L34" s="171"/>
      <c r="M34" s="105">
        <v>10</v>
      </c>
      <c r="N34" s="724"/>
      <c r="O34" s="105" t="s">
        <v>763</v>
      </c>
      <c r="P34" s="106">
        <v>1.0040130106127823E-2</v>
      </c>
      <c r="Q34" s="106">
        <v>3.3404254437286443</v>
      </c>
      <c r="R34" s="106">
        <v>332.707386101488</v>
      </c>
      <c r="S34" s="106">
        <f t="shared" si="14"/>
        <v>169.38979017608031</v>
      </c>
      <c r="T34" s="106">
        <f t="shared" si="15"/>
        <v>6887.780324760377</v>
      </c>
      <c r="U34" s="106">
        <v>5.8907971935470487E-4</v>
      </c>
      <c r="V34" s="368">
        <f t="shared" si="12"/>
        <v>1.973011231030225E-2</v>
      </c>
      <c r="W34" s="106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</row>
    <row r="35" spans="1:35" ht="15.75" x14ac:dyDescent="0.25">
      <c r="A35" s="314">
        <v>11</v>
      </c>
      <c r="B35" s="724"/>
      <c r="C35" s="105" t="s">
        <v>730</v>
      </c>
      <c r="D35" s="106">
        <v>1.009748680925901E-2</v>
      </c>
      <c r="E35" s="106">
        <v>8.0788066262998957</v>
      </c>
      <c r="F35" s="106">
        <v>800.08092893886612</v>
      </c>
      <c r="G35" s="106">
        <f t="shared" si="10"/>
        <v>101.44798826196129</v>
      </c>
      <c r="H35" s="106">
        <f t="shared" si="11"/>
        <v>4824.863444709893</v>
      </c>
      <c r="I35" s="106">
        <v>1.0896034317068757E-3</v>
      </c>
      <c r="J35" s="106">
        <f t="shared" si="9"/>
        <v>1.7665775787520197E-2</v>
      </c>
      <c r="K35" s="106"/>
      <c r="L35" s="171"/>
      <c r="M35" s="105">
        <v>11</v>
      </c>
      <c r="N35" s="724"/>
      <c r="O35" s="105" t="s">
        <v>720</v>
      </c>
      <c r="P35" s="106">
        <v>8.9307762442757919E-3</v>
      </c>
      <c r="Q35" s="106">
        <v>2.3243443033652165</v>
      </c>
      <c r="R35" s="106">
        <v>260.26229297313461</v>
      </c>
      <c r="S35" s="106">
        <f t="shared" si="14"/>
        <v>171.71413447944553</v>
      </c>
      <c r="T35" s="106">
        <f t="shared" si="15"/>
        <v>7148.0426177335112</v>
      </c>
      <c r="U35" s="106">
        <v>5.8907971935470487E-4</v>
      </c>
      <c r="V35" s="368">
        <f t="shared" si="12"/>
        <v>1.9412365843426736E-2</v>
      </c>
      <c r="W35" s="106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</row>
    <row r="36" spans="1:35" ht="15.75" x14ac:dyDescent="0.25">
      <c r="A36" s="314">
        <v>12</v>
      </c>
      <c r="B36" s="724"/>
      <c r="C36" s="105" t="s">
        <v>726</v>
      </c>
      <c r="D36" s="106">
        <v>9.3176986375287409E-3</v>
      </c>
      <c r="E36" s="106">
        <v>13.262027550429892</v>
      </c>
      <c r="F36" s="106">
        <v>1423.315784974483</v>
      </c>
      <c r="G36" s="106">
        <f t="shared" si="10"/>
        <v>114.71001581239118</v>
      </c>
      <c r="H36" s="106">
        <f t="shared" si="11"/>
        <v>6248.179229684376</v>
      </c>
      <c r="I36" s="106">
        <v>1.0896034317068757E-3</v>
      </c>
      <c r="J36" s="106">
        <f t="shared" si="9"/>
        <v>1.6007662154639696E-2</v>
      </c>
      <c r="K36" s="106"/>
      <c r="L36" s="171"/>
      <c r="M36" s="105">
        <v>12</v>
      </c>
      <c r="N36" s="724"/>
      <c r="O36" s="105" t="s">
        <v>762</v>
      </c>
      <c r="P36" s="106">
        <v>6.1076837288547448E-3</v>
      </c>
      <c r="Q36" s="106">
        <v>0.95264434262330766</v>
      </c>
      <c r="R36" s="106">
        <v>155.97473361672223</v>
      </c>
      <c r="S36" s="106">
        <f t="shared" si="14"/>
        <v>172.66677882206884</v>
      </c>
      <c r="T36" s="106">
        <f t="shared" si="15"/>
        <v>7304.0173513502332</v>
      </c>
      <c r="U36" s="106">
        <v>5.8907971935470487E-4</v>
      </c>
      <c r="V36" s="368">
        <f t="shared" si="12"/>
        <v>1.9181829188474608E-2</v>
      </c>
      <c r="W36" s="106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</row>
    <row r="37" spans="1:35" ht="15.75" x14ac:dyDescent="0.25">
      <c r="A37" s="314">
        <v>13</v>
      </c>
      <c r="B37" s="724"/>
      <c r="C37" s="105" t="s">
        <v>749</v>
      </c>
      <c r="D37" s="106">
        <v>6.3022897671545005E-3</v>
      </c>
      <c r="E37" s="106">
        <v>6.9848583522066834</v>
      </c>
      <c r="F37" s="106">
        <v>1108.304855896901</v>
      </c>
      <c r="G37" s="106">
        <f t="shared" si="10"/>
        <v>121.69487416459786</v>
      </c>
      <c r="H37" s="106">
        <f t="shared" si="11"/>
        <v>7356.4840855812772</v>
      </c>
      <c r="I37" s="106">
        <v>1.0896034317068757E-3</v>
      </c>
      <c r="J37" s="106">
        <f t="shared" si="9"/>
        <v>1.4707663676588323E-2</v>
      </c>
      <c r="K37" s="106"/>
      <c r="L37" s="171"/>
      <c r="M37" s="105">
        <v>13</v>
      </c>
      <c r="N37" s="724"/>
      <c r="O37" s="105" t="s">
        <v>759</v>
      </c>
      <c r="P37" s="106">
        <v>4.0344546033721845E-3</v>
      </c>
      <c r="Q37" s="106">
        <v>25.073098200099899</v>
      </c>
      <c r="R37" s="106">
        <v>6214.7429243949464</v>
      </c>
      <c r="S37" s="106">
        <f t="shared" si="14"/>
        <v>197.73987702216874</v>
      </c>
      <c r="T37" s="106">
        <f t="shared" si="15"/>
        <v>13518.760275745179</v>
      </c>
      <c r="U37" s="106">
        <v>5.8907971935470487E-4</v>
      </c>
      <c r="V37" s="368">
        <f t="shared" si="12"/>
        <v>1.2995246750394691E-2</v>
      </c>
      <c r="W37" s="106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</row>
    <row r="38" spans="1:35" ht="15.75" x14ac:dyDescent="0.25">
      <c r="A38" s="314">
        <v>14</v>
      </c>
      <c r="B38" s="724"/>
      <c r="C38" s="105" t="s">
        <v>728</v>
      </c>
      <c r="D38" s="106">
        <v>5.7743795677436156E-3</v>
      </c>
      <c r="E38" s="106">
        <v>3.9679311201218179</v>
      </c>
      <c r="F38" s="106">
        <v>687.16146446055654</v>
      </c>
      <c r="G38" s="106">
        <f t="shared" si="10"/>
        <v>125.66280528471968</v>
      </c>
      <c r="H38" s="106">
        <f t="shared" si="11"/>
        <v>8043.6455500418342</v>
      </c>
      <c r="I38" s="106">
        <v>1.0896034317068757E-3</v>
      </c>
      <c r="J38" s="106">
        <f t="shared" si="9"/>
        <v>1.4022658956690305E-2</v>
      </c>
      <c r="K38" s="106"/>
      <c r="L38" s="171"/>
      <c r="M38" s="105">
        <v>14</v>
      </c>
      <c r="N38" s="724"/>
      <c r="O38" s="105" t="s">
        <v>739</v>
      </c>
      <c r="P38" s="106">
        <v>1.8596880096564421E-3</v>
      </c>
      <c r="Q38" s="106">
        <v>1.07501167941383</v>
      </c>
      <c r="R38" s="106">
        <v>578.06023044286178</v>
      </c>
      <c r="S38" s="106">
        <f t="shared" si="14"/>
        <v>198.81488870158256</v>
      </c>
      <c r="T38" s="106">
        <f t="shared" si="15"/>
        <v>14096.82050618804</v>
      </c>
      <c r="U38" s="106">
        <v>5.8907971935470487E-4</v>
      </c>
      <c r="V38" s="368">
        <f t="shared" si="12"/>
        <v>1.2587695318917604E-2</v>
      </c>
      <c r="W38" s="106"/>
      <c r="X38" s="171"/>
      <c r="AD38" s="171"/>
      <c r="AE38" s="171"/>
      <c r="AF38" s="171"/>
      <c r="AG38" s="171"/>
      <c r="AH38" s="171"/>
      <c r="AI38" s="171"/>
    </row>
    <row r="39" spans="1:35" ht="15.75" x14ac:dyDescent="0.25">
      <c r="A39" s="314">
        <v>15</v>
      </c>
      <c r="B39" s="724"/>
      <c r="C39" s="105" t="s">
        <v>757</v>
      </c>
      <c r="D39" s="106">
        <v>5.2709527184789653E-3</v>
      </c>
      <c r="E39" s="106">
        <v>0.81336954927470717</v>
      </c>
      <c r="F39" s="106">
        <v>154.31167622186916</v>
      </c>
      <c r="G39" s="106">
        <f t="shared" si="10"/>
        <v>126.47617483399439</v>
      </c>
      <c r="H39" s="106">
        <f t="shared" si="11"/>
        <v>8197.957226263703</v>
      </c>
      <c r="I39" s="106">
        <v>1.0896034317068757E-3</v>
      </c>
      <c r="J39" s="106">
        <f t="shared" si="9"/>
        <v>1.3874509373868612E-2</v>
      </c>
      <c r="K39" s="106"/>
      <c r="L39" s="171"/>
      <c r="M39" s="105">
        <v>15</v>
      </c>
      <c r="N39" s="724"/>
      <c r="O39" s="105" t="s">
        <v>724</v>
      </c>
      <c r="P39" s="106">
        <v>-1.0205109193899152E-3</v>
      </c>
      <c r="Q39" s="106">
        <v>-0.93542968955145078</v>
      </c>
      <c r="R39" s="106">
        <v>916.6287903226671</v>
      </c>
      <c r="S39" s="106">
        <f t="shared" si="14"/>
        <v>197.87945901203111</v>
      </c>
      <c r="T39" s="106">
        <f t="shared" si="15"/>
        <v>15013.449296510707</v>
      </c>
      <c r="U39" s="106">
        <v>5.8907971935470487E-4</v>
      </c>
      <c r="V39" s="368">
        <f t="shared" si="12"/>
        <v>1.1841260972524515E-2</v>
      </c>
      <c r="W39" s="106"/>
      <c r="X39" s="171"/>
    </row>
    <row r="40" spans="1:35" ht="15.75" x14ac:dyDescent="0.25">
      <c r="A40" s="314">
        <v>16</v>
      </c>
      <c r="B40" s="724"/>
      <c r="C40" s="105" t="s">
        <v>768</v>
      </c>
      <c r="D40" s="106">
        <v>2.1938177983643228E-3</v>
      </c>
      <c r="E40" s="106">
        <v>1.1613432610515009</v>
      </c>
      <c r="F40" s="106">
        <v>529.37088117225642</v>
      </c>
      <c r="G40" s="106">
        <f t="shared" si="10"/>
        <v>127.63751809504589</v>
      </c>
      <c r="H40" s="106">
        <f t="shared" si="11"/>
        <v>8727.3281074359602</v>
      </c>
      <c r="I40" s="106">
        <v>1.0896034317068757E-3</v>
      </c>
      <c r="J40" s="106">
        <f t="shared" si="9"/>
        <v>1.3233414688676061E-2</v>
      </c>
      <c r="K40" s="106"/>
      <c r="L40" s="171"/>
      <c r="M40" s="105">
        <v>16</v>
      </c>
      <c r="N40" s="724"/>
      <c r="O40" s="105" t="s">
        <v>722</v>
      </c>
      <c r="P40" s="106">
        <v>-1.6870998982212275E-2</v>
      </c>
      <c r="Q40" s="106">
        <v>-0.35529118928731929</v>
      </c>
      <c r="R40" s="106">
        <v>21.059285799371811</v>
      </c>
      <c r="S40" s="106">
        <f t="shared" si="14"/>
        <v>197.52416782274378</v>
      </c>
      <c r="T40" s="106">
        <f t="shared" si="15"/>
        <v>15034.50858231008</v>
      </c>
      <c r="U40" s="106">
        <v>5.8907971935470487E-4</v>
      </c>
      <c r="V40" s="368">
        <f t="shared" si="12"/>
        <v>1.1805123206712963E-2</v>
      </c>
      <c r="W40" s="106"/>
      <c r="X40" s="171"/>
    </row>
    <row r="41" spans="1:35" ht="15.75" x14ac:dyDescent="0.25">
      <c r="A41" s="314">
        <v>17</v>
      </c>
      <c r="B41" s="725"/>
      <c r="C41" s="105" t="s">
        <v>734</v>
      </c>
      <c r="D41" s="106">
        <v>-1.7061083720994604E-3</v>
      </c>
      <c r="E41" s="106">
        <v>-1.8899007674421355</v>
      </c>
      <c r="F41" s="106">
        <v>1107.7260966233398</v>
      </c>
      <c r="G41" s="106">
        <f t="shared" si="10"/>
        <v>125.74761732760376</v>
      </c>
      <c r="H41" s="106">
        <f t="shared" si="11"/>
        <v>9835.0542040592991</v>
      </c>
      <c r="I41" s="106">
        <v>1.0896034317068757E-3</v>
      </c>
      <c r="J41" s="106">
        <f t="shared" si="9"/>
        <v>1.1694385797643212E-2</v>
      </c>
      <c r="K41" s="106"/>
      <c r="L41" s="171"/>
      <c r="M41" s="105">
        <v>17</v>
      </c>
      <c r="N41" s="725"/>
      <c r="O41" s="105" t="s">
        <v>747</v>
      </c>
      <c r="P41" s="106">
        <v>-0.242983238591478</v>
      </c>
      <c r="Q41" s="106">
        <v>-1.0839252147821321</v>
      </c>
      <c r="R41" s="106">
        <v>4.4609052915148188</v>
      </c>
      <c r="S41" s="106">
        <f t="shared" si="14"/>
        <v>196.44024260796164</v>
      </c>
      <c r="T41" s="106">
        <f t="shared" si="15"/>
        <v>15038.969487601595</v>
      </c>
      <c r="U41" s="106">
        <v>5.8907971935470487E-4</v>
      </c>
      <c r="V41" s="368">
        <f t="shared" si="12"/>
        <v>1.173721267956029E-2</v>
      </c>
      <c r="W41" s="106"/>
      <c r="X41" s="171"/>
    </row>
    <row r="42" spans="1:35" ht="15.75" x14ac:dyDescent="0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</row>
    <row r="43" spans="1:35" ht="15.75" x14ac:dyDescent="0.25">
      <c r="A43" s="709" t="s">
        <v>716</v>
      </c>
      <c r="B43" s="588" t="s">
        <v>5009</v>
      </c>
      <c r="C43" s="588" t="s">
        <v>5140</v>
      </c>
      <c r="D43" s="588"/>
      <c r="E43" s="588"/>
      <c r="F43" s="588" t="s">
        <v>5009</v>
      </c>
      <c r="G43" s="588" t="s">
        <v>5141</v>
      </c>
      <c r="H43" s="588"/>
      <c r="I43" s="588"/>
      <c r="J43" s="588" t="s">
        <v>5009</v>
      </c>
      <c r="K43" s="364" t="s">
        <v>5142</v>
      </c>
      <c r="L43" s="364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</row>
    <row r="44" spans="1:35" ht="17.25" x14ac:dyDescent="0.25">
      <c r="A44" s="709"/>
      <c r="B44" s="588"/>
      <c r="C44" s="145" t="s">
        <v>5079</v>
      </c>
      <c r="D44" s="145" t="s">
        <v>5149</v>
      </c>
      <c r="E44" s="145" t="s">
        <v>5081</v>
      </c>
      <c r="F44" s="588"/>
      <c r="G44" s="137" t="s">
        <v>5079</v>
      </c>
      <c r="H44" s="145" t="s">
        <v>5149</v>
      </c>
      <c r="I44" s="145" t="s">
        <v>5081</v>
      </c>
      <c r="J44" s="588"/>
      <c r="K44" s="364" t="s">
        <v>5079</v>
      </c>
      <c r="L44" s="145" t="s">
        <v>5149</v>
      </c>
      <c r="M44" s="364"/>
      <c r="Q44" s="171"/>
      <c r="R44" s="171"/>
      <c r="S44" s="171"/>
      <c r="T44" s="171"/>
      <c r="U44" s="171"/>
      <c r="V44" s="171"/>
      <c r="W44" s="171"/>
    </row>
    <row r="45" spans="1:35" ht="15.75" x14ac:dyDescent="0.25">
      <c r="A45" s="116">
        <v>1</v>
      </c>
      <c r="B45" s="365" t="s">
        <v>768</v>
      </c>
      <c r="C45" s="178">
        <v>4.1113750120796891E-2</v>
      </c>
      <c r="D45" s="139">
        <v>2.9231949728935358E-3</v>
      </c>
      <c r="E45" s="106"/>
      <c r="F45" s="366" t="s">
        <v>739</v>
      </c>
      <c r="G45" s="106">
        <v>0.95115515810928408</v>
      </c>
      <c r="H45" s="106">
        <v>4.139824314210616E-4</v>
      </c>
      <c r="I45" s="106"/>
      <c r="J45" s="366" t="s">
        <v>722</v>
      </c>
      <c r="K45" s="366">
        <v>0.18828461231682089</v>
      </c>
      <c r="L45" s="368">
        <v>1.0828338462117474E-2</v>
      </c>
      <c r="M45" s="145" t="s">
        <v>5081</v>
      </c>
      <c r="Q45" s="171"/>
      <c r="R45" s="171"/>
      <c r="S45" s="171"/>
      <c r="T45" s="171"/>
      <c r="U45" s="171"/>
      <c r="V45" s="171"/>
    </row>
    <row r="46" spans="1:35" ht="15.75" x14ac:dyDescent="0.25">
      <c r="A46" s="116">
        <v>2</v>
      </c>
      <c r="B46" s="365" t="s">
        <v>763</v>
      </c>
      <c r="C46" s="106">
        <v>2.6319929825854758E-2</v>
      </c>
      <c r="D46" s="139">
        <v>1.4089774134542193E-2</v>
      </c>
      <c r="E46" s="106"/>
      <c r="F46" s="366" t="s">
        <v>751</v>
      </c>
      <c r="G46" s="106">
        <v>0.64643455055776744</v>
      </c>
      <c r="H46" s="106">
        <v>1.0693198516051516E-3</v>
      </c>
      <c r="I46" s="106"/>
      <c r="J46" s="366" t="s">
        <v>768</v>
      </c>
      <c r="K46" s="106">
        <v>5.453678415313519E-2</v>
      </c>
      <c r="L46" s="106">
        <v>1.185428646947289E-2</v>
      </c>
      <c r="M46" s="180"/>
      <c r="Q46" s="171"/>
      <c r="R46" s="171"/>
      <c r="S46" s="171"/>
      <c r="T46" s="171"/>
      <c r="U46" s="171"/>
      <c r="V46" s="171"/>
    </row>
    <row r="47" spans="1:35" ht="15.75" x14ac:dyDescent="0.25">
      <c r="A47" s="116">
        <v>3</v>
      </c>
      <c r="B47" s="365" t="s">
        <v>739</v>
      </c>
      <c r="C47" s="185">
        <v>1.6825095748938881E-2</v>
      </c>
      <c r="D47" s="185">
        <v>1.4790916661020607E-2</v>
      </c>
      <c r="E47" s="185">
        <v>1.4790916661020607E-2</v>
      </c>
      <c r="F47" s="366" t="s">
        <v>726</v>
      </c>
      <c r="G47" s="106">
        <v>5.9516054628549475E-2</v>
      </c>
      <c r="H47" s="106">
        <v>2.325210406335999E-3</v>
      </c>
      <c r="I47" s="106"/>
      <c r="J47" s="366" t="s">
        <v>739</v>
      </c>
      <c r="K47" s="106">
        <v>4.9870289083258176E-2</v>
      </c>
      <c r="L47" s="106">
        <v>1.9389485050457549E-2</v>
      </c>
      <c r="M47" s="106"/>
      <c r="Q47" s="171"/>
      <c r="R47" s="171"/>
      <c r="S47" s="171"/>
      <c r="T47" s="171"/>
      <c r="U47" s="171"/>
      <c r="V47" s="171"/>
    </row>
    <row r="48" spans="1:35" ht="15.75" x14ac:dyDescent="0.25">
      <c r="A48" s="116">
        <v>4</v>
      </c>
      <c r="B48" s="365" t="s">
        <v>749</v>
      </c>
      <c r="C48" s="106">
        <v>1.39219014722573E-2</v>
      </c>
      <c r="D48" s="106">
        <v>1.4611835858401147E-2</v>
      </c>
      <c r="E48" s="106"/>
      <c r="F48" s="366" t="s">
        <v>728</v>
      </c>
      <c r="G48" s="106">
        <v>4.523302525205207E-2</v>
      </c>
      <c r="H48" s="106">
        <v>1.0599689844725146E-2</v>
      </c>
      <c r="I48" s="106"/>
      <c r="J48" s="365" t="s">
        <v>732</v>
      </c>
      <c r="K48" s="185">
        <v>2.5113346831240273E-2</v>
      </c>
      <c r="L48" s="185">
        <v>1.9000516739674008E-2</v>
      </c>
      <c r="M48" s="106"/>
      <c r="Q48" s="171"/>
      <c r="R48" s="171"/>
      <c r="S48" s="171"/>
      <c r="T48" s="171"/>
      <c r="U48" s="171"/>
      <c r="V48" s="171"/>
    </row>
    <row r="49" spans="1:29" ht="15.75" x14ac:dyDescent="0.25">
      <c r="A49" s="116">
        <v>5</v>
      </c>
      <c r="B49" s="365" t="s">
        <v>757</v>
      </c>
      <c r="C49" s="106">
        <v>1.2448630493821777E-2</v>
      </c>
      <c r="D49" s="106">
        <v>1.4540704007185774E-2</v>
      </c>
      <c r="E49" s="106"/>
      <c r="F49" s="366" t="s">
        <v>749</v>
      </c>
      <c r="G49" s="106">
        <v>3.6010403486123617E-2</v>
      </c>
      <c r="H49" s="106">
        <v>1.3277665039583837E-2</v>
      </c>
      <c r="I49" s="106"/>
      <c r="J49" s="366" t="s">
        <v>734</v>
      </c>
      <c r="K49" s="106">
        <v>8.5234837656962773E-3</v>
      </c>
      <c r="L49" s="106">
        <v>6.2298365176586398E-3</v>
      </c>
      <c r="M49" s="185">
        <v>1.9541067781597223E-2</v>
      </c>
      <c r="Q49" s="171"/>
      <c r="R49" s="171"/>
      <c r="S49" s="171"/>
      <c r="T49" s="171"/>
      <c r="U49" s="171"/>
      <c r="V49" s="171"/>
    </row>
    <row r="50" spans="1:29" ht="15.75" x14ac:dyDescent="0.25">
      <c r="A50" s="116">
        <v>6</v>
      </c>
      <c r="B50" s="365" t="s">
        <v>741</v>
      </c>
      <c r="C50" s="106">
        <v>9.8005974027362431E-3</v>
      </c>
      <c r="D50" s="106">
        <v>1.4156227776361561E-2</v>
      </c>
      <c r="E50" s="106"/>
      <c r="F50" s="366" t="s">
        <v>736</v>
      </c>
      <c r="G50" s="106">
        <v>3.1672869126061237E-2</v>
      </c>
      <c r="H50" s="106">
        <v>1.4387916662211007E-2</v>
      </c>
      <c r="I50" s="106"/>
      <c r="J50" s="366" t="s">
        <v>763</v>
      </c>
      <c r="K50" s="106">
        <v>7.1283593470740066E-3</v>
      </c>
      <c r="L50" s="106">
        <v>6.1570812314144501E-3</v>
      </c>
      <c r="M50" s="106"/>
      <c r="Q50" s="171"/>
      <c r="R50" s="171"/>
      <c r="S50" s="171"/>
      <c r="T50" s="171"/>
      <c r="U50" s="171"/>
      <c r="V50" s="171"/>
    </row>
    <row r="51" spans="1:29" ht="15.75" x14ac:dyDescent="0.25">
      <c r="A51" s="116">
        <v>7</v>
      </c>
      <c r="B51" s="365" t="s">
        <v>734</v>
      </c>
      <c r="C51" s="106">
        <v>8.9934535264903116E-3</v>
      </c>
      <c r="D51" s="106">
        <v>1.3085751745034428E-2</v>
      </c>
      <c r="E51" s="106"/>
      <c r="F51" s="366" t="s">
        <v>758</v>
      </c>
      <c r="G51" s="106">
        <v>2.9378860815373789E-2</v>
      </c>
      <c r="H51" s="106">
        <v>1.6692891669877565E-2</v>
      </c>
      <c r="I51" s="106"/>
      <c r="J51" s="366" t="s">
        <v>730</v>
      </c>
      <c r="K51" s="106">
        <v>4.2151465997219088E-3</v>
      </c>
      <c r="L51" s="106">
        <v>3.6092473773112832E-3</v>
      </c>
      <c r="M51" s="106"/>
      <c r="Q51" s="171"/>
      <c r="R51" s="171"/>
      <c r="S51" s="171"/>
      <c r="T51" s="171"/>
      <c r="U51" s="171"/>
      <c r="V51" s="171"/>
    </row>
    <row r="52" spans="1:29" ht="15.75" x14ac:dyDescent="0.25">
      <c r="A52" s="116">
        <v>8</v>
      </c>
      <c r="B52" s="365" t="s">
        <v>730</v>
      </c>
      <c r="C52" s="106">
        <v>8.3739022983447126E-3</v>
      </c>
      <c r="D52" s="106">
        <v>1.2040269208227187E-2</v>
      </c>
      <c r="E52" s="106"/>
      <c r="F52" s="366" t="s">
        <v>763</v>
      </c>
      <c r="G52" s="106">
        <v>2.7377304047381174E-2</v>
      </c>
      <c r="H52" s="106">
        <v>1.7204087532399104E-2</v>
      </c>
      <c r="I52" s="106"/>
      <c r="J52" s="366" t="s">
        <v>751</v>
      </c>
      <c r="K52" s="106">
        <v>3.4384464537428718E-3</v>
      </c>
      <c r="L52" s="106">
        <v>2.9875278847267834E-3</v>
      </c>
      <c r="M52" s="106"/>
    </row>
    <row r="53" spans="1:29" ht="15.75" x14ac:dyDescent="0.25">
      <c r="A53" s="116">
        <v>9</v>
      </c>
      <c r="B53" s="365" t="s">
        <v>722</v>
      </c>
      <c r="C53" s="106">
        <v>5.2813400189473175E-3</v>
      </c>
      <c r="D53" s="106">
        <v>1.1161650860482816E-2</v>
      </c>
      <c r="E53" s="106"/>
      <c r="F53" s="366" t="s">
        <v>730</v>
      </c>
      <c r="G53" s="106">
        <v>2.3790202287410588E-2</v>
      </c>
      <c r="H53" s="106">
        <v>1.870801558206411E-2</v>
      </c>
      <c r="I53" s="106"/>
      <c r="J53" s="366" t="s">
        <v>726</v>
      </c>
      <c r="K53" s="106">
        <v>-3.5011143224194918E-3</v>
      </c>
      <c r="L53" s="106">
        <v>-2.8555859409271802E-3</v>
      </c>
      <c r="M53" s="106"/>
    </row>
    <row r="54" spans="1:29" ht="15.75" x14ac:dyDescent="0.25">
      <c r="A54" s="116">
        <v>10</v>
      </c>
      <c r="B54" s="365" t="s">
        <v>728</v>
      </c>
      <c r="C54" s="106">
        <v>3.344118420080732E-3</v>
      </c>
      <c r="D54" s="106">
        <v>8.8033573041676628E-3</v>
      </c>
      <c r="E54" s="106"/>
      <c r="F54" s="365" t="s">
        <v>747</v>
      </c>
      <c r="G54" s="185">
        <v>1.9880152510442537E-2</v>
      </c>
      <c r="H54" s="185">
        <v>1.9025706378250913E-2</v>
      </c>
      <c r="I54" s="185">
        <v>1.9025706378250913E-2</v>
      </c>
      <c r="J54" s="366" t="s">
        <v>743</v>
      </c>
      <c r="K54" s="106">
        <v>-4.7973076880654317E-3</v>
      </c>
      <c r="L54" s="106">
        <v>-3.1990376609306805E-3</v>
      </c>
      <c r="M54" s="106"/>
    </row>
    <row r="55" spans="1:29" ht="15.75" x14ac:dyDescent="0.25">
      <c r="A55" s="116">
        <v>11</v>
      </c>
      <c r="B55" s="365" t="s">
        <v>758</v>
      </c>
      <c r="C55" s="106">
        <v>2.125611655126489E-3</v>
      </c>
      <c r="D55" s="106">
        <v>8.7436909503261148E-3</v>
      </c>
      <c r="E55" s="106"/>
      <c r="F55" s="366" t="s">
        <v>732</v>
      </c>
      <c r="G55" s="106">
        <v>1.7250368868688339E-2</v>
      </c>
      <c r="H55" s="106">
        <v>1.8691020014678292E-2</v>
      </c>
      <c r="I55" s="106"/>
      <c r="J55" s="366" t="s">
        <v>766</v>
      </c>
      <c r="K55" s="106">
        <v>-5.2526425322259101E-3</v>
      </c>
      <c r="L55" s="106">
        <v>-2.5503327024132289E-3</v>
      </c>
      <c r="M55" s="106"/>
    </row>
    <row r="56" spans="1:29" ht="15.75" x14ac:dyDescent="0.25">
      <c r="A56" s="116">
        <v>12</v>
      </c>
      <c r="B56" s="365" t="s">
        <v>732</v>
      </c>
      <c r="C56" s="106">
        <v>2.0707434278618392E-3</v>
      </c>
      <c r="D56" s="106">
        <v>7.1966386802659035E-3</v>
      </c>
      <c r="E56" s="106"/>
      <c r="F56" s="366" t="s">
        <v>743</v>
      </c>
      <c r="G56" s="106">
        <v>1.523436617043362E-2</v>
      </c>
      <c r="H56" s="106">
        <v>1.8582389957834303E-2</v>
      </c>
      <c r="I56" s="106"/>
      <c r="J56" s="146"/>
      <c r="K56" s="146"/>
      <c r="L56" s="146"/>
      <c r="M56" s="106"/>
    </row>
    <row r="57" spans="1:29" ht="15.75" x14ac:dyDescent="0.25">
      <c r="A57" s="116">
        <v>13</v>
      </c>
      <c r="B57" s="365" t="s">
        <v>726</v>
      </c>
      <c r="C57" s="106">
        <v>1.5029236776337108E-3</v>
      </c>
      <c r="D57" s="106">
        <v>6.5433989921955E-3</v>
      </c>
      <c r="E57" s="106"/>
      <c r="F57" s="366" t="s">
        <v>768</v>
      </c>
      <c r="G57" s="106">
        <v>1.4626156189203789E-2</v>
      </c>
      <c r="H57" s="106">
        <v>1.8174270774075379E-2</v>
      </c>
      <c r="I57" s="106"/>
      <c r="J57" s="146"/>
      <c r="K57" s="146"/>
      <c r="L57" s="146"/>
      <c r="M57" s="146"/>
    </row>
    <row r="58" spans="1:29" ht="15.75" x14ac:dyDescent="0.25">
      <c r="A58" s="116">
        <v>14</v>
      </c>
      <c r="B58" s="365" t="s">
        <v>751</v>
      </c>
      <c r="C58" s="106">
        <v>-1.8629068950516531E-3</v>
      </c>
      <c r="D58" s="106">
        <v>6.5393262820280639E-3</v>
      </c>
      <c r="E58" s="106"/>
      <c r="F58" s="366" t="s">
        <v>734</v>
      </c>
      <c r="G58" s="106">
        <v>1.348635483645729E-2</v>
      </c>
      <c r="H58" s="106">
        <v>1.7598713537039703E-2</v>
      </c>
      <c r="I58" s="106"/>
      <c r="J58" s="146"/>
      <c r="K58" s="146"/>
      <c r="L58" s="146"/>
      <c r="M58" s="146"/>
    </row>
    <row r="59" spans="1:29" ht="15.75" x14ac:dyDescent="0.25">
      <c r="A59" s="116">
        <v>15</v>
      </c>
      <c r="B59" s="365" t="s">
        <v>766</v>
      </c>
      <c r="C59" s="106">
        <v>-2.1442786637889736E-2</v>
      </c>
      <c r="D59" s="106">
        <v>6.5092551647972074E-3</v>
      </c>
      <c r="E59" s="106"/>
      <c r="F59" s="366" t="s">
        <v>757</v>
      </c>
      <c r="G59" s="106">
        <v>6.7768623958665303E-3</v>
      </c>
      <c r="H59" s="106">
        <v>1.7577534409588629E-2</v>
      </c>
      <c r="I59" s="106"/>
      <c r="J59" s="146"/>
      <c r="K59" s="146"/>
      <c r="L59" s="146"/>
      <c r="M59" s="146"/>
    </row>
    <row r="60" spans="1:29" ht="15.75" x14ac:dyDescent="0.25">
      <c r="A60" s="116">
        <v>16</v>
      </c>
      <c r="B60" s="367"/>
      <c r="C60" s="367"/>
      <c r="D60" s="367"/>
      <c r="E60" s="367"/>
      <c r="F60" s="366" t="s">
        <v>762</v>
      </c>
      <c r="G60" s="106">
        <v>4.7906044124789333E-3</v>
      </c>
      <c r="H60" s="106">
        <v>1.6587325745318432E-2</v>
      </c>
      <c r="I60" s="106"/>
      <c r="J60" s="146"/>
      <c r="K60" s="146"/>
      <c r="L60" s="146"/>
      <c r="M60" s="146"/>
    </row>
    <row r="61" spans="1:29" ht="15.75" x14ac:dyDescent="0.25">
      <c r="A61" s="116">
        <v>17</v>
      </c>
      <c r="B61" s="146"/>
      <c r="C61" s="146"/>
      <c r="D61" s="146"/>
      <c r="E61" s="146"/>
      <c r="F61" s="366" t="s">
        <v>724</v>
      </c>
      <c r="G61" s="106">
        <v>4.0433204809535925E-3</v>
      </c>
      <c r="H61" s="106">
        <v>1.5987867464825559E-2</v>
      </c>
      <c r="I61" s="106"/>
      <c r="J61" s="146"/>
      <c r="K61" s="146"/>
      <c r="L61" s="146"/>
      <c r="M61" s="146"/>
    </row>
    <row r="62" spans="1:29" ht="15.75" x14ac:dyDescent="0.25">
      <c r="A62" s="116">
        <v>18</v>
      </c>
      <c r="B62" s="146"/>
      <c r="C62" s="146"/>
      <c r="D62" s="146"/>
      <c r="E62" s="146"/>
      <c r="F62" s="366" t="s">
        <v>741</v>
      </c>
      <c r="G62" s="106">
        <v>-3.0400612130428595E-3</v>
      </c>
      <c r="H62" s="106">
        <v>1.2077285833415271E-2</v>
      </c>
      <c r="I62" s="106"/>
      <c r="J62" s="146"/>
      <c r="K62" s="146"/>
      <c r="L62" s="146"/>
      <c r="M62" s="146"/>
    </row>
    <row r="63" spans="1:29" ht="15.75" x14ac:dyDescent="0.25">
      <c r="A63" s="116">
        <v>19</v>
      </c>
      <c r="B63" s="146"/>
      <c r="C63" s="146"/>
      <c r="D63" s="146"/>
      <c r="E63" s="146"/>
      <c r="F63" s="366" t="s">
        <v>720</v>
      </c>
      <c r="G63" s="106">
        <v>-1.2121234638168929E-2</v>
      </c>
      <c r="H63" s="106">
        <v>1.2075843370505069E-2</v>
      </c>
      <c r="I63" s="106"/>
      <c r="J63" s="146"/>
      <c r="K63" s="146"/>
      <c r="L63" s="146"/>
      <c r="M63" s="146"/>
    </row>
    <row r="64" spans="1:29" ht="15.75" x14ac:dyDescent="0.25">
      <c r="A64" s="116">
        <v>20</v>
      </c>
      <c r="B64" s="146"/>
      <c r="C64" s="146"/>
      <c r="D64" s="146"/>
      <c r="E64" s="146"/>
      <c r="F64" s="366" t="s">
        <v>759</v>
      </c>
      <c r="G64" s="106">
        <v>-0.14267772646741494</v>
      </c>
      <c r="H64" s="106">
        <v>1.2043718080291248E-2</v>
      </c>
      <c r="I64" s="106"/>
      <c r="J64" s="146"/>
      <c r="K64" s="146"/>
      <c r="L64" s="146"/>
      <c r="M64" s="146"/>
      <c r="AA64" s="174"/>
      <c r="AB64" s="174"/>
      <c r="AC64" s="174"/>
    </row>
    <row r="65" spans="1:25" x14ac:dyDescent="0.25">
      <c r="M65" s="146"/>
    </row>
    <row r="66" spans="1:25" ht="15.75" x14ac:dyDescent="0.25">
      <c r="A66" s="588" t="s">
        <v>716</v>
      </c>
      <c r="B66" s="588" t="s">
        <v>5009</v>
      </c>
      <c r="C66" s="588" t="s">
        <v>5143</v>
      </c>
      <c r="D66" s="588"/>
      <c r="E66" s="588"/>
      <c r="F66" s="588" t="s">
        <v>5009</v>
      </c>
      <c r="G66" s="588" t="s">
        <v>5144</v>
      </c>
      <c r="H66" s="588"/>
      <c r="I66" s="588"/>
      <c r="J66" s="588" t="s">
        <v>5009</v>
      </c>
      <c r="K66" s="364" t="s">
        <v>5145</v>
      </c>
      <c r="L66" s="364"/>
    </row>
    <row r="67" spans="1:25" ht="18.75" x14ac:dyDescent="0.25">
      <c r="A67" s="588"/>
      <c r="B67" s="588"/>
      <c r="C67" s="364" t="s">
        <v>5079</v>
      </c>
      <c r="D67" s="145" t="s">
        <v>5149</v>
      </c>
      <c r="E67" s="145" t="s">
        <v>5081</v>
      </c>
      <c r="F67" s="588"/>
      <c r="G67" s="364" t="s">
        <v>5079</v>
      </c>
      <c r="H67" s="145" t="s">
        <v>5149</v>
      </c>
      <c r="I67" s="145" t="s">
        <v>5081</v>
      </c>
      <c r="J67" s="588"/>
      <c r="K67" s="137" t="s">
        <v>5079</v>
      </c>
      <c r="L67" s="145" t="s">
        <v>5149</v>
      </c>
      <c r="M67" s="145" t="s">
        <v>5081</v>
      </c>
      <c r="O67" s="366" t="s">
        <v>716</v>
      </c>
      <c r="P67" s="366" t="s">
        <v>884</v>
      </c>
      <c r="Q67" s="366" t="s">
        <v>5009</v>
      </c>
      <c r="R67" s="366" t="s">
        <v>5079</v>
      </c>
      <c r="S67" s="366" t="s">
        <v>5107</v>
      </c>
      <c r="T67" s="366" t="s">
        <v>5108</v>
      </c>
      <c r="U67" s="180" t="s">
        <v>5103</v>
      </c>
      <c r="V67" s="180" t="s">
        <v>5104</v>
      </c>
      <c r="W67" s="180" t="s">
        <v>5105</v>
      </c>
      <c r="X67" s="180" t="s">
        <v>5106</v>
      </c>
      <c r="Y67" s="180" t="s">
        <v>5081</v>
      </c>
    </row>
    <row r="68" spans="1:25" ht="15.75" x14ac:dyDescent="0.25">
      <c r="A68" s="366">
        <v>1</v>
      </c>
      <c r="B68" s="366" t="s">
        <v>720</v>
      </c>
      <c r="C68" s="106">
        <v>0.13348115889980863</v>
      </c>
      <c r="D68" s="106">
        <v>9.2055620800465311E-4</v>
      </c>
      <c r="E68" s="366"/>
      <c r="F68" s="366" t="s">
        <v>732</v>
      </c>
      <c r="G68" s="106">
        <v>0.5272739926047707</v>
      </c>
      <c r="H68" s="106">
        <v>1.0490324970315972E-3</v>
      </c>
      <c r="I68" s="366"/>
      <c r="J68" s="364" t="s">
        <v>759</v>
      </c>
      <c r="K68" s="139">
        <v>6.0613426390747155E-2</v>
      </c>
      <c r="L68" s="43">
        <v>7.6503300521043325E-3</v>
      </c>
      <c r="M68" s="206"/>
      <c r="O68" s="116">
        <v>1</v>
      </c>
      <c r="P68" s="276">
        <v>2018</v>
      </c>
      <c r="Q68" s="364" t="s">
        <v>759</v>
      </c>
      <c r="R68" s="139">
        <v>6.0613426390747155E-2</v>
      </c>
      <c r="S68" s="249">
        <v>8.3436972984306639</v>
      </c>
      <c r="T68" s="250">
        <v>137.65427555015034</v>
      </c>
      <c r="U68" s="249">
        <v>8.3436972984306639</v>
      </c>
      <c r="V68" s="250">
        <v>137.65427555015034</v>
      </c>
      <c r="W68" s="206">
        <v>1.0493421062254297E-3</v>
      </c>
      <c r="X68" s="43">
        <f>(W68*U68)/(1+W68*V68)</f>
        <v>7.6503300521043325E-3</v>
      </c>
      <c r="Y68" s="146"/>
    </row>
    <row r="69" spans="1:25" ht="15" customHeight="1" x14ac:dyDescent="0.25">
      <c r="A69" s="366">
        <v>2</v>
      </c>
      <c r="B69" s="366" t="s">
        <v>759</v>
      </c>
      <c r="C69" s="106">
        <v>8.3543824097277328E-2</v>
      </c>
      <c r="D69" s="106">
        <v>1.6383240716737447E-2</v>
      </c>
      <c r="E69" s="366"/>
      <c r="F69" s="366" t="s">
        <v>766</v>
      </c>
      <c r="G69" s="106">
        <v>0.15654913359125175</v>
      </c>
      <c r="H69" s="106">
        <v>4.3592483131269615E-3</v>
      </c>
      <c r="I69" s="366"/>
      <c r="J69" s="364" t="s">
        <v>739</v>
      </c>
      <c r="K69" s="139">
        <v>4.8144145492104697E-2</v>
      </c>
      <c r="L69" s="43">
        <v>9.2483435908087552E-3</v>
      </c>
      <c r="M69" s="206"/>
      <c r="O69" s="116">
        <v>2</v>
      </c>
      <c r="P69" s="277"/>
      <c r="Q69" s="364" t="s">
        <v>739</v>
      </c>
      <c r="R69" s="139">
        <v>4.8144145492104697E-2</v>
      </c>
      <c r="S69" s="249">
        <v>2.1572455191237596</v>
      </c>
      <c r="T69" s="250">
        <v>44.808054999699451</v>
      </c>
      <c r="U69" s="250">
        <f>U68+S69</f>
        <v>10.500942817554424</v>
      </c>
      <c r="V69" s="250">
        <f>V68+T69</f>
        <v>182.46233054984981</v>
      </c>
      <c r="W69" s="206">
        <v>1.0493421062254297E-3</v>
      </c>
      <c r="X69" s="43">
        <f t="shared" ref="X69:X74" si="18">(W69*U69)/(1+W69*V69)</f>
        <v>9.2483435908087552E-3</v>
      </c>
      <c r="Y69" s="146"/>
    </row>
    <row r="70" spans="1:25" ht="15.75" x14ac:dyDescent="0.25">
      <c r="A70" s="366">
        <v>3</v>
      </c>
      <c r="B70" s="366" t="s">
        <v>766</v>
      </c>
      <c r="C70" s="106">
        <v>3.3842976750167814E-2</v>
      </c>
      <c r="D70" s="106">
        <v>2.2067399474485671E-2</v>
      </c>
      <c r="E70" s="366"/>
      <c r="F70" s="366" t="s">
        <v>726</v>
      </c>
      <c r="G70" s="106">
        <v>3.4145937141819994E-2</v>
      </c>
      <c r="H70" s="106">
        <v>1.1548833283254775E-2</v>
      </c>
      <c r="I70" s="366"/>
      <c r="J70" s="364" t="s">
        <v>726</v>
      </c>
      <c r="K70" s="139">
        <v>3.9150133619273761E-2</v>
      </c>
      <c r="L70" s="43">
        <v>9.6954922313746555E-3</v>
      </c>
      <c r="M70" s="206"/>
      <c r="O70" s="116">
        <v>3</v>
      </c>
      <c r="P70" s="277"/>
      <c r="Q70" s="364" t="s">
        <v>726</v>
      </c>
      <c r="R70" s="139">
        <v>3.9150133619273761E-2</v>
      </c>
      <c r="S70" s="249">
        <v>0.67483214446248274</v>
      </c>
      <c r="T70" s="250">
        <v>17.237032982443264</v>
      </c>
      <c r="U70" s="250">
        <f t="shared" ref="U70:U75" si="19">U69+S70</f>
        <v>11.175774962016908</v>
      </c>
      <c r="V70" s="250">
        <f t="shared" ref="V70:V75" si="20">V69+T70</f>
        <v>199.69936353229306</v>
      </c>
      <c r="W70" s="206">
        <v>1.0493421062254297E-3</v>
      </c>
      <c r="X70" s="43">
        <f t="shared" si="18"/>
        <v>9.6954922313746555E-3</v>
      </c>
      <c r="Y70" s="146"/>
    </row>
    <row r="71" spans="1:25" ht="15.75" x14ac:dyDescent="0.25">
      <c r="A71" s="366">
        <v>4</v>
      </c>
      <c r="B71" s="366" t="s">
        <v>736</v>
      </c>
      <c r="C71" s="106">
        <v>3.2581104011077534E-2</v>
      </c>
      <c r="D71" s="106">
        <v>2.2559019823384232E-2</v>
      </c>
      <c r="E71" s="366"/>
      <c r="F71" s="366" t="s">
        <v>728</v>
      </c>
      <c r="G71" s="106">
        <v>2.9628493039329188E-2</v>
      </c>
      <c r="H71" s="106">
        <v>1.8027181946484196E-2</v>
      </c>
      <c r="I71" s="366"/>
      <c r="J71" s="364" t="s">
        <v>758</v>
      </c>
      <c r="K71" s="139">
        <v>1.8790591387441203E-2</v>
      </c>
      <c r="L71" s="43">
        <v>1.2817203970996165E-2</v>
      </c>
      <c r="M71" s="206"/>
      <c r="O71" s="116">
        <v>4</v>
      </c>
      <c r="P71" s="277"/>
      <c r="Q71" s="364" t="s">
        <v>758</v>
      </c>
      <c r="R71" s="139">
        <v>1.8790591387441203E-2</v>
      </c>
      <c r="S71" s="249">
        <v>11.319320293608394</v>
      </c>
      <c r="T71" s="250">
        <v>602.39297743304269</v>
      </c>
      <c r="U71" s="250">
        <f t="shared" si="19"/>
        <v>22.495095255625301</v>
      </c>
      <c r="V71" s="250">
        <f t="shared" si="20"/>
        <v>802.09234096533578</v>
      </c>
      <c r="W71" s="206">
        <v>1.0493421062254297E-3</v>
      </c>
      <c r="X71" s="43">
        <f t="shared" si="18"/>
        <v>1.2817203970996165E-2</v>
      </c>
      <c r="Y71" s="146"/>
    </row>
    <row r="72" spans="1:25" ht="15.75" x14ac:dyDescent="0.25">
      <c r="A72" s="366">
        <v>5</v>
      </c>
      <c r="B72" s="366" t="s">
        <v>763</v>
      </c>
      <c r="C72" s="106">
        <v>2.3829327657111956E-2</v>
      </c>
      <c r="D72" s="106">
        <v>2.3026399835886207E-2</v>
      </c>
      <c r="E72" s="366"/>
      <c r="F72" s="366" t="s">
        <v>730</v>
      </c>
      <c r="G72" s="106">
        <v>2.6438281977952748E-2</v>
      </c>
      <c r="H72" s="106">
        <v>1.9669469787101865E-2</v>
      </c>
      <c r="I72" s="366"/>
      <c r="J72" s="364" t="s">
        <v>762</v>
      </c>
      <c r="K72" s="248">
        <v>1.7983287607307278E-2</v>
      </c>
      <c r="L72" s="254">
        <v>1.3378964250520745E-2</v>
      </c>
      <c r="M72" s="254">
        <v>1.3378964250520745E-2</v>
      </c>
      <c r="O72" s="116">
        <v>5</v>
      </c>
      <c r="P72" s="277"/>
      <c r="Q72" s="364" t="s">
        <v>762</v>
      </c>
      <c r="R72" s="248">
        <v>1.7983287607307278E-2</v>
      </c>
      <c r="S72" s="251">
        <v>3.850781201450546</v>
      </c>
      <c r="T72" s="252">
        <v>214.13110247348936</v>
      </c>
      <c r="U72" s="252">
        <f t="shared" si="19"/>
        <v>26.345876457075846</v>
      </c>
      <c r="V72" s="252">
        <f t="shared" si="20"/>
        <v>1016.2234434388251</v>
      </c>
      <c r="W72" s="253">
        <v>1.0493421062254297E-3</v>
      </c>
      <c r="X72" s="254">
        <f t="shared" si="18"/>
        <v>1.3378964250520745E-2</v>
      </c>
      <c r="Y72" s="254">
        <v>1.3378964250520745E-2</v>
      </c>
    </row>
    <row r="73" spans="1:25" ht="15.75" x14ac:dyDescent="0.25">
      <c r="A73" s="366">
        <v>6</v>
      </c>
      <c r="B73" s="366" t="s">
        <v>741</v>
      </c>
      <c r="C73" s="106">
        <v>2.3474865184028429E-2</v>
      </c>
      <c r="D73" s="106">
        <v>2.3193559795726685E-2</v>
      </c>
      <c r="E73" s="366"/>
      <c r="F73" s="365" t="s">
        <v>768</v>
      </c>
      <c r="G73" s="185">
        <v>2.4688159879663423E-2</v>
      </c>
      <c r="H73" s="185">
        <v>2.1332956196270455E-2</v>
      </c>
      <c r="I73" s="365">
        <v>2.1332956196270455E-2</v>
      </c>
      <c r="J73" s="364" t="s">
        <v>730</v>
      </c>
      <c r="K73" s="139">
        <v>8.0297703783599179E-4</v>
      </c>
      <c r="L73" s="43">
        <v>9.0193117180732904E-3</v>
      </c>
      <c r="M73" s="206"/>
      <c r="O73" s="116">
        <v>6</v>
      </c>
      <c r="P73" s="277"/>
      <c r="Q73" s="364" t="s">
        <v>730</v>
      </c>
      <c r="R73" s="139">
        <v>8.0297703783599179E-4</v>
      </c>
      <c r="S73" s="249">
        <v>0.66065192048831078</v>
      </c>
      <c r="T73" s="250">
        <v>822.75319138484383</v>
      </c>
      <c r="U73" s="370">
        <f t="shared" si="19"/>
        <v>27.006528377564155</v>
      </c>
      <c r="V73" s="370">
        <f t="shared" si="20"/>
        <v>1838.976634823669</v>
      </c>
      <c r="W73" s="206">
        <v>1.0493421062254297E-3</v>
      </c>
      <c r="X73" s="43">
        <f t="shared" si="18"/>
        <v>9.6729823269181246E-3</v>
      </c>
      <c r="Y73" s="146"/>
    </row>
    <row r="74" spans="1:25" ht="15.75" x14ac:dyDescent="0.25">
      <c r="A74" s="366">
        <v>7</v>
      </c>
      <c r="B74" s="365" t="s">
        <v>724</v>
      </c>
      <c r="C74" s="185">
        <v>1.7461750623284217E-2</v>
      </c>
      <c r="D74" s="185">
        <v>2.3253105812869872E-2</v>
      </c>
      <c r="E74" s="365">
        <v>2.3253105812869872E-2</v>
      </c>
      <c r="F74" s="366" t="s">
        <v>736</v>
      </c>
      <c r="G74" s="106">
        <v>2.1135371637949471E-2</v>
      </c>
      <c r="H74" s="106">
        <v>2.1321285932850074E-2</v>
      </c>
      <c r="I74" s="366"/>
      <c r="J74" s="364" t="s">
        <v>724</v>
      </c>
      <c r="K74" s="139">
        <v>-1.2936184207942639E-3</v>
      </c>
      <c r="L74" s="43">
        <v>7.4078631135386219E-3</v>
      </c>
      <c r="M74" s="206"/>
      <c r="O74" s="116">
        <v>7</v>
      </c>
      <c r="P74" s="277"/>
      <c r="Q74" s="364" t="s">
        <v>724</v>
      </c>
      <c r="R74" s="139">
        <v>-1.2936184207942639E-3</v>
      </c>
      <c r="S74" s="249">
        <v>-0.88381810992167276</v>
      </c>
      <c r="T74" s="250">
        <v>683.21391819623318</v>
      </c>
      <c r="U74" s="370">
        <f t="shared" si="19"/>
        <v>26.122710267642482</v>
      </c>
      <c r="V74" s="370">
        <f t="shared" si="20"/>
        <v>2522.1905530199019</v>
      </c>
      <c r="W74" s="206">
        <v>1.0493421062254297E-3</v>
      </c>
      <c r="X74" s="43">
        <f t="shared" si="18"/>
        <v>7.5169619693285098E-3</v>
      </c>
      <c r="Y74" s="146"/>
    </row>
    <row r="75" spans="1:25" ht="15.75" x14ac:dyDescent="0.25">
      <c r="A75" s="366">
        <v>8</v>
      </c>
      <c r="B75" s="366" t="s">
        <v>739</v>
      </c>
      <c r="C75" s="106">
        <v>1.5588129293450194E-2</v>
      </c>
      <c r="D75" s="106">
        <v>2.0719685565225406E-2</v>
      </c>
      <c r="E75" s="366"/>
      <c r="F75" s="366" t="s">
        <v>743</v>
      </c>
      <c r="G75" s="106">
        <v>1.4074280848419609E-2</v>
      </c>
      <c r="H75" s="106">
        <v>2.0536578725118864E-2</v>
      </c>
      <c r="I75" s="366"/>
      <c r="J75" s="364" t="s">
        <v>741</v>
      </c>
      <c r="K75" s="139">
        <v>-1.5957519799963747E-3</v>
      </c>
      <c r="L75" s="43">
        <v>7.2704964063014703E-3</v>
      </c>
      <c r="M75" s="206"/>
      <c r="O75" s="116">
        <v>8</v>
      </c>
      <c r="P75" s="278"/>
      <c r="Q75" s="364" t="s">
        <v>741</v>
      </c>
      <c r="R75" s="139">
        <v>-1.5957519799963747E-3</v>
      </c>
      <c r="S75" s="249">
        <v>-0.10810089967060557</v>
      </c>
      <c r="T75" s="250">
        <v>67.742920595248876</v>
      </c>
      <c r="U75" s="370">
        <f t="shared" si="19"/>
        <v>26.014609367971875</v>
      </c>
      <c r="V75" s="370">
        <f t="shared" si="20"/>
        <v>2589.9334736151509</v>
      </c>
      <c r="W75" s="206">
        <v>1.0493421062254297E-3</v>
      </c>
      <c r="X75" s="43">
        <f>(W75*U75)/(1+W75*V75)</f>
        <v>7.3427205714290322E-3</v>
      </c>
      <c r="Y75" s="146"/>
    </row>
    <row r="76" spans="1:25" ht="15.75" x14ac:dyDescent="0.25">
      <c r="A76" s="366">
        <v>9</v>
      </c>
      <c r="B76" s="366" t="s">
        <v>732</v>
      </c>
      <c r="C76" s="106">
        <v>1.4475174814130016E-2</v>
      </c>
      <c r="D76" s="106">
        <v>1.9976697857177154E-2</v>
      </c>
      <c r="E76" s="366"/>
      <c r="F76" s="366" t="s">
        <v>749</v>
      </c>
      <c r="G76" s="106">
        <v>1.0555666409019768E-2</v>
      </c>
      <c r="H76" s="106">
        <v>2.0120766718396139E-2</v>
      </c>
      <c r="I76" s="366"/>
      <c r="J76" s="146"/>
      <c r="K76" s="146"/>
      <c r="L76" s="146"/>
      <c r="M76" s="206"/>
    </row>
    <row r="77" spans="1:25" ht="15.75" x14ac:dyDescent="0.25">
      <c r="A77" s="366">
        <v>10</v>
      </c>
      <c r="B77" s="366" t="s">
        <v>758</v>
      </c>
      <c r="C77" s="106">
        <v>1.1007546420624958E-2</v>
      </c>
      <c r="D77" s="106">
        <v>1.9116289121023328E-2</v>
      </c>
      <c r="E77" s="366"/>
      <c r="F77" s="366" t="s">
        <v>763</v>
      </c>
      <c r="G77" s="106">
        <v>1.0040130106127823E-2</v>
      </c>
      <c r="H77" s="106">
        <v>1.973011231030225E-2</v>
      </c>
      <c r="I77" s="366"/>
      <c r="J77" s="146"/>
      <c r="K77" s="146"/>
      <c r="L77" s="146"/>
      <c r="M77" s="146"/>
    </row>
    <row r="78" spans="1:25" ht="15.75" x14ac:dyDescent="0.25">
      <c r="A78" s="366">
        <v>11</v>
      </c>
      <c r="B78" s="366" t="s">
        <v>730</v>
      </c>
      <c r="C78" s="106">
        <v>1.009748680925901E-2</v>
      </c>
      <c r="D78" s="106">
        <v>1.905893102737834E-2</v>
      </c>
      <c r="E78" s="366"/>
      <c r="F78" s="366" t="s">
        <v>720</v>
      </c>
      <c r="G78" s="106">
        <v>8.9307762442757919E-3</v>
      </c>
      <c r="H78" s="106">
        <v>1.9412365843426736E-2</v>
      </c>
      <c r="I78" s="366"/>
      <c r="J78" s="146"/>
      <c r="K78" s="146"/>
      <c r="L78" s="146"/>
      <c r="M78" s="146"/>
    </row>
    <row r="79" spans="1:25" ht="15.75" x14ac:dyDescent="0.25">
      <c r="A79" s="366">
        <v>12</v>
      </c>
      <c r="B79" s="366" t="s">
        <v>726</v>
      </c>
      <c r="C79" s="106">
        <v>9.3176986375287409E-3</v>
      </c>
      <c r="D79" s="106">
        <v>1.7810566779300787E-2</v>
      </c>
      <c r="E79" s="366"/>
      <c r="F79" s="366" t="s">
        <v>762</v>
      </c>
      <c r="G79" s="106">
        <v>6.1076837288547448E-3</v>
      </c>
      <c r="H79" s="106">
        <v>1.9181829188474608E-2</v>
      </c>
      <c r="I79" s="366"/>
      <c r="J79" s="146"/>
      <c r="K79" s="146"/>
      <c r="L79" s="146"/>
      <c r="M79" s="146"/>
    </row>
    <row r="80" spans="1:25" ht="15.75" x14ac:dyDescent="0.25">
      <c r="A80" s="366">
        <v>13</v>
      </c>
      <c r="B80" s="366" t="s">
        <v>749</v>
      </c>
      <c r="C80" s="106">
        <v>6.3022897671545005E-3</v>
      </c>
      <c r="D80" s="106">
        <v>1.6123880807558121E-2</v>
      </c>
      <c r="E80" s="366"/>
      <c r="F80" s="366" t="s">
        <v>759</v>
      </c>
      <c r="G80" s="106">
        <v>4.0344546033721845E-3</v>
      </c>
      <c r="H80" s="106">
        <v>1.2995246750394691E-2</v>
      </c>
      <c r="I80" s="366"/>
      <c r="J80" s="146"/>
      <c r="K80" s="146"/>
      <c r="L80" s="146"/>
      <c r="M80" s="146"/>
    </row>
    <row r="81" spans="1:13" ht="15.75" x14ac:dyDescent="0.25">
      <c r="A81" s="366">
        <v>14</v>
      </c>
      <c r="B81" s="366" t="s">
        <v>728</v>
      </c>
      <c r="C81" s="106">
        <v>5.7743795677436156E-3</v>
      </c>
      <c r="D81" s="106">
        <v>1.4808441153867266E-2</v>
      </c>
      <c r="E81" s="366"/>
      <c r="F81" s="366" t="s">
        <v>739</v>
      </c>
      <c r="G81" s="106">
        <v>1.8596880096564421E-3</v>
      </c>
      <c r="H81" s="106">
        <v>1.2587695318917604E-2</v>
      </c>
      <c r="I81" s="366"/>
      <c r="J81" s="146"/>
      <c r="K81" s="146"/>
      <c r="L81" s="146"/>
      <c r="M81" s="146"/>
    </row>
    <row r="82" spans="1:13" ht="15.75" x14ac:dyDescent="0.25">
      <c r="A82" s="366">
        <v>15</v>
      </c>
      <c r="B82" s="366" t="s">
        <v>757</v>
      </c>
      <c r="C82" s="106">
        <v>5.2709527184789653E-3</v>
      </c>
      <c r="D82" s="106">
        <v>1.4115770013361255E-2</v>
      </c>
      <c r="E82" s="366"/>
      <c r="F82" s="366" t="s">
        <v>724</v>
      </c>
      <c r="G82" s="106">
        <v>-1.0205109193899152E-3</v>
      </c>
      <c r="H82" s="106">
        <v>1.1841260972524515E-2</v>
      </c>
      <c r="I82" s="366"/>
      <c r="J82" s="146"/>
      <c r="K82" s="146"/>
      <c r="L82" s="146"/>
      <c r="M82" s="146"/>
    </row>
    <row r="83" spans="1:13" ht="15.75" x14ac:dyDescent="0.25">
      <c r="A83" s="366">
        <v>16</v>
      </c>
      <c r="B83" s="366" t="s">
        <v>768</v>
      </c>
      <c r="C83" s="106">
        <v>2.1938177983643228E-3</v>
      </c>
      <c r="D83" s="106">
        <v>1.3966057243284025E-2</v>
      </c>
      <c r="E83" s="366"/>
      <c r="F83" s="366" t="s">
        <v>722</v>
      </c>
      <c r="G83" s="106">
        <v>-1.6870998982212275E-2</v>
      </c>
      <c r="H83" s="106">
        <v>1.1805123206712963E-2</v>
      </c>
      <c r="I83" s="366"/>
      <c r="J83" s="146"/>
      <c r="K83" s="146"/>
      <c r="L83" s="146"/>
      <c r="M83" s="146"/>
    </row>
    <row r="84" spans="1:13" ht="15.75" x14ac:dyDescent="0.25">
      <c r="A84" s="366">
        <v>17</v>
      </c>
      <c r="B84" s="366" t="s">
        <v>734</v>
      </c>
      <c r="C84" s="106">
        <v>-1.7061083720994604E-3</v>
      </c>
      <c r="D84" s="106">
        <v>1.331999099158262E-2</v>
      </c>
      <c r="E84" s="366"/>
      <c r="F84" s="366" t="s">
        <v>747</v>
      </c>
      <c r="G84" s="106">
        <v>-0.242983238591478</v>
      </c>
      <c r="H84" s="106">
        <v>1.173721267956029E-2</v>
      </c>
      <c r="I84" s="366"/>
      <c r="J84" s="146"/>
      <c r="K84" s="146"/>
      <c r="L84" s="146"/>
      <c r="M84" s="146"/>
    </row>
  </sheetData>
  <mergeCells count="17">
    <mergeCell ref="A66:A67"/>
    <mergeCell ref="B66:B67"/>
    <mergeCell ref="G66:I66"/>
    <mergeCell ref="F66:F67"/>
    <mergeCell ref="A43:A44"/>
    <mergeCell ref="B43:B44"/>
    <mergeCell ref="C43:E43"/>
    <mergeCell ref="J43:J44"/>
    <mergeCell ref="C66:E66"/>
    <mergeCell ref="J66:J67"/>
    <mergeCell ref="G43:I43"/>
    <mergeCell ref="F43:F44"/>
    <mergeCell ref="Z2:Z12"/>
    <mergeCell ref="B2:B16"/>
    <mergeCell ref="N2:N21"/>
    <mergeCell ref="B25:B41"/>
    <mergeCell ref="N25:N4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topLeftCell="A27" zoomScaleNormal="100" workbookViewId="0">
      <selection activeCell="E41" sqref="E41"/>
    </sheetView>
  </sheetViews>
  <sheetFormatPr defaultRowHeight="15" x14ac:dyDescent="0.25"/>
  <cols>
    <col min="5" max="5" width="9.5703125" bestFit="1" customWidth="1"/>
  </cols>
  <sheetData>
    <row r="1" spans="1:19" ht="18.75" x14ac:dyDescent="0.25">
      <c r="A1" s="535" t="s">
        <v>716</v>
      </c>
      <c r="B1" s="535" t="s">
        <v>884</v>
      </c>
      <c r="C1" s="535" t="s">
        <v>5009</v>
      </c>
      <c r="D1" s="525" t="s">
        <v>5119</v>
      </c>
      <c r="E1" s="525" t="s">
        <v>5120</v>
      </c>
      <c r="F1" s="525" t="s">
        <v>5079</v>
      </c>
      <c r="G1" s="525" t="s">
        <v>5081</v>
      </c>
      <c r="H1" s="525" t="s">
        <v>5121</v>
      </c>
      <c r="I1" s="525" t="s">
        <v>5122</v>
      </c>
      <c r="J1" s="525" t="s">
        <v>5084</v>
      </c>
      <c r="L1" s="589" t="s">
        <v>5141</v>
      </c>
      <c r="M1" s="589"/>
      <c r="N1" s="589"/>
      <c r="O1" s="589"/>
      <c r="P1" s="589"/>
      <c r="Q1" s="589"/>
      <c r="R1" s="589"/>
      <c r="S1" s="589"/>
    </row>
    <row r="2" spans="1:19" ht="15.75" x14ac:dyDescent="0.25">
      <c r="A2" s="366">
        <v>1</v>
      </c>
      <c r="B2" s="728">
        <v>2014</v>
      </c>
      <c r="C2" s="366" t="s">
        <v>739</v>
      </c>
      <c r="D2" s="366">
        <v>0.65544918851337386</v>
      </c>
      <c r="E2" s="366">
        <v>0.3683235303540176</v>
      </c>
      <c r="F2" s="366">
        <v>0.95115515810928408</v>
      </c>
      <c r="G2" s="366">
        <v>1.9025706378250913E-2</v>
      </c>
      <c r="H2" s="366">
        <f>D2*(F2-G2)/E2</f>
        <v>1.6587685618111025</v>
      </c>
      <c r="I2" s="366">
        <f>H2/H12</f>
        <v>2.7882906321835089E-2</v>
      </c>
      <c r="J2" s="293">
        <f>I2/I12</f>
        <v>2.7882906321835089E-2</v>
      </c>
      <c r="L2" s="726" t="s">
        <v>716</v>
      </c>
      <c r="M2" s="726" t="s">
        <v>885</v>
      </c>
      <c r="N2" s="619" t="s">
        <v>739</v>
      </c>
      <c r="O2" s="621"/>
      <c r="P2" s="619" t="s">
        <v>751</v>
      </c>
      <c r="Q2" s="621"/>
      <c r="R2" s="619" t="s">
        <v>726</v>
      </c>
      <c r="S2" s="621"/>
    </row>
    <row r="3" spans="1:19" ht="15.75" x14ac:dyDescent="0.25">
      <c r="A3" s="366">
        <v>2</v>
      </c>
      <c r="B3" s="728"/>
      <c r="C3" s="366" t="s">
        <v>751</v>
      </c>
      <c r="D3" s="366">
        <v>1.0464136866758078</v>
      </c>
      <c r="E3" s="366">
        <v>0.40237349705442926</v>
      </c>
      <c r="F3" s="366">
        <v>0.64643455055776744</v>
      </c>
      <c r="G3" s="366">
        <v>1.9025706378250913E-2</v>
      </c>
      <c r="H3" s="366">
        <f t="shared" ref="H3:H11" si="0">D3*(F3-G3)/E3</f>
        <v>1.6316412648870018</v>
      </c>
      <c r="I3" s="366">
        <f>H3/H12</f>
        <v>2.7426912703247663E-2</v>
      </c>
      <c r="J3" s="293">
        <f>I3/I12</f>
        <v>2.7426912703247663E-2</v>
      </c>
      <c r="L3" s="727"/>
      <c r="M3" s="727"/>
      <c r="N3" s="490" t="s">
        <v>880</v>
      </c>
      <c r="O3" s="490" t="s">
        <v>5187</v>
      </c>
      <c r="P3" s="490" t="s">
        <v>880</v>
      </c>
      <c r="Q3" s="490" t="s">
        <v>5187</v>
      </c>
      <c r="R3" s="490" t="s">
        <v>880</v>
      </c>
      <c r="S3" s="490" t="s">
        <v>5187</v>
      </c>
    </row>
    <row r="4" spans="1:19" ht="15.75" x14ac:dyDescent="0.25">
      <c r="A4" s="366">
        <v>3</v>
      </c>
      <c r="B4" s="728"/>
      <c r="C4" s="366" t="s">
        <v>726</v>
      </c>
      <c r="D4" s="366">
        <v>0.37202207756583122</v>
      </c>
      <c r="E4" s="366">
        <v>2.3493802156257463E-3</v>
      </c>
      <c r="F4" s="366">
        <v>5.9516054628549475E-2</v>
      </c>
      <c r="G4" s="366">
        <v>1.9025706378250913E-2</v>
      </c>
      <c r="H4" s="366">
        <f t="shared" si="0"/>
        <v>6.4116073580827573</v>
      </c>
      <c r="I4" s="366">
        <f>H4/H12</f>
        <v>0.10777528068329074</v>
      </c>
      <c r="J4" s="293">
        <f>I4/I12</f>
        <v>0.10777528068329074</v>
      </c>
      <c r="L4" s="490">
        <v>1</v>
      </c>
      <c r="M4" s="490" t="s">
        <v>867</v>
      </c>
      <c r="N4" s="141">
        <v>7.8431372549019607E-2</v>
      </c>
      <c r="O4" s="141">
        <v>2.7360951700962223E-3</v>
      </c>
      <c r="P4" s="141">
        <v>4.3956043956043959E-2</v>
      </c>
      <c r="Q4" s="141">
        <v>8.4401670504387523E-4</v>
      </c>
      <c r="R4" s="141">
        <v>3.3854166666666664E-2</v>
      </c>
      <c r="S4" s="141">
        <v>2.9464900934088513E-5</v>
      </c>
    </row>
    <row r="5" spans="1:19" ht="15.75" x14ac:dyDescent="0.25">
      <c r="A5" s="366">
        <v>4</v>
      </c>
      <c r="B5" s="728"/>
      <c r="C5" s="366" t="s">
        <v>728</v>
      </c>
      <c r="D5" s="366">
        <v>0.80176976302851144</v>
      </c>
      <c r="E5" s="366">
        <v>9.8143243243628791E-4</v>
      </c>
      <c r="F5" s="366">
        <v>4.523302525205207E-2</v>
      </c>
      <c r="G5" s="366">
        <v>1.9025706378250913E-2</v>
      </c>
      <c r="H5" s="366">
        <f t="shared" si="0"/>
        <v>21.409763065298179</v>
      </c>
      <c r="I5" s="366">
        <f>H5/H12</f>
        <v>0.35988529784444723</v>
      </c>
      <c r="J5" s="293">
        <f>I5/I12</f>
        <v>0.35988529784444723</v>
      </c>
      <c r="L5" s="490">
        <v>2</v>
      </c>
      <c r="M5" s="490" t="s">
        <v>868</v>
      </c>
      <c r="N5" s="141">
        <v>1.5909090909090907E-2</v>
      </c>
      <c r="O5" s="141">
        <v>1.0433773845774954E-4</v>
      </c>
      <c r="P5" s="141">
        <v>-1.0526315789473684E-2</v>
      </c>
      <c r="Q5" s="141">
        <v>6.9779835104140705E-3</v>
      </c>
      <c r="R5" s="141">
        <v>3.0226700251889168E-2</v>
      </c>
      <c r="S5" s="141">
        <v>3.2424907361386556E-6</v>
      </c>
    </row>
    <row r="6" spans="1:19" ht="15.75" x14ac:dyDescent="0.25">
      <c r="A6" s="366">
        <v>5</v>
      </c>
      <c r="B6" s="728"/>
      <c r="C6" s="366" t="s">
        <v>749</v>
      </c>
      <c r="D6" s="366">
        <v>0.76862044625102466</v>
      </c>
      <c r="E6" s="366">
        <v>1.476503267935298E-3</v>
      </c>
      <c r="F6" s="366">
        <v>3.6010403486123617E-2</v>
      </c>
      <c r="G6" s="366">
        <v>1.9025706378250913E-2</v>
      </c>
      <c r="H6" s="366">
        <f t="shared" si="0"/>
        <v>8.8416908746480889</v>
      </c>
      <c r="I6" s="366">
        <f>H6/H12</f>
        <v>0.14862352956295743</v>
      </c>
      <c r="J6" s="293">
        <f>I6/I12</f>
        <v>0.14862352956295743</v>
      </c>
      <c r="L6" s="490">
        <v>3</v>
      </c>
      <c r="M6" s="490" t="s">
        <v>869</v>
      </c>
      <c r="N6" s="141">
        <v>-9.6196868008948541E-2</v>
      </c>
      <c r="O6" s="141">
        <v>1.4962315365437203E-2</v>
      </c>
      <c r="P6" s="141">
        <v>0.15425531914893617</v>
      </c>
      <c r="Q6" s="141">
        <v>6.6011253165858498E-3</v>
      </c>
      <c r="R6" s="141">
        <v>3.6674816625916873E-2</v>
      </c>
      <c r="S6" s="141">
        <v>6.8042835272889181E-5</v>
      </c>
    </row>
    <row r="7" spans="1:19" ht="15.75" x14ac:dyDescent="0.25">
      <c r="A7" s="366">
        <v>6</v>
      </c>
      <c r="B7" s="728"/>
      <c r="C7" s="366" t="s">
        <v>736</v>
      </c>
      <c r="D7" s="366">
        <v>0.87741501197188221</v>
      </c>
      <c r="E7" s="366">
        <v>3.1568731293182399E-3</v>
      </c>
      <c r="F7" s="366">
        <v>3.1672869126061237E-2</v>
      </c>
      <c r="G7" s="366">
        <v>1.9025706378250913E-2</v>
      </c>
      <c r="H7" s="366">
        <f t="shared" si="0"/>
        <v>3.5151271524734389</v>
      </c>
      <c r="I7" s="366">
        <f>H7/H12</f>
        <v>5.9087182719898476E-2</v>
      </c>
      <c r="J7" s="293">
        <f>I7/I12</f>
        <v>5.9087182719898476E-2</v>
      </c>
      <c r="L7" s="490">
        <v>4</v>
      </c>
      <c r="M7" s="490" t="s">
        <v>870</v>
      </c>
      <c r="N7" s="141">
        <v>-9.9009900990099011E-3</v>
      </c>
      <c r="O7" s="141">
        <v>1.2977765318481684E-3</v>
      </c>
      <c r="P7" s="141">
        <v>-1.3824884792626729E-2</v>
      </c>
      <c r="Q7" s="141">
        <v>7.5399515404302791E-3</v>
      </c>
      <c r="R7" s="141">
        <v>4.4811320754716978E-2</v>
      </c>
      <c r="S7" s="141">
        <v>2.6847845723703968E-4</v>
      </c>
    </row>
    <row r="8" spans="1:19" ht="15.75" x14ac:dyDescent="0.25">
      <c r="A8" s="366">
        <v>7</v>
      </c>
      <c r="B8" s="728"/>
      <c r="C8" s="366" t="s">
        <v>758</v>
      </c>
      <c r="D8" s="366">
        <v>0.8711977662086029</v>
      </c>
      <c r="E8" s="366">
        <v>1.0338433765487412E-3</v>
      </c>
      <c r="F8" s="366">
        <v>2.9378860815373789E-2</v>
      </c>
      <c r="G8" s="366">
        <v>1.9025706378250913E-2</v>
      </c>
      <c r="H8" s="366">
        <f t="shared" si="0"/>
        <v>8.7243824581478062</v>
      </c>
      <c r="I8" s="366">
        <f>H8/H12</f>
        <v>0.14665164532102987</v>
      </c>
      <c r="J8" s="293">
        <f>I8/I12</f>
        <v>0.14665164532102987</v>
      </c>
      <c r="L8" s="490">
        <v>5</v>
      </c>
      <c r="M8" s="490" t="s">
        <v>871</v>
      </c>
      <c r="N8" s="141">
        <v>0.02</v>
      </c>
      <c r="O8" s="141">
        <v>3.7499401685001323E-5</v>
      </c>
      <c r="P8" s="141">
        <v>-3.2710280373831772E-2</v>
      </c>
      <c r="Q8" s="141">
        <v>1.117635682504332E-2</v>
      </c>
      <c r="R8" s="141">
        <v>-2.0454545454545454E-2</v>
      </c>
      <c r="S8" s="141">
        <v>2.3893085562383238E-3</v>
      </c>
    </row>
    <row r="9" spans="1:19" ht="15.75" x14ac:dyDescent="0.25">
      <c r="A9" s="366">
        <v>8</v>
      </c>
      <c r="B9" s="728"/>
      <c r="C9" s="366" t="s">
        <v>763</v>
      </c>
      <c r="D9" s="366">
        <v>0.85133773561646919</v>
      </c>
      <c r="E9" s="366">
        <v>3.0208781177014292E-3</v>
      </c>
      <c r="F9" s="366">
        <v>2.7377304047381174E-2</v>
      </c>
      <c r="G9" s="366">
        <v>1.9025706378250913E-2</v>
      </c>
      <c r="H9" s="366">
        <f t="shared" si="0"/>
        <v>2.3536302927134063</v>
      </c>
      <c r="I9" s="366">
        <f>H9/H12</f>
        <v>3.9563115963753462E-2</v>
      </c>
      <c r="J9" s="293">
        <f>I9/I12</f>
        <v>3.9563115963753462E-2</v>
      </c>
      <c r="L9" s="490">
        <v>6</v>
      </c>
      <c r="M9" s="490" t="s">
        <v>872</v>
      </c>
      <c r="N9" s="141">
        <v>-1.9607843137254902E-2</v>
      </c>
      <c r="O9" s="141">
        <v>2.0913717972855677E-3</v>
      </c>
      <c r="P9" s="141">
        <v>-7.2463768115942032E-2</v>
      </c>
      <c r="Q9" s="141">
        <v>2.1162038098147873E-2</v>
      </c>
      <c r="R9" s="141">
        <v>2.0881670533642691E-2</v>
      </c>
      <c r="S9" s="141">
        <v>5.6917035556681911E-5</v>
      </c>
    </row>
    <row r="10" spans="1:19" ht="15.75" x14ac:dyDescent="0.25">
      <c r="A10" s="366">
        <v>9</v>
      </c>
      <c r="B10" s="728"/>
      <c r="C10" s="366" t="s">
        <v>730</v>
      </c>
      <c r="D10" s="366">
        <v>1.9574346911344762</v>
      </c>
      <c r="E10" s="366">
        <v>2.5820475866333644E-3</v>
      </c>
      <c r="F10" s="366">
        <v>2.3790202287410588E-2</v>
      </c>
      <c r="G10" s="366">
        <v>1.9025706378250913E-2</v>
      </c>
      <c r="H10" s="366">
        <f t="shared" si="0"/>
        <v>3.6119355919840017</v>
      </c>
      <c r="I10" s="366">
        <f>H10/H12</f>
        <v>6.0714474623169701E-2</v>
      </c>
      <c r="J10" s="293">
        <f>I10/I12</f>
        <v>6.0714474623169701E-2</v>
      </c>
      <c r="L10" s="490">
        <v>7</v>
      </c>
      <c r="M10" s="490" t="s">
        <v>873</v>
      </c>
      <c r="N10" s="141">
        <v>8.3000000000000004E-2</v>
      </c>
      <c r="O10" s="141">
        <v>3.2349162881119523E-3</v>
      </c>
      <c r="P10" s="141">
        <v>0.14583333333333334</v>
      </c>
      <c r="Q10" s="141">
        <v>5.303527783717509E-3</v>
      </c>
      <c r="R10" s="141">
        <v>5.4545454545454543E-2</v>
      </c>
      <c r="S10" s="141">
        <v>6.8222546100799996E-4</v>
      </c>
    </row>
    <row r="11" spans="1:19" ht="15.75" x14ac:dyDescent="0.25">
      <c r="A11" s="366">
        <v>10</v>
      </c>
      <c r="B11" s="728"/>
      <c r="C11" s="366" t="s">
        <v>747</v>
      </c>
      <c r="D11" s="366">
        <v>1.5499655439425741</v>
      </c>
      <c r="E11" s="366">
        <v>9.942866052516789E-4</v>
      </c>
      <c r="F11" s="366">
        <v>1.9880152510442537E-2</v>
      </c>
      <c r="G11" s="366">
        <v>1.9025706378250913E-2</v>
      </c>
      <c r="H11" s="366">
        <f t="shared" si="0"/>
        <v>1.331972146719999</v>
      </c>
      <c r="I11" s="366">
        <f>H11/H12</f>
        <v>2.2389654256370371E-2</v>
      </c>
      <c r="J11" s="293">
        <f>I11/I12</f>
        <v>2.2389654256370371E-2</v>
      </c>
      <c r="L11" s="490">
        <v>8</v>
      </c>
      <c r="M11" s="490" t="s">
        <v>874</v>
      </c>
      <c r="N11" s="141">
        <v>4.7846889952153108E-3</v>
      </c>
      <c r="O11" s="141">
        <v>4.5535234524548288E-4</v>
      </c>
      <c r="P11" s="141">
        <v>-2.7272727272727271E-2</v>
      </c>
      <c r="Q11" s="141">
        <v>1.0056226178300962E-2</v>
      </c>
      <c r="R11" s="141">
        <v>-3.4482758620689655E-2</v>
      </c>
      <c r="S11" s="141">
        <v>3.9575129823634161E-3</v>
      </c>
    </row>
    <row r="12" spans="1:19" ht="15.75" x14ac:dyDescent="0.25">
      <c r="A12" s="717" t="s">
        <v>891</v>
      </c>
      <c r="B12" s="717"/>
      <c r="C12" s="717"/>
      <c r="D12" s="717"/>
      <c r="E12" s="717"/>
      <c r="F12" s="717"/>
      <c r="G12" s="717"/>
      <c r="H12" s="199">
        <f>SUM(H2:H11)</f>
        <v>59.490518766765781</v>
      </c>
      <c r="I12" s="263">
        <f>SUM(I2:I11)</f>
        <v>1</v>
      </c>
      <c r="J12" s="545">
        <f>SUM(J2:J11)</f>
        <v>1</v>
      </c>
      <c r="L12" s="490">
        <v>9</v>
      </c>
      <c r="M12" s="490" t="s">
        <v>875</v>
      </c>
      <c r="N12" s="141">
        <v>8.0952380952380956E-2</v>
      </c>
      <c r="O12" s="141">
        <v>3.0061869410852259E-3</v>
      </c>
      <c r="P12" s="141">
        <v>-0.12149532710280374</v>
      </c>
      <c r="Q12" s="141">
        <v>3.7831547970221896E-2</v>
      </c>
      <c r="R12" s="141">
        <v>0.16741071428571427</v>
      </c>
      <c r="S12" s="141">
        <v>1.9316748438545413E-2</v>
      </c>
    </row>
    <row r="13" spans="1:19" ht="15.75" x14ac:dyDescent="0.25">
      <c r="L13" s="490">
        <v>10</v>
      </c>
      <c r="M13" s="490" t="s">
        <v>876</v>
      </c>
      <c r="N13" s="141">
        <v>-2.643171806167401E-2</v>
      </c>
      <c r="O13" s="141">
        <v>2.762069392900491E-3</v>
      </c>
      <c r="P13" s="141">
        <v>0.13829787234042554</v>
      </c>
      <c r="Q13" s="141">
        <v>4.262766182807241E-3</v>
      </c>
      <c r="R13" s="141">
        <v>-1.9120458891013384E-3</v>
      </c>
      <c r="S13" s="141">
        <v>9.2039754494470665E-4</v>
      </c>
    </row>
    <row r="14" spans="1:19" ht="16.5" thickBot="1" x14ac:dyDescent="0.3">
      <c r="A14" s="146" t="s">
        <v>5090</v>
      </c>
      <c r="L14" s="490">
        <v>11</v>
      </c>
      <c r="M14" s="490" t="s">
        <v>877</v>
      </c>
      <c r="N14" s="141">
        <v>1.8099547511312219E-2</v>
      </c>
      <c r="O14" s="141">
        <v>6.4386630051830251E-5</v>
      </c>
      <c r="P14" s="141">
        <v>8.8785046728971959E-2</v>
      </c>
      <c r="Q14" s="141">
        <v>2.4891490205354464E-4</v>
      </c>
      <c r="R14" s="141">
        <v>3.8314176245210726E-3</v>
      </c>
      <c r="S14" s="141">
        <v>6.0489390100395331E-4</v>
      </c>
    </row>
    <row r="15" spans="1:19" ht="18" thickBot="1" x14ac:dyDescent="0.3">
      <c r="A15" s="21" t="s">
        <v>716</v>
      </c>
      <c r="B15" s="21" t="s">
        <v>884</v>
      </c>
      <c r="C15" s="21" t="s">
        <v>5009</v>
      </c>
      <c r="D15" s="147" t="s">
        <v>5089</v>
      </c>
      <c r="E15" s="145" t="s">
        <v>5088</v>
      </c>
      <c r="F15" s="150" t="s">
        <v>5091</v>
      </c>
      <c r="L15" s="490">
        <v>12</v>
      </c>
      <c r="M15" s="490" t="s">
        <v>866</v>
      </c>
      <c r="N15" s="141">
        <v>0.16444444444444445</v>
      </c>
      <c r="O15" s="141">
        <v>1.9132635120124222E-2</v>
      </c>
      <c r="P15" s="141">
        <v>0.58326180257510729</v>
      </c>
      <c r="Q15" s="141">
        <v>0.26035893329349746</v>
      </c>
      <c r="R15" s="141">
        <v>5.7251908396946565E-3</v>
      </c>
      <c r="S15" s="141">
        <v>5.1532712306646771E-4</v>
      </c>
    </row>
    <row r="16" spans="1:19" ht="15.75" x14ac:dyDescent="0.25">
      <c r="A16" s="105">
        <v>1</v>
      </c>
      <c r="B16" s="728">
        <v>2014</v>
      </c>
      <c r="C16" s="105" t="s">
        <v>739</v>
      </c>
      <c r="D16">
        <v>2.7882906321835089E-2</v>
      </c>
      <c r="E16" s="174">
        <v>6.447541050814716E-2</v>
      </c>
      <c r="L16" s="617" t="s">
        <v>880</v>
      </c>
      <c r="M16" s="617"/>
      <c r="N16" s="141">
        <v>0.31348410605457611</v>
      </c>
      <c r="O16" s="141"/>
      <c r="P16" s="141">
        <v>0.87609611463541304</v>
      </c>
      <c r="Q16" s="141"/>
      <c r="R16" s="141">
        <v>0.34111210216388044</v>
      </c>
      <c r="S16" s="141"/>
    </row>
    <row r="17" spans="1:35" ht="15.75" x14ac:dyDescent="0.25">
      <c r="A17" s="105">
        <v>2</v>
      </c>
      <c r="B17" s="728"/>
      <c r="C17" s="105" t="s">
        <v>751</v>
      </c>
      <c r="D17">
        <v>2.7426912703247663E-2</v>
      </c>
      <c r="E17" s="174">
        <v>0.17615414374591171</v>
      </c>
      <c r="L17" s="617" t="s">
        <v>881</v>
      </c>
      <c r="M17" s="617"/>
      <c r="N17" s="141">
        <v>2.612367550454801E-2</v>
      </c>
      <c r="O17" s="141"/>
      <c r="P17" s="141">
        <v>7.3008009552951086E-2</v>
      </c>
      <c r="Q17" s="141"/>
      <c r="R17" s="141">
        <v>2.8426008513656703E-2</v>
      </c>
      <c r="S17" s="141"/>
    </row>
    <row r="18" spans="1:35" ht="15.75" x14ac:dyDescent="0.25">
      <c r="A18" s="105">
        <v>3</v>
      </c>
      <c r="B18" s="728"/>
      <c r="C18" s="105" t="s">
        <v>726</v>
      </c>
      <c r="D18">
        <v>0.10777528068329074</v>
      </c>
      <c r="E18" s="174">
        <v>4.9000475955942778E-2</v>
      </c>
      <c r="L18" s="617" t="s">
        <v>5186</v>
      </c>
      <c r="M18" s="617"/>
      <c r="N18" s="448"/>
      <c r="O18" s="141">
        <v>4.1570785601940932E-3</v>
      </c>
      <c r="P18" s="141"/>
      <c r="Q18" s="141">
        <v>3.1030282358855327E-2</v>
      </c>
      <c r="R18" s="141"/>
      <c r="S18" s="141">
        <v>2.4010466439089266E-3</v>
      </c>
    </row>
    <row r="19" spans="1:35" ht="15.75" x14ac:dyDescent="0.25">
      <c r="A19" s="105">
        <v>4</v>
      </c>
      <c r="B19" s="728"/>
      <c r="C19" s="105" t="s">
        <v>728</v>
      </c>
      <c r="D19">
        <v>0.35988529784444723</v>
      </c>
      <c r="E19" s="174">
        <v>3.4948674384904316E-2</v>
      </c>
      <c r="L19" s="617" t="s">
        <v>883</v>
      </c>
      <c r="M19" s="617"/>
      <c r="N19" s="141"/>
      <c r="O19" s="141">
        <v>6.447541050814716E-2</v>
      </c>
      <c r="P19" s="141"/>
      <c r="Q19" s="141">
        <v>0.17615414374591171</v>
      </c>
      <c r="R19" s="141"/>
      <c r="S19" s="141">
        <v>4.9000475955942778E-2</v>
      </c>
    </row>
    <row r="20" spans="1:35" ht="15.75" x14ac:dyDescent="0.25">
      <c r="A20" s="105">
        <v>5</v>
      </c>
      <c r="B20" s="728"/>
      <c r="C20" s="105" t="s">
        <v>749</v>
      </c>
      <c r="D20">
        <v>0.14862352956295743</v>
      </c>
      <c r="E20" s="174">
        <v>4.1195231285086856E-2</v>
      </c>
      <c r="L20" s="726" t="s">
        <v>716</v>
      </c>
      <c r="M20" s="726" t="s">
        <v>885</v>
      </c>
      <c r="N20" s="619" t="s">
        <v>728</v>
      </c>
      <c r="O20" s="621"/>
      <c r="P20" s="619" t="s">
        <v>749</v>
      </c>
      <c r="Q20" s="621"/>
      <c r="R20" s="619" t="s">
        <v>736</v>
      </c>
      <c r="S20" s="621"/>
      <c r="T20" s="596" t="s">
        <v>716</v>
      </c>
      <c r="U20" s="596" t="s">
        <v>885</v>
      </c>
      <c r="V20" s="636" t="s">
        <v>758</v>
      </c>
      <c r="W20" s="638"/>
      <c r="X20" s="636" t="s">
        <v>763</v>
      </c>
      <c r="Y20" s="638"/>
      <c r="Z20" s="636" t="s">
        <v>730</v>
      </c>
      <c r="AA20" s="638"/>
      <c r="AB20" s="726" t="s">
        <v>716</v>
      </c>
      <c r="AC20" s="726" t="s">
        <v>885</v>
      </c>
      <c r="AD20" s="619" t="s">
        <v>747</v>
      </c>
      <c r="AE20" s="621"/>
      <c r="AF20" s="619"/>
      <c r="AG20" s="621"/>
      <c r="AH20" s="619"/>
      <c r="AI20" s="621"/>
    </row>
    <row r="21" spans="1:35" ht="15.75" x14ac:dyDescent="0.25">
      <c r="A21" s="105">
        <v>6</v>
      </c>
      <c r="B21" s="728"/>
      <c r="C21" s="105" t="s">
        <v>736</v>
      </c>
      <c r="D21">
        <v>5.9087182719898476E-2</v>
      </c>
      <c r="E21" s="174">
        <v>5.8687898269955838E-2</v>
      </c>
      <c r="L21" s="727"/>
      <c r="M21" s="727"/>
      <c r="N21" s="490" t="s">
        <v>880</v>
      </c>
      <c r="O21" s="490" t="s">
        <v>5187</v>
      </c>
      <c r="P21" s="490" t="s">
        <v>880</v>
      </c>
      <c r="Q21" s="490" t="s">
        <v>5187</v>
      </c>
      <c r="R21" s="490" t="s">
        <v>880</v>
      </c>
      <c r="S21" s="490" t="s">
        <v>5187</v>
      </c>
      <c r="T21" s="598"/>
      <c r="U21" s="598"/>
      <c r="V21" s="492" t="s">
        <v>880</v>
      </c>
      <c r="W21" s="492" t="s">
        <v>5187</v>
      </c>
      <c r="X21" s="492" t="s">
        <v>880</v>
      </c>
      <c r="Y21" s="492" t="s">
        <v>5187</v>
      </c>
      <c r="Z21" s="492" t="s">
        <v>880</v>
      </c>
      <c r="AA21" s="492" t="s">
        <v>5187</v>
      </c>
      <c r="AB21" s="727"/>
      <c r="AC21" s="727"/>
      <c r="AD21" s="490" t="s">
        <v>880</v>
      </c>
      <c r="AE21" s="490" t="s">
        <v>5187</v>
      </c>
      <c r="AF21" s="490"/>
      <c r="AG21" s="490"/>
      <c r="AH21" s="490"/>
      <c r="AI21" s="490"/>
    </row>
    <row r="22" spans="1:35" ht="15.75" x14ac:dyDescent="0.25">
      <c r="A22" s="105">
        <v>7</v>
      </c>
      <c r="B22" s="728"/>
      <c r="C22" s="105" t="s">
        <v>758</v>
      </c>
      <c r="D22">
        <v>0.14665164532102987</v>
      </c>
      <c r="L22" s="490">
        <v>1</v>
      </c>
      <c r="M22" s="490" t="s">
        <v>867</v>
      </c>
      <c r="N22" s="141">
        <v>0.10379746835443038</v>
      </c>
      <c r="O22" s="141">
        <v>3.751106102745567E-3</v>
      </c>
      <c r="P22" s="141">
        <v>0.124</v>
      </c>
      <c r="Q22" s="141">
        <v>8.1066515334680643E-3</v>
      </c>
      <c r="R22" s="141">
        <v>-2.3809523809523812E-3</v>
      </c>
      <c r="S22" s="141">
        <v>1.3290345001681651E-3</v>
      </c>
      <c r="T22" s="492">
        <v>1</v>
      </c>
      <c r="U22" s="492" t="s">
        <v>867</v>
      </c>
      <c r="V22" s="237">
        <v>6.5921787709497207E-2</v>
      </c>
      <c r="W22" s="237">
        <v>1.1588759813869886E-3</v>
      </c>
      <c r="X22" s="237">
        <v>5.8139534883720929E-2</v>
      </c>
      <c r="Y22" s="237">
        <v>8.1495865012139895E-4</v>
      </c>
      <c r="Z22" s="237">
        <v>0.14827586206896551</v>
      </c>
      <c r="AA22" s="237">
        <v>9.1056200345909326E-3</v>
      </c>
      <c r="AB22" s="490">
        <v>1</v>
      </c>
      <c r="AC22" s="490" t="s">
        <v>867</v>
      </c>
      <c r="AD22" s="141">
        <v>9.5322046843177077E-2</v>
      </c>
      <c r="AE22" s="141">
        <v>3.3900077681423093E-3</v>
      </c>
      <c r="AF22" s="141"/>
      <c r="AG22" s="141"/>
      <c r="AH22" s="141"/>
      <c r="AI22" s="141"/>
    </row>
    <row r="23" spans="1:35" ht="15.75" x14ac:dyDescent="0.25">
      <c r="A23" s="105">
        <v>8</v>
      </c>
      <c r="B23" s="728"/>
      <c r="C23" s="105" t="s">
        <v>763</v>
      </c>
      <c r="D23">
        <v>3.9563115963753462E-2</v>
      </c>
      <c r="L23" s="490">
        <v>2</v>
      </c>
      <c r="M23" s="490" t="s">
        <v>868</v>
      </c>
      <c r="N23" s="141">
        <v>4.3577981651376149E-2</v>
      </c>
      <c r="O23" s="141">
        <v>1.0542925532213731E-6</v>
      </c>
      <c r="P23" s="141">
        <v>3.2028469750889681E-2</v>
      </c>
      <c r="Q23" s="141">
        <v>3.7426186134923511E-6</v>
      </c>
      <c r="R23" s="141">
        <v>0.13842482100238662</v>
      </c>
      <c r="S23" s="141">
        <v>1.0888890764420242E-2</v>
      </c>
      <c r="T23" s="492">
        <v>2</v>
      </c>
      <c r="U23" s="492" t="s">
        <v>868</v>
      </c>
      <c r="V23" s="237">
        <v>2.7253668763102725E-2</v>
      </c>
      <c r="W23" s="237">
        <v>2.1398500945685796E-5</v>
      </c>
      <c r="X23" s="237">
        <v>2.197802197802198E-2</v>
      </c>
      <c r="Y23" s="237">
        <v>5.7973487548415196E-5</v>
      </c>
      <c r="Z23" s="237">
        <v>0.11411411411411411</v>
      </c>
      <c r="AA23" s="237">
        <v>3.7529866517443515E-3</v>
      </c>
      <c r="AB23" s="490">
        <v>2</v>
      </c>
      <c r="AC23" s="490" t="s">
        <v>868</v>
      </c>
      <c r="AD23" s="141">
        <v>3.8646809648047273E-2</v>
      </c>
      <c r="AE23" s="141">
        <v>2.3979638247974762E-6</v>
      </c>
      <c r="AF23" s="141"/>
      <c r="AG23" s="141"/>
      <c r="AH23" s="141"/>
      <c r="AI23" s="141"/>
    </row>
    <row r="24" spans="1:35" ht="15.75" x14ac:dyDescent="0.25">
      <c r="A24" s="105">
        <v>9</v>
      </c>
      <c r="B24" s="728"/>
      <c r="C24" s="105" t="s">
        <v>730</v>
      </c>
      <c r="D24">
        <v>6.0714474623169701E-2</v>
      </c>
      <c r="L24" s="490">
        <v>3</v>
      </c>
      <c r="M24" s="490" t="s">
        <v>869</v>
      </c>
      <c r="N24" s="141">
        <v>9.0109890109890109E-2</v>
      </c>
      <c r="O24" s="141">
        <v>2.2618295604899833E-3</v>
      </c>
      <c r="P24" s="141">
        <v>1.0344827586206896E-2</v>
      </c>
      <c r="Q24" s="141">
        <v>5.5782064819173748E-4</v>
      </c>
      <c r="R24" s="141">
        <v>3.5639412997903561E-2</v>
      </c>
      <c r="S24" s="141">
        <v>2.4474723016323453E-6</v>
      </c>
      <c r="T24" s="492">
        <v>3</v>
      </c>
      <c r="U24" s="492" t="s">
        <v>869</v>
      </c>
      <c r="V24" s="237">
        <v>4.5918367346938778E-2</v>
      </c>
      <c r="W24" s="237">
        <v>1.9708923094668152E-4</v>
      </c>
      <c r="X24" s="237">
        <v>-4.7311827956989246E-2</v>
      </c>
      <c r="Y24" s="237">
        <v>5.914207099614403E-3</v>
      </c>
      <c r="Z24" s="237">
        <v>3.2345013477088951E-2</v>
      </c>
      <c r="AA24" s="237">
        <v>4.2055657236706817E-4</v>
      </c>
      <c r="AB24" s="490">
        <v>3</v>
      </c>
      <c r="AC24" s="490" t="s">
        <v>869</v>
      </c>
      <c r="AD24" s="141">
        <v>0.11627915650338279</v>
      </c>
      <c r="AE24" s="141">
        <v>6.2696122139177602E-3</v>
      </c>
      <c r="AF24" s="141"/>
      <c r="AG24" s="141"/>
      <c r="AH24" s="141"/>
      <c r="AI24" s="141"/>
    </row>
    <row r="25" spans="1:35" ht="15.75" x14ac:dyDescent="0.25">
      <c r="A25" s="105">
        <v>10</v>
      </c>
      <c r="B25" s="728"/>
      <c r="C25" s="105" t="s">
        <v>747</v>
      </c>
      <c r="D25">
        <v>2.2389654256370371E-2</v>
      </c>
      <c r="L25" s="490">
        <v>4</v>
      </c>
      <c r="M25" s="490" t="s">
        <v>870</v>
      </c>
      <c r="N25" s="141">
        <v>2.9520161290322585E-2</v>
      </c>
      <c r="O25" s="141">
        <v>1.6980781764077955E-4</v>
      </c>
      <c r="P25" s="141">
        <v>5.4607508532423209E-2</v>
      </c>
      <c r="Q25" s="141">
        <v>4.2619347736669105E-4</v>
      </c>
      <c r="R25" s="141">
        <v>0.1437246963562753</v>
      </c>
      <c r="S25" s="141">
        <v>1.2023061817710892E-2</v>
      </c>
      <c r="T25" s="492">
        <v>4</v>
      </c>
      <c r="U25" s="492" t="s">
        <v>870</v>
      </c>
      <c r="V25" s="237">
        <v>0.12113170731707316</v>
      </c>
      <c r="W25" s="237">
        <v>7.9659529161895254E-3</v>
      </c>
      <c r="X25" s="237">
        <v>6.8804063205417612E-2</v>
      </c>
      <c r="Y25" s="237">
        <v>1.5375816457548388E-3</v>
      </c>
      <c r="Z25" s="237">
        <v>0.16831697127937337</v>
      </c>
      <c r="AA25" s="237">
        <v>1.3332046555187249E-2</v>
      </c>
      <c r="AB25" s="490">
        <v>4</v>
      </c>
      <c r="AC25" s="490" t="s">
        <v>870</v>
      </c>
      <c r="AD25" s="141">
        <v>9.5963902318418146E-3</v>
      </c>
      <c r="AE25" s="141">
        <v>7.5635358999109675E-4</v>
      </c>
      <c r="AF25" s="141"/>
      <c r="AG25" s="141"/>
      <c r="AH25" s="141"/>
      <c r="AI25" s="141"/>
    </row>
    <row r="26" spans="1:35" ht="15.75" x14ac:dyDescent="0.25">
      <c r="L26" s="490">
        <v>5</v>
      </c>
      <c r="M26" s="490" t="s">
        <v>871</v>
      </c>
      <c r="N26" s="141">
        <v>-8.3073727933541015E-3</v>
      </c>
      <c r="O26" s="141">
        <v>2.5865938325104229E-3</v>
      </c>
      <c r="P26" s="141">
        <v>-3.2362459546925568E-3</v>
      </c>
      <c r="Q26" s="141">
        <v>1.3837879632021303E-3</v>
      </c>
      <c r="R26" s="141">
        <v>-7.8761061946902661E-2</v>
      </c>
      <c r="S26" s="141">
        <v>1.2731970797353808E-2</v>
      </c>
      <c r="T26" s="492">
        <v>5</v>
      </c>
      <c r="U26" s="492" t="s">
        <v>871</v>
      </c>
      <c r="V26" s="237">
        <v>1.8779342723004695E-2</v>
      </c>
      <c r="W26" s="237">
        <v>1.716146483129814E-4</v>
      </c>
      <c r="X26" s="237">
        <v>0.13686534216335541</v>
      </c>
      <c r="Y26" s="237">
        <v>1.15075582981962E-2</v>
      </c>
      <c r="Z26" s="237">
        <v>3.0303030303030304E-2</v>
      </c>
      <c r="AA26" s="237">
        <v>5.0847810956647539E-4</v>
      </c>
      <c r="AB26" s="490">
        <v>5</v>
      </c>
      <c r="AC26" s="490" t="s">
        <v>871</v>
      </c>
      <c r="AD26" s="141">
        <v>-4.237021784815628E-3</v>
      </c>
      <c r="AE26" s="141">
        <v>1.7086066463465261E-3</v>
      </c>
      <c r="AF26" s="141"/>
      <c r="AG26" s="141"/>
      <c r="AH26" s="141"/>
      <c r="AI26" s="141"/>
    </row>
    <row r="27" spans="1:35" ht="15.75" x14ac:dyDescent="0.25">
      <c r="L27" s="490">
        <v>6</v>
      </c>
      <c r="M27" s="490" t="s">
        <v>872</v>
      </c>
      <c r="N27" s="141">
        <v>-2.0942408376963353E-3</v>
      </c>
      <c r="O27" s="141">
        <v>1.9932148660998378E-3</v>
      </c>
      <c r="P27" s="141">
        <v>8.8961038961038963E-2</v>
      </c>
      <c r="Q27" s="141">
        <v>3.0247782816425033E-3</v>
      </c>
      <c r="R27" s="141">
        <v>2.7857829010566763E-2</v>
      </c>
      <c r="S27" s="141">
        <v>3.8652880201645621E-5</v>
      </c>
      <c r="T27" s="492">
        <v>6</v>
      </c>
      <c r="U27" s="492" t="s">
        <v>872</v>
      </c>
      <c r="V27" s="237">
        <v>2.7649769585253458E-2</v>
      </c>
      <c r="W27" s="237">
        <v>1.7890789741245574E-5</v>
      </c>
      <c r="X27" s="237">
        <v>-4.2718446601941747E-2</v>
      </c>
      <c r="Y27" s="237">
        <v>5.2288085345004185E-3</v>
      </c>
      <c r="Z27" s="237">
        <v>1.2254901960784314E-2</v>
      </c>
      <c r="AA27" s="237">
        <v>1.6481641130873012E-3</v>
      </c>
      <c r="AB27" s="490">
        <v>6</v>
      </c>
      <c r="AC27" s="490" t="s">
        <v>872</v>
      </c>
      <c r="AD27" s="141">
        <v>1.7021908221255721E-2</v>
      </c>
      <c r="AE27" s="141">
        <v>4.0306044769342574E-4</v>
      </c>
      <c r="AF27" s="141"/>
      <c r="AG27" s="141"/>
      <c r="AH27" s="141"/>
      <c r="AI27" s="141"/>
    </row>
    <row r="28" spans="1:35" ht="15.75" x14ac:dyDescent="0.25">
      <c r="A28" t="s">
        <v>5093</v>
      </c>
      <c r="L28" s="490">
        <v>7</v>
      </c>
      <c r="M28" s="490" t="s">
        <v>873</v>
      </c>
      <c r="N28" s="141">
        <v>7.0304302203567676E-2</v>
      </c>
      <c r="O28" s="141">
        <v>7.7023500609888417E-4</v>
      </c>
      <c r="P28" s="141">
        <v>4.2168674698795178E-2</v>
      </c>
      <c r="Q28" s="141">
        <v>6.7332200887274655E-5</v>
      </c>
      <c r="R28" s="141">
        <v>2.8037383177570093E-2</v>
      </c>
      <c r="S28" s="141">
        <v>3.6452491656633858E-5</v>
      </c>
      <c r="T28" s="492">
        <v>7</v>
      </c>
      <c r="U28" s="492" t="s">
        <v>873</v>
      </c>
      <c r="V28" s="237">
        <v>5.829596412556054E-2</v>
      </c>
      <c r="W28" s="237">
        <v>6.9782851293052439E-4</v>
      </c>
      <c r="X28" s="237">
        <v>7.5050709939148072E-2</v>
      </c>
      <c r="Y28" s="237">
        <v>2.0664893764096091E-3</v>
      </c>
      <c r="Z28" s="237">
        <v>8.4745762711864403E-2</v>
      </c>
      <c r="AA28" s="237">
        <v>1.0171808768870026E-3</v>
      </c>
      <c r="AB28" s="490">
        <v>7</v>
      </c>
      <c r="AC28" s="490" t="s">
        <v>873</v>
      </c>
      <c r="AD28" s="141">
        <v>7.5314039160951751E-2</v>
      </c>
      <c r="AE28" s="141">
        <v>1.4604447357486449E-3</v>
      </c>
      <c r="AF28" s="141"/>
      <c r="AG28" s="141"/>
      <c r="AH28" s="141"/>
      <c r="AI28" s="141"/>
    </row>
    <row r="29" spans="1:35" ht="17.25" x14ac:dyDescent="0.25">
      <c r="A29" s="21" t="s">
        <v>716</v>
      </c>
      <c r="B29" s="21" t="s">
        <v>884</v>
      </c>
      <c r="C29" s="21" t="s">
        <v>5009</v>
      </c>
      <c r="D29" s="145" t="s">
        <v>5088</v>
      </c>
      <c r="L29" s="490">
        <v>8</v>
      </c>
      <c r="M29" s="490" t="s">
        <v>874</v>
      </c>
      <c r="N29" s="141">
        <v>4.9019607843137254E-2</v>
      </c>
      <c r="O29" s="141">
        <v>4.1840375581078532E-5</v>
      </c>
      <c r="P29" s="141">
        <v>-4.046242774566474E-2</v>
      </c>
      <c r="Q29" s="141">
        <v>5.5391524252734574E-3</v>
      </c>
      <c r="R29" s="141">
        <v>-3.6900369003690036E-3</v>
      </c>
      <c r="S29" s="141">
        <v>1.4261959777334464E-3</v>
      </c>
      <c r="T29" s="492">
        <v>8</v>
      </c>
      <c r="U29" s="492" t="s">
        <v>874</v>
      </c>
      <c r="V29" s="237">
        <v>-1.6949152542372881E-2</v>
      </c>
      <c r="W29" s="237">
        <v>2.384239275759154E-3</v>
      </c>
      <c r="X29" s="237">
        <v>5.6603773584905656E-3</v>
      </c>
      <c r="Y29" s="237">
        <v>5.7272515918438112E-4</v>
      </c>
      <c r="Z29" s="237">
        <v>-1.3392857142857142E-2</v>
      </c>
      <c r="AA29" s="237">
        <v>4.3884459503360168E-3</v>
      </c>
      <c r="AB29" s="490">
        <v>8</v>
      </c>
      <c r="AC29" s="490" t="s">
        <v>874</v>
      </c>
      <c r="AD29" s="141">
        <v>-3.5020335445141035E-2</v>
      </c>
      <c r="AE29" s="141">
        <v>5.2010937737404055E-3</v>
      </c>
      <c r="AF29" s="141"/>
      <c r="AG29" s="141"/>
      <c r="AH29" s="141"/>
      <c r="AI29" s="141"/>
    </row>
    <row r="30" spans="1:35" ht="15.75" x14ac:dyDescent="0.25">
      <c r="A30" s="105">
        <v>1</v>
      </c>
      <c r="B30" s="728">
        <v>2014</v>
      </c>
      <c r="C30" s="105" t="s">
        <v>739</v>
      </c>
      <c r="D30" s="174">
        <v>6.447541050814716E-2</v>
      </c>
      <c r="L30" s="490">
        <v>9</v>
      </c>
      <c r="M30" s="490" t="s">
        <v>875</v>
      </c>
      <c r="N30" s="141">
        <v>3.2710280373831772E-2</v>
      </c>
      <c r="O30" s="141">
        <v>9.68435841393696E-5</v>
      </c>
      <c r="P30" s="141">
        <v>2.4096385542168676E-2</v>
      </c>
      <c r="Q30" s="141">
        <v>9.7351158679711471E-5</v>
      </c>
      <c r="R30" s="141">
        <v>4.9537037037037039E-2</v>
      </c>
      <c r="S30" s="141">
        <v>2.3907542225529301E-4</v>
      </c>
      <c r="T30" s="492">
        <v>9</v>
      </c>
      <c r="U30" s="492" t="s">
        <v>875</v>
      </c>
      <c r="V30" s="237">
        <v>3.4482758620689655E-2</v>
      </c>
      <c r="W30" s="237">
        <v>6.7768505960417301E-6</v>
      </c>
      <c r="X30" s="237">
        <v>9.3808630393996242E-2</v>
      </c>
      <c r="Y30" s="237">
        <v>4.1237686507325242E-3</v>
      </c>
      <c r="Z30" s="237">
        <v>-5.6561085972850679E-2</v>
      </c>
      <c r="AA30" s="237">
        <v>1.1971330495281861E-2</v>
      </c>
      <c r="AB30" s="490">
        <v>9</v>
      </c>
      <c r="AC30" s="490" t="s">
        <v>875</v>
      </c>
      <c r="AD30" s="141">
        <v>4.032327164615368E-2</v>
      </c>
      <c r="AE30" s="141">
        <v>1.0400612257526198E-5</v>
      </c>
      <c r="AF30" s="141"/>
      <c r="AG30" s="141"/>
      <c r="AH30" s="141"/>
      <c r="AI30" s="141"/>
    </row>
    <row r="31" spans="1:35" ht="15.75" x14ac:dyDescent="0.25">
      <c r="A31" s="105">
        <v>2</v>
      </c>
      <c r="B31" s="728"/>
      <c r="C31" s="105" t="s">
        <v>751</v>
      </c>
      <c r="D31" s="174">
        <v>0.17615414374591171</v>
      </c>
      <c r="L31" s="490">
        <v>10</v>
      </c>
      <c r="M31" s="490" t="s">
        <v>876</v>
      </c>
      <c r="N31" s="141">
        <v>7.6923076923076927E-2</v>
      </c>
      <c r="O31" s="141">
        <v>1.1814263247046429E-3</v>
      </c>
      <c r="P31" s="141">
        <v>2.9411764705882353E-3</v>
      </c>
      <c r="Q31" s="141">
        <v>9.623569238800979E-4</v>
      </c>
      <c r="R31" s="141">
        <v>1.8967798853109837E-2</v>
      </c>
      <c r="S31" s="141">
        <v>2.2822671268801125E-4</v>
      </c>
      <c r="T31" s="492">
        <v>10</v>
      </c>
      <c r="U31" s="492" t="s">
        <v>876</v>
      </c>
      <c r="V31" s="237">
        <v>-8.3333333333333332E-3</v>
      </c>
      <c r="W31" s="237">
        <v>1.617073584333411E-3</v>
      </c>
      <c r="X31" s="237">
        <v>-5.6603773584905662E-2</v>
      </c>
      <c r="Y31" s="237">
        <v>7.4297207373864877E-3</v>
      </c>
      <c r="Z31" s="237">
        <v>6.235011990407674E-2</v>
      </c>
      <c r="AA31" s="237">
        <v>9.0204983506966371E-5</v>
      </c>
      <c r="AB31" s="490">
        <v>10</v>
      </c>
      <c r="AC31" s="490" t="s">
        <v>876</v>
      </c>
      <c r="AD31" s="141">
        <v>-1.5504442161764064E-2</v>
      </c>
      <c r="AE31" s="141">
        <v>2.7670457077992256E-3</v>
      </c>
      <c r="AF31" s="141"/>
      <c r="AG31" s="141"/>
      <c r="AH31" s="141"/>
      <c r="AI31" s="141"/>
    </row>
    <row r="32" spans="1:35" ht="15.75" x14ac:dyDescent="0.25">
      <c r="A32" s="105">
        <v>3</v>
      </c>
      <c r="B32" s="728"/>
      <c r="C32" s="105" t="s">
        <v>726</v>
      </c>
      <c r="D32" s="174">
        <v>4.9000475955942778E-2</v>
      </c>
      <c r="L32" s="490">
        <v>11</v>
      </c>
      <c r="M32" s="490" t="s">
        <v>877</v>
      </c>
      <c r="N32" s="141">
        <v>1.2605042016806723E-2</v>
      </c>
      <c r="O32" s="141">
        <v>8.9677202816068093E-4</v>
      </c>
      <c r="P32" s="141">
        <v>2.6392961876832845E-2</v>
      </c>
      <c r="Q32" s="141">
        <v>5.7306304131158927E-5</v>
      </c>
      <c r="R32" s="141">
        <v>5.9307359307359309E-2</v>
      </c>
      <c r="S32" s="141">
        <v>6.3667331545084669E-4</v>
      </c>
      <c r="T32" s="492">
        <v>11</v>
      </c>
      <c r="U32" s="492" t="s">
        <v>877</v>
      </c>
      <c r="V32" s="237">
        <v>0</v>
      </c>
      <c r="W32" s="237">
        <v>1.0163038042501449E-3</v>
      </c>
      <c r="X32" s="237">
        <v>2.7272727272727271E-2</v>
      </c>
      <c r="Y32" s="237">
        <v>5.3792776609186997E-6</v>
      </c>
      <c r="Z32" s="237">
        <v>4.0632054176072234E-2</v>
      </c>
      <c r="AA32" s="237">
        <v>1.493390392302779E-4</v>
      </c>
      <c r="AB32" s="490">
        <v>11</v>
      </c>
      <c r="AC32" s="490" t="s">
        <v>877</v>
      </c>
      <c r="AD32" s="141">
        <v>6.2992884157621859E-2</v>
      </c>
      <c r="AE32" s="141">
        <v>6.7053085480543782E-4</v>
      </c>
      <c r="AF32" s="141"/>
      <c r="AG32" s="141"/>
      <c r="AH32" s="141"/>
      <c r="AI32" s="141"/>
    </row>
    <row r="33" spans="1:35" ht="15.75" x14ac:dyDescent="0.25">
      <c r="A33" s="105">
        <v>4</v>
      </c>
      <c r="B33" s="728"/>
      <c r="C33" s="105" t="s">
        <v>728</v>
      </c>
      <c r="D33" s="174">
        <v>3.4948674384904316E-2</v>
      </c>
      <c r="L33" s="490">
        <v>12</v>
      </c>
      <c r="M33" s="490" t="s">
        <v>866</v>
      </c>
      <c r="N33" s="141">
        <v>1.2448132780082987E-2</v>
      </c>
      <c r="O33" s="141">
        <v>9.0619430442033457E-4</v>
      </c>
      <c r="P33" s="141">
        <v>4.5714285714285714E-2</v>
      </c>
      <c r="Q33" s="141">
        <v>1.3809143224526762E-4</v>
      </c>
      <c r="R33" s="141">
        <v>-7.7646097261953413E-3</v>
      </c>
      <c r="S33" s="141">
        <v>1.7505506881956051E-3</v>
      </c>
      <c r="T33" s="492">
        <v>12</v>
      </c>
      <c r="U33" s="492" t="s">
        <v>866</v>
      </c>
      <c r="V33" s="237">
        <v>8.4033613445378148E-3</v>
      </c>
      <c r="W33" s="237">
        <v>5.5113003171131439E-4</v>
      </c>
      <c r="X33" s="237">
        <v>1.415929203539823E-2</v>
      </c>
      <c r="Y33" s="237">
        <v>2.3817014979477397E-4</v>
      </c>
      <c r="Z33" s="237">
        <v>1.0845986984815618E-2</v>
      </c>
      <c r="AA33" s="237">
        <v>1.7645462526093886E-3</v>
      </c>
      <c r="AB33" s="490">
        <v>12</v>
      </c>
      <c r="AC33" s="490" t="s">
        <v>866</v>
      </c>
      <c r="AD33" s="141">
        <v>4.4444576440068162E-2</v>
      </c>
      <c r="AE33" s="141">
        <v>5.3968165098699437E-5</v>
      </c>
      <c r="AF33" s="141"/>
      <c r="AG33" s="141"/>
      <c r="AH33" s="141"/>
      <c r="AI33" s="141"/>
    </row>
    <row r="34" spans="1:35" ht="15.75" x14ac:dyDescent="0.25">
      <c r="A34" s="105">
        <v>5</v>
      </c>
      <c r="B34" s="728"/>
      <c r="C34" s="105" t="s">
        <v>749</v>
      </c>
      <c r="D34" s="174">
        <v>4.1195231285086856E-2</v>
      </c>
      <c r="L34" s="617" t="s">
        <v>880</v>
      </c>
      <c r="M34" s="617"/>
      <c r="N34" s="141">
        <v>0.51061432991547218</v>
      </c>
      <c r="O34" s="141"/>
      <c r="P34" s="141">
        <v>0.40755665543287212</v>
      </c>
      <c r="Q34" s="141"/>
      <c r="R34" s="141">
        <v>0.40889967678778916</v>
      </c>
      <c r="S34" s="141"/>
      <c r="T34" s="599" t="s">
        <v>880</v>
      </c>
      <c r="U34" s="599"/>
      <c r="V34" s="237">
        <v>0.38255424165995183</v>
      </c>
      <c r="W34" s="237"/>
      <c r="X34" s="237">
        <v>0.35510465108643968</v>
      </c>
      <c r="Y34" s="237"/>
      <c r="Z34" s="237">
        <v>0.63422987386447771</v>
      </c>
      <c r="AA34" s="237"/>
      <c r="AB34" s="617" t="s">
        <v>880</v>
      </c>
      <c r="AC34" s="617"/>
      <c r="AD34" s="141">
        <v>0.4451792834607794</v>
      </c>
      <c r="AE34" s="141"/>
      <c r="AF34" s="141"/>
      <c r="AG34" s="141"/>
      <c r="AH34" s="141"/>
      <c r="AI34" s="141"/>
    </row>
    <row r="35" spans="1:35" ht="15.75" x14ac:dyDescent="0.25">
      <c r="A35" s="105">
        <v>6</v>
      </c>
      <c r="B35" s="728"/>
      <c r="C35" s="105" t="s">
        <v>736</v>
      </c>
      <c r="D35" s="174">
        <v>5.8687898269955838E-2</v>
      </c>
      <c r="L35" s="617" t="s">
        <v>881</v>
      </c>
      <c r="M35" s="617"/>
      <c r="N35" s="141">
        <v>4.2551194159622684E-2</v>
      </c>
      <c r="O35" s="141"/>
      <c r="P35" s="141">
        <v>3.3963054619406012E-2</v>
      </c>
      <c r="Q35" s="141"/>
      <c r="R35" s="141">
        <v>3.4074973065649099E-2</v>
      </c>
      <c r="S35" s="141"/>
      <c r="T35" s="599" t="s">
        <v>881</v>
      </c>
      <c r="U35" s="599"/>
      <c r="V35" s="237">
        <v>3.1879520138329322E-2</v>
      </c>
      <c r="W35" s="237"/>
      <c r="X35" s="237">
        <v>2.9592054257203307E-2</v>
      </c>
      <c r="Y35" s="237"/>
      <c r="Z35" s="237">
        <v>5.2852489488706474E-2</v>
      </c>
      <c r="AA35" s="237"/>
      <c r="AB35" s="617" t="s">
        <v>881</v>
      </c>
      <c r="AC35" s="617"/>
      <c r="AD35" s="141">
        <v>3.7098273621731619E-2</v>
      </c>
      <c r="AE35" s="141"/>
      <c r="AF35" s="141"/>
      <c r="AG35" s="141"/>
      <c r="AH35" s="141"/>
      <c r="AI35" s="141"/>
    </row>
    <row r="36" spans="1:35" ht="15.75" x14ac:dyDescent="0.25">
      <c r="A36" s="105">
        <v>7</v>
      </c>
      <c r="B36" s="728"/>
      <c r="C36" s="105" t="s">
        <v>758</v>
      </c>
      <c r="D36">
        <v>3.629299074557843E-2</v>
      </c>
      <c r="L36" s="617" t="s">
        <v>5186</v>
      </c>
      <c r="M36" s="617"/>
      <c r="N36" s="448"/>
      <c r="O36" s="141">
        <v>1.2214098412620669E-3</v>
      </c>
      <c r="P36" s="141"/>
      <c r="Q36" s="141">
        <v>1.6970470806317989E-3</v>
      </c>
      <c r="R36" s="141"/>
      <c r="S36" s="141">
        <v>3.4442694033446851E-3</v>
      </c>
      <c r="T36" s="599" t="s">
        <v>5186</v>
      </c>
      <c r="U36" s="599"/>
      <c r="V36" s="140"/>
      <c r="W36" s="237">
        <v>1.3171811772586415E-3</v>
      </c>
      <c r="X36" s="237"/>
      <c r="Y36" s="237">
        <v>3.2914450889086982E-3</v>
      </c>
      <c r="Z36" s="237"/>
      <c r="AA36" s="237">
        <v>4.0124083028662402E-3</v>
      </c>
      <c r="AB36" s="617" t="s">
        <v>5186</v>
      </c>
      <c r="AC36" s="617"/>
      <c r="AD36" s="448"/>
      <c r="AE36" s="141">
        <v>1.891126873280488E-3</v>
      </c>
      <c r="AF36" s="141"/>
      <c r="AG36" s="141"/>
      <c r="AH36" s="141"/>
      <c r="AI36" s="141"/>
    </row>
    <row r="37" spans="1:35" ht="15.75" x14ac:dyDescent="0.25">
      <c r="A37" s="105">
        <v>8</v>
      </c>
      <c r="B37" s="728"/>
      <c r="C37" s="105" t="s">
        <v>763</v>
      </c>
      <c r="D37">
        <v>5.7371117201155307E-2</v>
      </c>
      <c r="L37" s="617" t="s">
        <v>883</v>
      </c>
      <c r="M37" s="617"/>
      <c r="N37" s="141"/>
      <c r="O37" s="141">
        <v>3.4948674384904316E-2</v>
      </c>
      <c r="P37" s="141"/>
      <c r="Q37" s="141">
        <v>4.1195231285086856E-2</v>
      </c>
      <c r="R37" s="141"/>
      <c r="S37" s="141">
        <v>5.8687898269955838E-2</v>
      </c>
      <c r="T37" s="599" t="s">
        <v>883</v>
      </c>
      <c r="U37" s="599"/>
      <c r="V37" s="237"/>
      <c r="W37" s="237">
        <v>3.629299074557843E-2</v>
      </c>
      <c r="X37" s="237"/>
      <c r="Y37" s="237">
        <v>5.7371117201155307E-2</v>
      </c>
      <c r="Z37" s="237"/>
      <c r="AA37" s="237">
        <v>6.3343573493024843E-2</v>
      </c>
      <c r="AB37" s="617" t="s">
        <v>883</v>
      </c>
      <c r="AC37" s="617"/>
      <c r="AD37" s="141"/>
      <c r="AE37" s="141">
        <v>4.3487088581330526E-2</v>
      </c>
      <c r="AF37" s="141"/>
      <c r="AG37" s="141"/>
      <c r="AH37" s="141"/>
      <c r="AI37" s="141"/>
    </row>
    <row r="38" spans="1:35" ht="15.75" x14ac:dyDescent="0.25">
      <c r="A38" s="105">
        <v>9</v>
      </c>
      <c r="B38" s="728"/>
      <c r="C38" s="105" t="s">
        <v>730</v>
      </c>
      <c r="D38">
        <v>6.3343573493024843E-2</v>
      </c>
    </row>
    <row r="39" spans="1:35" ht="15.75" x14ac:dyDescent="0.25">
      <c r="A39" s="105">
        <v>10</v>
      </c>
      <c r="B39" s="728"/>
      <c r="C39" s="105" t="s">
        <v>747</v>
      </c>
      <c r="D39">
        <v>4.3487088581330526E-2</v>
      </c>
    </row>
    <row r="40" spans="1:35" x14ac:dyDescent="0.25">
      <c r="D40" s="174">
        <f>SUM(D30:D39)</f>
        <v>0.62495660417103771</v>
      </c>
    </row>
    <row r="41" spans="1:35" x14ac:dyDescent="0.25">
      <c r="D41">
        <f>D40/SQRT(10)</f>
        <v>0.19762863079447651</v>
      </c>
      <c r="E41">
        <f>D40/10</f>
        <v>6.249566041710377E-2</v>
      </c>
    </row>
    <row r="43" spans="1:35" x14ac:dyDescent="0.25">
      <c r="A43" s="205" t="s">
        <v>5095</v>
      </c>
    </row>
    <row r="44" spans="1:35" ht="15.75" x14ac:dyDescent="0.25">
      <c r="A44" s="21" t="s">
        <v>716</v>
      </c>
      <c r="B44" s="21" t="s">
        <v>884</v>
      </c>
      <c r="C44" s="21" t="s">
        <v>5009</v>
      </c>
      <c r="D44" s="145" t="s">
        <v>5089</v>
      </c>
      <c r="E44" s="9" t="s">
        <v>5068</v>
      </c>
      <c r="F44" s="150" t="s">
        <v>5094</v>
      </c>
      <c r="H44" t="s">
        <v>5095</v>
      </c>
    </row>
    <row r="45" spans="1:35" ht="15.75" x14ac:dyDescent="0.25">
      <c r="A45" s="105">
        <v>1</v>
      </c>
      <c r="B45" s="728">
        <v>2014</v>
      </c>
      <c r="C45" s="105" t="s">
        <v>739</v>
      </c>
      <c r="D45" s="146">
        <v>2.7882906321835089E-2</v>
      </c>
      <c r="E45" s="106">
        <v>0.65544918851337386</v>
      </c>
      <c r="F45" s="35">
        <f>D45*E45</f>
        <v>1.8275828322041231E-2</v>
      </c>
      <c r="H45" t="s">
        <v>716</v>
      </c>
      <c r="I45" t="s">
        <v>5009</v>
      </c>
      <c r="J45" t="s">
        <v>5089</v>
      </c>
      <c r="K45" t="s">
        <v>5068</v>
      </c>
      <c r="L45" t="s">
        <v>5094</v>
      </c>
    </row>
    <row r="46" spans="1:35" ht="15.75" x14ac:dyDescent="0.25">
      <c r="A46" s="105">
        <v>2</v>
      </c>
      <c r="B46" s="728"/>
      <c r="C46" s="105" t="s">
        <v>751</v>
      </c>
      <c r="D46" s="146">
        <v>2.7426912703247663E-2</v>
      </c>
      <c r="E46" s="106">
        <v>1.0464136866758078</v>
      </c>
      <c r="F46" s="206">
        <f t="shared" ref="F46:F54" si="1">D46*E46</f>
        <v>2.8699896835940934E-2</v>
      </c>
      <c r="H46">
        <v>1</v>
      </c>
      <c r="I46" t="s">
        <v>739</v>
      </c>
      <c r="J46">
        <v>2.7882906321835089E-2</v>
      </c>
      <c r="K46">
        <v>0.65544918851337386</v>
      </c>
      <c r="L46">
        <v>1.8275828322041231E-2</v>
      </c>
    </row>
    <row r="47" spans="1:35" ht="15.75" x14ac:dyDescent="0.25">
      <c r="A47" s="105">
        <v>3</v>
      </c>
      <c r="B47" s="728"/>
      <c r="C47" s="105" t="s">
        <v>726</v>
      </c>
      <c r="D47" s="146">
        <v>0.10777528068329074</v>
      </c>
      <c r="E47" s="106">
        <v>0.37202207756583122</v>
      </c>
      <c r="F47" s="35">
        <f t="shared" si="1"/>
        <v>4.0094783830038422E-2</v>
      </c>
      <c r="H47">
        <v>2</v>
      </c>
      <c r="I47" t="s">
        <v>751</v>
      </c>
      <c r="J47">
        <v>2.7426912703247663E-2</v>
      </c>
      <c r="K47">
        <v>1.0464136866758078</v>
      </c>
      <c r="L47">
        <v>2.8699896835940934E-2</v>
      </c>
    </row>
    <row r="48" spans="1:35" ht="15.75" x14ac:dyDescent="0.25">
      <c r="A48" s="105">
        <v>4</v>
      </c>
      <c r="B48" s="728"/>
      <c r="C48" s="105" t="s">
        <v>728</v>
      </c>
      <c r="D48" s="146">
        <v>0.35988529784444723</v>
      </c>
      <c r="E48" s="106">
        <v>0.80176976302851144</v>
      </c>
      <c r="F48" s="35">
        <f t="shared" si="1"/>
        <v>0.28854514997018771</v>
      </c>
      <c r="H48">
        <v>3</v>
      </c>
      <c r="I48" t="s">
        <v>726</v>
      </c>
      <c r="J48">
        <v>0.10777528068329074</v>
      </c>
      <c r="K48">
        <v>0.37202207756583122</v>
      </c>
      <c r="L48">
        <v>4.0094783830038422E-2</v>
      </c>
    </row>
    <row r="49" spans="1:12" ht="15.75" x14ac:dyDescent="0.25">
      <c r="A49" s="105">
        <v>5</v>
      </c>
      <c r="B49" s="728"/>
      <c r="C49" s="105" t="s">
        <v>749</v>
      </c>
      <c r="D49" s="146">
        <v>0.14862352956295743</v>
      </c>
      <c r="E49" s="106">
        <v>0.76862044625102466</v>
      </c>
      <c r="F49" s="35">
        <f t="shared" si="1"/>
        <v>0.1142350836160827</v>
      </c>
      <c r="H49">
        <v>4</v>
      </c>
      <c r="I49" t="s">
        <v>728</v>
      </c>
      <c r="J49">
        <v>0.35988529784444723</v>
      </c>
      <c r="K49">
        <v>0.80176976302851144</v>
      </c>
      <c r="L49">
        <v>0.28854514997018771</v>
      </c>
    </row>
    <row r="50" spans="1:12" ht="15.75" x14ac:dyDescent="0.25">
      <c r="A50" s="105">
        <v>6</v>
      </c>
      <c r="B50" s="728"/>
      <c r="C50" s="105" t="s">
        <v>736</v>
      </c>
      <c r="D50" s="146">
        <v>5.9087182719898476E-2</v>
      </c>
      <c r="E50" s="106">
        <v>0.87741501197188221</v>
      </c>
      <c r="F50" s="35">
        <f t="shared" si="1"/>
        <v>5.1843981133564511E-2</v>
      </c>
      <c r="H50">
        <v>5</v>
      </c>
      <c r="I50" t="s">
        <v>749</v>
      </c>
      <c r="J50">
        <v>0.14862352956295743</v>
      </c>
      <c r="K50">
        <v>0.76862044625102466</v>
      </c>
      <c r="L50">
        <v>0.1142350836160827</v>
      </c>
    </row>
    <row r="51" spans="1:12" ht="15.75" x14ac:dyDescent="0.25">
      <c r="A51" s="105">
        <v>7</v>
      </c>
      <c r="B51" s="728"/>
      <c r="C51" s="105" t="s">
        <v>758</v>
      </c>
      <c r="D51" s="146">
        <v>0.14665164532102987</v>
      </c>
      <c r="E51" s="106">
        <v>0.8711977662086029</v>
      </c>
      <c r="F51" s="35">
        <f t="shared" si="1"/>
        <v>0.12776258581449754</v>
      </c>
      <c r="H51">
        <v>6</v>
      </c>
      <c r="I51" t="s">
        <v>736</v>
      </c>
      <c r="J51">
        <v>5.9087182719898476E-2</v>
      </c>
      <c r="K51">
        <v>0.87741501197188221</v>
      </c>
      <c r="L51">
        <v>5.1843981133564511E-2</v>
      </c>
    </row>
    <row r="52" spans="1:12" ht="15.75" x14ac:dyDescent="0.25">
      <c r="A52" s="105">
        <v>8</v>
      </c>
      <c r="B52" s="728"/>
      <c r="C52" s="105" t="s">
        <v>763</v>
      </c>
      <c r="D52" s="146">
        <v>3.9563115963753462E-2</v>
      </c>
      <c r="E52" s="106">
        <v>0.85133773561646919</v>
      </c>
      <c r="F52" s="35">
        <f t="shared" si="1"/>
        <v>3.3681573558513658E-2</v>
      </c>
      <c r="H52">
        <v>7</v>
      </c>
      <c r="I52" t="s">
        <v>758</v>
      </c>
      <c r="J52">
        <v>0.14665164532102987</v>
      </c>
      <c r="K52">
        <v>0.8711977662086029</v>
      </c>
      <c r="L52">
        <v>0.12776258581449754</v>
      </c>
    </row>
    <row r="53" spans="1:12" ht="15.75" x14ac:dyDescent="0.25">
      <c r="A53" s="105">
        <v>9</v>
      </c>
      <c r="B53" s="728"/>
      <c r="C53" s="105" t="s">
        <v>730</v>
      </c>
      <c r="D53" s="146">
        <v>6.0714474623169701E-2</v>
      </c>
      <c r="E53" s="106">
        <v>1.9574346911344762</v>
      </c>
      <c r="F53" s="35">
        <f t="shared" si="1"/>
        <v>0.11884461888139618</v>
      </c>
      <c r="H53">
        <v>8</v>
      </c>
      <c r="I53" t="s">
        <v>763</v>
      </c>
      <c r="J53">
        <v>3.9563115963753462E-2</v>
      </c>
      <c r="K53">
        <v>0.85133773561646919</v>
      </c>
      <c r="L53">
        <v>3.3681573558513658E-2</v>
      </c>
    </row>
    <row r="54" spans="1:12" ht="15.75" x14ac:dyDescent="0.25">
      <c r="A54" s="105">
        <v>10</v>
      </c>
      <c r="B54" s="728"/>
      <c r="C54" s="105" t="s">
        <v>747</v>
      </c>
      <c r="D54" s="146">
        <v>2.2389654256370371E-2</v>
      </c>
      <c r="E54" s="106">
        <v>1.5499655439425741</v>
      </c>
      <c r="F54" s="35">
        <f t="shared" si="1"/>
        <v>3.4703192638161275E-2</v>
      </c>
      <c r="H54">
        <v>9</v>
      </c>
      <c r="I54" t="s">
        <v>730</v>
      </c>
      <c r="J54">
        <v>6.0714474623169701E-2</v>
      </c>
      <c r="K54">
        <v>1.9574346911344762</v>
      </c>
      <c r="L54">
        <v>0.11884461888139618</v>
      </c>
    </row>
    <row r="55" spans="1:12" x14ac:dyDescent="0.25">
      <c r="F55" s="146">
        <f>SUM(F45:F54)</f>
        <v>0.85668669460042413</v>
      </c>
      <c r="H55">
        <v>10</v>
      </c>
      <c r="I55" t="s">
        <v>747</v>
      </c>
      <c r="J55">
        <v>2.2389654256370371E-2</v>
      </c>
      <c r="K55">
        <v>1.5499655439425741</v>
      </c>
      <c r="L55">
        <v>3.4703192638161275E-2</v>
      </c>
    </row>
    <row r="56" spans="1:12" x14ac:dyDescent="0.25">
      <c r="L56">
        <v>0.85668669460042413</v>
      </c>
    </row>
    <row r="57" spans="1:12" ht="15.75" thickBot="1" x14ac:dyDescent="0.3">
      <c r="A57" s="146" t="s">
        <v>5096</v>
      </c>
      <c r="H57" t="s">
        <v>5096</v>
      </c>
    </row>
    <row r="58" spans="1:12" ht="15.75" x14ac:dyDescent="0.25">
      <c r="A58" s="21" t="s">
        <v>716</v>
      </c>
      <c r="B58" s="21" t="s">
        <v>884</v>
      </c>
      <c r="C58" s="21" t="s">
        <v>5009</v>
      </c>
      <c r="D58" s="208" t="s">
        <v>5089</v>
      </c>
      <c r="E58" s="209" t="s">
        <v>5124</v>
      </c>
      <c r="F58" s="210" t="s">
        <v>5125</v>
      </c>
      <c r="H58" t="s">
        <v>716</v>
      </c>
      <c r="I58" t="s">
        <v>5009</v>
      </c>
      <c r="J58" t="s">
        <v>5089</v>
      </c>
      <c r="K58" t="s">
        <v>5124</v>
      </c>
      <c r="L58" t="s">
        <v>5125</v>
      </c>
    </row>
    <row r="59" spans="1:12" ht="15.75" x14ac:dyDescent="0.25">
      <c r="A59" s="105">
        <v>1</v>
      </c>
      <c r="B59" s="729" t="s">
        <v>5126</v>
      </c>
      <c r="C59" s="105" t="s">
        <v>739</v>
      </c>
      <c r="D59" s="146">
        <v>2.7882906321835089E-2</v>
      </c>
      <c r="E59" s="154">
        <v>1.3100674906574654E-2</v>
      </c>
      <c r="F59" s="35">
        <f>D59*E59</f>
        <v>3.6528489117283671E-4</v>
      </c>
      <c r="H59">
        <v>1</v>
      </c>
      <c r="I59" t="s">
        <v>739</v>
      </c>
      <c r="J59">
        <v>2.7882906321835089E-2</v>
      </c>
      <c r="K59">
        <v>0.61669559815728892</v>
      </c>
      <c r="L59">
        <v>1.7195265592507742E-2</v>
      </c>
    </row>
    <row r="60" spans="1:12" ht="15.75" x14ac:dyDescent="0.25">
      <c r="A60" s="105">
        <v>2</v>
      </c>
      <c r="B60" s="728"/>
      <c r="C60" s="105" t="s">
        <v>751</v>
      </c>
      <c r="D60" s="146">
        <v>2.7426912703247663E-2</v>
      </c>
      <c r="E60" s="154">
        <v>5.2217006518505353E-2</v>
      </c>
      <c r="F60" s="35">
        <f t="shared" ref="F60:F68" si="2">D60*E60</f>
        <v>1.4321512794079605E-3</v>
      </c>
      <c r="H60">
        <v>2</v>
      </c>
      <c r="I60" t="s">
        <v>751</v>
      </c>
      <c r="J60">
        <v>2.7426912703247663E-2</v>
      </c>
      <c r="K60">
        <v>0.66193168043154882</v>
      </c>
      <c r="L60">
        <v>1.8154742414710118E-2</v>
      </c>
    </row>
    <row r="61" spans="1:12" ht="15.75" x14ac:dyDescent="0.25">
      <c r="A61" s="105">
        <v>3</v>
      </c>
      <c r="B61" s="728"/>
      <c r="C61" s="105" t="s">
        <v>726</v>
      </c>
      <c r="D61" s="146">
        <v>0.10777528068329074</v>
      </c>
      <c r="E61" s="206">
        <v>2.1034369583432813E-2</v>
      </c>
      <c r="F61" s="35">
        <f t="shared" si="2"/>
        <v>2.266985085850545E-3</v>
      </c>
      <c r="H61">
        <v>3</v>
      </c>
      <c r="I61" t="s">
        <v>726</v>
      </c>
      <c r="J61">
        <v>0.10777528068329074</v>
      </c>
      <c r="K61">
        <v>2.1034369583432813E-2</v>
      </c>
      <c r="L61">
        <v>2.266985085850545E-3</v>
      </c>
    </row>
    <row r="62" spans="1:12" ht="15.75" x14ac:dyDescent="0.25">
      <c r="A62" s="105">
        <v>4</v>
      </c>
      <c r="B62" s="728"/>
      <c r="C62" s="105" t="s">
        <v>728</v>
      </c>
      <c r="D62" s="146">
        <v>0.35988529784444723</v>
      </c>
      <c r="E62" s="206">
        <v>2.6620976705178139E-2</v>
      </c>
      <c r="F62" s="35">
        <f t="shared" si="2"/>
        <v>9.5804981304531255E-3</v>
      </c>
      <c r="H62">
        <v>4</v>
      </c>
      <c r="I62" t="s">
        <v>728</v>
      </c>
      <c r="J62">
        <v>0.35988529784444723</v>
      </c>
      <c r="K62">
        <v>2.6620976705178139E-2</v>
      </c>
      <c r="L62">
        <v>9.5804981304531255E-3</v>
      </c>
    </row>
    <row r="63" spans="1:12" ht="15.75" x14ac:dyDescent="0.25">
      <c r="A63" s="105">
        <v>5</v>
      </c>
      <c r="B63" s="728"/>
      <c r="C63" s="105" t="s">
        <v>749</v>
      </c>
      <c r="D63" s="146">
        <v>0.14862352956295743</v>
      </c>
      <c r="E63" s="206">
        <v>1.8691474904974185E-2</v>
      </c>
      <c r="F63" s="35">
        <f t="shared" si="2"/>
        <v>2.7779929731147077E-3</v>
      </c>
      <c r="H63">
        <v>5</v>
      </c>
      <c r="I63" t="s">
        <v>749</v>
      </c>
      <c r="J63">
        <v>0.14862352956295743</v>
      </c>
      <c r="K63">
        <v>1.8691474904974185E-2</v>
      </c>
      <c r="L63">
        <v>2.7779929731147077E-3</v>
      </c>
    </row>
    <row r="64" spans="1:12" ht="15.75" x14ac:dyDescent="0.25">
      <c r="A64" s="105">
        <v>6</v>
      </c>
      <c r="B64" s="728"/>
      <c r="C64" s="105" t="s">
        <v>736</v>
      </c>
      <c r="D64" s="146">
        <v>5.9087182719898476E-2</v>
      </c>
      <c r="E64" s="206">
        <v>1.6641773931636482E-2</v>
      </c>
      <c r="F64" s="35">
        <f t="shared" si="2"/>
        <v>9.8331553708184798E-4</v>
      </c>
      <c r="H64">
        <v>6</v>
      </c>
      <c r="I64" t="s">
        <v>736</v>
      </c>
      <c r="J64">
        <v>5.9087182719898476E-2</v>
      </c>
      <c r="K64">
        <v>1.6641773931636482E-2</v>
      </c>
      <c r="L64">
        <v>9.8331553708184798E-4</v>
      </c>
    </row>
    <row r="65" spans="1:12" ht="15.75" x14ac:dyDescent="0.25">
      <c r="A65" s="105">
        <v>7</v>
      </c>
      <c r="B65" s="728"/>
      <c r="C65" s="105" t="s">
        <v>758</v>
      </c>
      <c r="D65" s="146">
        <v>0.14665164532102987</v>
      </c>
      <c r="E65" s="206">
        <v>1.4569850328499064E-2</v>
      </c>
      <c r="F65" s="35">
        <f t="shared" si="2"/>
        <v>2.136692522755535E-3</v>
      </c>
      <c r="H65">
        <v>7</v>
      </c>
      <c r="I65" t="s">
        <v>758</v>
      </c>
      <c r="J65">
        <v>0.14665164532102987</v>
      </c>
      <c r="K65">
        <v>1.4569850328499064E-2</v>
      </c>
      <c r="L65">
        <v>2.136692522755535E-3</v>
      </c>
    </row>
    <row r="66" spans="1:12" ht="15.75" x14ac:dyDescent="0.25">
      <c r="A66" s="105">
        <v>8</v>
      </c>
      <c r="B66" s="728"/>
      <c r="C66" s="105" t="s">
        <v>763</v>
      </c>
      <c r="D66" s="146">
        <v>3.9563115963753462E-2</v>
      </c>
      <c r="E66" s="206">
        <v>1.2676979779566142E-2</v>
      </c>
      <c r="F66" s="35">
        <f t="shared" si="2"/>
        <v>5.0154082108913307E-4</v>
      </c>
      <c r="H66">
        <v>8</v>
      </c>
      <c r="I66" t="s">
        <v>763</v>
      </c>
      <c r="J66">
        <v>3.9563115963753462E-2</v>
      </c>
      <c r="K66">
        <v>1.2676979779566142E-2</v>
      </c>
      <c r="L66">
        <v>5.0154082108913307E-4</v>
      </c>
    </row>
    <row r="67" spans="1:12" ht="15.75" x14ac:dyDescent="0.25">
      <c r="A67" s="105">
        <v>9</v>
      </c>
      <c r="B67" s="728"/>
      <c r="C67" s="105" t="s">
        <v>730</v>
      </c>
      <c r="D67" s="146">
        <v>6.0714474623169701E-2</v>
      </c>
      <c r="E67" s="206">
        <v>1.3960575973707985E-2</v>
      </c>
      <c r="F67" s="35">
        <f t="shared" si="2"/>
        <v>8.4760903568052606E-4</v>
      </c>
      <c r="H67">
        <v>9</v>
      </c>
      <c r="I67" t="s">
        <v>730</v>
      </c>
      <c r="J67">
        <v>6.0714474623169701E-2</v>
      </c>
      <c r="K67">
        <v>1.3960575973707985E-2</v>
      </c>
      <c r="L67">
        <v>8.4760903568052606E-4</v>
      </c>
    </row>
    <row r="68" spans="1:12" ht="15.75" x14ac:dyDescent="0.25">
      <c r="A68" s="105">
        <v>10</v>
      </c>
      <c r="B68" s="728"/>
      <c r="C68" s="105" t="s">
        <v>747</v>
      </c>
      <c r="D68" s="146">
        <v>2.2389654256370371E-2</v>
      </c>
      <c r="E68" s="206">
        <v>6.3022904099980653E-3</v>
      </c>
      <c r="F68" s="35">
        <f t="shared" si="2"/>
        <v>1.4110610330309535E-4</v>
      </c>
      <c r="H68">
        <v>10</v>
      </c>
      <c r="I68" t="s">
        <v>747</v>
      </c>
      <c r="J68">
        <v>2.2389654256370371E-2</v>
      </c>
      <c r="K68">
        <v>6.3022904099980653E-3</v>
      </c>
      <c r="L68">
        <v>1.4110610330309535E-4</v>
      </c>
    </row>
    <row r="69" spans="1:12" x14ac:dyDescent="0.25">
      <c r="F69" s="35">
        <f>SUM(F59:F68)</f>
        <v>2.1033176379909313E-2</v>
      </c>
      <c r="L69">
        <v>5.4585748216546388E-2</v>
      </c>
    </row>
    <row r="71" spans="1:12" x14ac:dyDescent="0.25">
      <c r="A71" s="146" t="s">
        <v>5090</v>
      </c>
      <c r="B71" s="146"/>
      <c r="C71" s="146"/>
      <c r="D71" s="146"/>
    </row>
    <row r="72" spans="1:12" x14ac:dyDescent="0.25">
      <c r="A72" s="146" t="s">
        <v>5096</v>
      </c>
      <c r="B72" s="146" t="s">
        <v>5095</v>
      </c>
      <c r="C72" s="146" t="s">
        <v>894</v>
      </c>
      <c r="D72" s="146" t="s">
        <v>5127</v>
      </c>
    </row>
    <row r="73" spans="1:12" x14ac:dyDescent="0.25">
      <c r="A73" s="146">
        <v>2.1033176379909313E-2</v>
      </c>
      <c r="B73" s="146">
        <v>0.85668669460042413</v>
      </c>
      <c r="C73" s="146">
        <v>1.9868817943784263E-2</v>
      </c>
      <c r="D73" s="146">
        <f>A73+B73*C73</f>
        <v>3.8054528349787453E-2</v>
      </c>
    </row>
    <row r="76" spans="1:12" x14ac:dyDescent="0.25">
      <c r="A76" s="146" t="s">
        <v>716</v>
      </c>
      <c r="B76" s="146" t="s">
        <v>5009</v>
      </c>
      <c r="C76" s="146" t="s">
        <v>5150</v>
      </c>
      <c r="D76" t="s">
        <v>5128</v>
      </c>
      <c r="E76" t="s">
        <v>5084</v>
      </c>
    </row>
    <row r="77" spans="1:12" x14ac:dyDescent="0.25">
      <c r="A77" s="146">
        <v>1</v>
      </c>
      <c r="B77" s="146" t="s">
        <v>739</v>
      </c>
      <c r="C77" s="146">
        <v>1.6587685618111025</v>
      </c>
      <c r="D77">
        <v>2.7882906321835099E-2</v>
      </c>
      <c r="E77">
        <v>2.7882906321835089E-2</v>
      </c>
    </row>
    <row r="78" spans="1:12" x14ac:dyDescent="0.25">
      <c r="A78" s="146">
        <v>2</v>
      </c>
      <c r="B78" s="146" t="s">
        <v>751</v>
      </c>
      <c r="C78" s="146">
        <v>1.6316412648870018</v>
      </c>
      <c r="D78">
        <v>2.7426912703247701E-2</v>
      </c>
      <c r="E78">
        <v>2.7426912703247663E-2</v>
      </c>
    </row>
    <row r="79" spans="1:12" x14ac:dyDescent="0.25">
      <c r="A79" s="146">
        <v>3</v>
      </c>
      <c r="B79" s="146" t="s">
        <v>726</v>
      </c>
      <c r="C79" s="146">
        <v>6.4116073580827573</v>
      </c>
      <c r="D79">
        <v>0.10777528068329099</v>
      </c>
      <c r="E79">
        <v>0.10777528068329074</v>
      </c>
    </row>
    <row r="80" spans="1:12" x14ac:dyDescent="0.25">
      <c r="A80" s="146">
        <v>4</v>
      </c>
      <c r="B80" s="146" t="s">
        <v>728</v>
      </c>
      <c r="C80" s="146">
        <v>21.409763065298179</v>
      </c>
      <c r="D80">
        <v>0.35988529784444701</v>
      </c>
      <c r="E80">
        <v>0.35988529784444723</v>
      </c>
    </row>
    <row r="81" spans="1:5" x14ac:dyDescent="0.25">
      <c r="A81" s="146">
        <v>5</v>
      </c>
      <c r="B81" s="146" t="s">
        <v>749</v>
      </c>
      <c r="C81" s="146">
        <v>8.8416908746480889</v>
      </c>
      <c r="D81">
        <v>0.14862352956295699</v>
      </c>
      <c r="E81">
        <v>0.14862352956295743</v>
      </c>
    </row>
    <row r="82" spans="1:5" x14ac:dyDescent="0.25">
      <c r="A82" s="146">
        <v>6</v>
      </c>
      <c r="B82" s="146" t="s">
        <v>736</v>
      </c>
      <c r="C82" s="146">
        <v>3.5151271524734389</v>
      </c>
      <c r="D82">
        <v>5.9087182719898497E-2</v>
      </c>
      <c r="E82">
        <v>5.9087182719898476E-2</v>
      </c>
    </row>
    <row r="83" spans="1:5" x14ac:dyDescent="0.25">
      <c r="A83" s="146">
        <v>7</v>
      </c>
      <c r="B83" s="146" t="s">
        <v>758</v>
      </c>
      <c r="C83" s="146">
        <v>8.7243824581478062</v>
      </c>
      <c r="D83">
        <v>0.14665164532103001</v>
      </c>
      <c r="E83">
        <v>0.14665164532102987</v>
      </c>
    </row>
    <row r="84" spans="1:5" x14ac:dyDescent="0.25">
      <c r="A84" s="146">
        <v>8</v>
      </c>
      <c r="B84" s="146" t="s">
        <v>763</v>
      </c>
      <c r="C84" s="146">
        <v>2.3536302927134063</v>
      </c>
      <c r="D84">
        <v>3.9563115963753497E-2</v>
      </c>
      <c r="E84">
        <v>3.9563115963753462E-2</v>
      </c>
    </row>
    <row r="85" spans="1:5" x14ac:dyDescent="0.25">
      <c r="A85" s="146">
        <v>9</v>
      </c>
      <c r="B85" s="146" t="s">
        <v>730</v>
      </c>
      <c r="C85" s="146">
        <v>3.6119355919840017</v>
      </c>
      <c r="D85">
        <v>6.0714474623169701E-2</v>
      </c>
      <c r="E85">
        <v>6.0714474623169701E-2</v>
      </c>
    </row>
    <row r="86" spans="1:5" x14ac:dyDescent="0.25">
      <c r="A86" s="146">
        <v>10</v>
      </c>
      <c r="B86" s="146" t="s">
        <v>747</v>
      </c>
      <c r="C86" s="146">
        <v>1.331972146719999</v>
      </c>
      <c r="D86">
        <v>2.2389654256370399E-2</v>
      </c>
      <c r="E86">
        <v>2.2389654256370371E-2</v>
      </c>
    </row>
    <row r="87" spans="1:5" x14ac:dyDescent="0.25">
      <c r="A87" s="146"/>
      <c r="B87" s="146"/>
      <c r="C87" s="146">
        <v>59.490518766765781</v>
      </c>
      <c r="D87">
        <v>1</v>
      </c>
    </row>
  </sheetData>
  <mergeCells count="43">
    <mergeCell ref="B2:B11"/>
    <mergeCell ref="B16:B25"/>
    <mergeCell ref="B30:B39"/>
    <mergeCell ref="B45:B54"/>
    <mergeCell ref="B59:B68"/>
    <mergeCell ref="A12:G12"/>
    <mergeCell ref="L1:S1"/>
    <mergeCell ref="L2:L3"/>
    <mergeCell ref="M2:M3"/>
    <mergeCell ref="N2:O2"/>
    <mergeCell ref="P2:Q2"/>
    <mergeCell ref="R2:S2"/>
    <mergeCell ref="L16:M16"/>
    <mergeCell ref="L17:M17"/>
    <mergeCell ref="L18:M18"/>
    <mergeCell ref="L19:M19"/>
    <mergeCell ref="L20:L21"/>
    <mergeCell ref="M20:M21"/>
    <mergeCell ref="L36:M36"/>
    <mergeCell ref="L37:M37"/>
    <mergeCell ref="N20:O20"/>
    <mergeCell ref="P20:Q20"/>
    <mergeCell ref="R20:S20"/>
    <mergeCell ref="L34:M34"/>
    <mergeCell ref="L35:M35"/>
    <mergeCell ref="T35:U35"/>
    <mergeCell ref="T36:U36"/>
    <mergeCell ref="T37:U37"/>
    <mergeCell ref="T20:T21"/>
    <mergeCell ref="U20:U21"/>
    <mergeCell ref="AD20:AE20"/>
    <mergeCell ref="AF20:AG20"/>
    <mergeCell ref="AH20:AI20"/>
    <mergeCell ref="Z20:AA20"/>
    <mergeCell ref="T34:U34"/>
    <mergeCell ref="V20:W20"/>
    <mergeCell ref="X20:Y20"/>
    <mergeCell ref="AB34:AC34"/>
    <mergeCell ref="AB35:AC35"/>
    <mergeCell ref="AB36:AC36"/>
    <mergeCell ref="AB37:AC37"/>
    <mergeCell ref="AB20:AB21"/>
    <mergeCell ref="AC20:AC2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8"/>
  <sheetViews>
    <sheetView zoomScale="70" zoomScaleNormal="70" workbookViewId="0">
      <selection activeCell="D11" sqref="D11"/>
    </sheetView>
  </sheetViews>
  <sheetFormatPr defaultRowHeight="15" x14ac:dyDescent="0.25"/>
  <cols>
    <col min="2" max="2" width="9.28515625" bestFit="1" customWidth="1"/>
    <col min="3" max="3" width="11.42578125" bestFit="1" customWidth="1"/>
    <col min="4" max="4" width="15.28515625" customWidth="1"/>
    <col min="5" max="6" width="18.140625" bestFit="1" customWidth="1"/>
    <col min="7" max="7" width="11.140625" customWidth="1"/>
    <col min="8" max="8" width="11.42578125" customWidth="1"/>
    <col min="9" max="9" width="13" customWidth="1"/>
    <col min="11" max="11" width="12" bestFit="1" customWidth="1"/>
    <col min="14" max="14" width="9.28515625" bestFit="1" customWidth="1"/>
    <col min="15" max="15" width="9.5703125" bestFit="1" customWidth="1"/>
    <col min="16" max="16" width="9.28515625" bestFit="1" customWidth="1"/>
    <col min="18" max="18" width="9.28515625" bestFit="1" customWidth="1"/>
    <col min="20" max="20" width="9.5703125" bestFit="1" customWidth="1"/>
    <col min="22" max="22" width="9.28515625" bestFit="1" customWidth="1"/>
    <col min="24" max="24" width="9.28515625" bestFit="1" customWidth="1"/>
    <col min="26" max="26" width="9.28515625" bestFit="1" customWidth="1"/>
  </cols>
  <sheetData>
    <row r="1" spans="1:26" ht="19.5" thickBot="1" x14ac:dyDescent="0.3">
      <c r="A1" s="528" t="s">
        <v>716</v>
      </c>
      <c r="B1" s="528" t="s">
        <v>884</v>
      </c>
      <c r="C1" s="528" t="s">
        <v>5009</v>
      </c>
      <c r="D1" s="144" t="s">
        <v>5078</v>
      </c>
      <c r="E1" s="144" t="s">
        <v>5080</v>
      </c>
      <c r="F1" s="144" t="s">
        <v>5079</v>
      </c>
      <c r="G1" s="147" t="s">
        <v>5081</v>
      </c>
      <c r="H1" s="526" t="s">
        <v>5082</v>
      </c>
      <c r="I1" s="526" t="s">
        <v>5083</v>
      </c>
      <c r="J1" s="526" t="s">
        <v>5084</v>
      </c>
      <c r="N1" s="693" t="s">
        <v>716</v>
      </c>
      <c r="O1" s="614" t="s">
        <v>5140</v>
      </c>
      <c r="P1" s="629"/>
      <c r="Q1" s="614" t="s">
        <v>5141</v>
      </c>
      <c r="R1" s="629"/>
      <c r="S1" s="286" t="s">
        <v>5142</v>
      </c>
      <c r="T1" s="145"/>
      <c r="U1" s="614" t="s">
        <v>5143</v>
      </c>
      <c r="V1" s="629"/>
      <c r="W1" s="614" t="s">
        <v>5144</v>
      </c>
      <c r="X1" s="629"/>
      <c r="Y1" s="614" t="s">
        <v>5145</v>
      </c>
      <c r="Z1" s="629"/>
    </row>
    <row r="2" spans="1:26" ht="15.75" x14ac:dyDescent="0.25">
      <c r="A2" s="524">
        <v>1</v>
      </c>
      <c r="B2" s="726">
        <v>2013</v>
      </c>
      <c r="C2" s="524" t="s">
        <v>768</v>
      </c>
      <c r="D2" s="75">
        <v>0.394921541155484</v>
      </c>
      <c r="E2" s="75">
        <v>4.8747585815832111E-3</v>
      </c>
      <c r="F2" s="75">
        <v>4.1113750120796891E-2</v>
      </c>
      <c r="G2" s="544">
        <v>1.4790916661020607E-2</v>
      </c>
      <c r="H2" s="75">
        <f>D2*(F2-G2)/E2</f>
        <v>2.1325064171973378</v>
      </c>
      <c r="I2" s="75">
        <f>H2/H5</f>
        <v>0.2832475366093809</v>
      </c>
      <c r="J2" s="542">
        <f>I2/I5</f>
        <v>0.2832475366093809</v>
      </c>
      <c r="N2" s="694"/>
      <c r="O2" s="286" t="s">
        <v>5009</v>
      </c>
      <c r="P2" s="286" t="s">
        <v>5150</v>
      </c>
      <c r="Q2" s="286" t="s">
        <v>5009</v>
      </c>
      <c r="R2" s="145" t="s">
        <v>5150</v>
      </c>
      <c r="S2" s="286" t="s">
        <v>5009</v>
      </c>
      <c r="T2" s="371" t="s">
        <v>5150</v>
      </c>
      <c r="U2" s="286" t="s">
        <v>5009</v>
      </c>
      <c r="V2" s="371" t="s">
        <v>5150</v>
      </c>
      <c r="W2" s="286" t="s">
        <v>5009</v>
      </c>
      <c r="X2" s="371" t="s">
        <v>5150</v>
      </c>
      <c r="Y2" s="286" t="s">
        <v>5009</v>
      </c>
      <c r="Z2" s="371" t="s">
        <v>5150</v>
      </c>
    </row>
    <row r="3" spans="1:26" ht="15.75" x14ac:dyDescent="0.25">
      <c r="A3" s="524">
        <v>2</v>
      </c>
      <c r="B3" s="731"/>
      <c r="C3" s="524" t="s">
        <v>763</v>
      </c>
      <c r="D3" s="75">
        <v>0.96313712957900099</v>
      </c>
      <c r="E3" s="75">
        <v>2.2578248310008765E-3</v>
      </c>
      <c r="F3" s="75">
        <v>2.6319929825854758E-2</v>
      </c>
      <c r="G3" s="544">
        <v>1.4790916661020607E-2</v>
      </c>
      <c r="H3" s="75">
        <f>D3*(F3-G3)/E3</f>
        <v>4.9180168868700731</v>
      </c>
      <c r="I3" s="75">
        <f>H3/H5</f>
        <v>0.65322953167947151</v>
      </c>
      <c r="J3" s="542">
        <f>I3/I5</f>
        <v>0.65322953167947151</v>
      </c>
      <c r="N3" s="27">
        <v>1</v>
      </c>
      <c r="O3" s="27" t="s">
        <v>768</v>
      </c>
      <c r="P3" s="27">
        <v>2.1325064171973378</v>
      </c>
      <c r="Q3" s="27" t="s">
        <v>739</v>
      </c>
      <c r="R3" s="27">
        <v>1.6587685618111025</v>
      </c>
      <c r="S3" s="27" t="s">
        <v>722</v>
      </c>
      <c r="T3" s="141">
        <v>14.394331017174048</v>
      </c>
      <c r="U3" s="27" t="s">
        <v>743</v>
      </c>
      <c r="V3" s="27">
        <v>1.3712281095843297</v>
      </c>
      <c r="W3" s="27" t="s">
        <v>732</v>
      </c>
      <c r="X3" s="27">
        <v>1.250246549321016</v>
      </c>
      <c r="Y3" s="27" t="s">
        <v>759</v>
      </c>
      <c r="Z3" s="27">
        <v>3.7334267264730836</v>
      </c>
    </row>
    <row r="4" spans="1:26" ht="15.75" x14ac:dyDescent="0.25">
      <c r="A4" s="524">
        <v>3</v>
      </c>
      <c r="B4" s="727"/>
      <c r="C4" s="524" t="s">
        <v>739</v>
      </c>
      <c r="D4" s="75">
        <v>1.2620387242118958</v>
      </c>
      <c r="E4" s="75">
        <v>5.3679335072231603E-3</v>
      </c>
      <c r="F4" s="75">
        <v>1.6825095748938881E-2</v>
      </c>
      <c r="G4" s="544">
        <v>1.4790916661020607E-2</v>
      </c>
      <c r="H4" s="75">
        <f>D4*(F4-G4)/E4</f>
        <v>0.47824973567210211</v>
      </c>
      <c r="I4" s="75">
        <f>H4/H5</f>
        <v>6.352293171114759E-2</v>
      </c>
      <c r="J4" s="542">
        <f>I4/I5</f>
        <v>6.352293171114759E-2</v>
      </c>
      <c r="N4" s="27">
        <v>2</v>
      </c>
      <c r="O4" s="27" t="s">
        <v>763</v>
      </c>
      <c r="P4" s="27">
        <v>4.9180168868700731</v>
      </c>
      <c r="Q4" s="27" t="s">
        <v>751</v>
      </c>
      <c r="R4" s="27">
        <v>1.6316412648870018</v>
      </c>
      <c r="S4" s="27" t="s">
        <v>768</v>
      </c>
      <c r="T4" s="141">
        <v>2.0018583157774779</v>
      </c>
      <c r="U4" s="27" t="s">
        <v>720</v>
      </c>
      <c r="V4" s="27">
        <v>16.920199589903394</v>
      </c>
      <c r="W4" s="27" t="s">
        <v>766</v>
      </c>
      <c r="X4" s="27">
        <v>18.387773867548937</v>
      </c>
      <c r="Y4" s="27" t="s">
        <v>739</v>
      </c>
      <c r="Z4" s="27">
        <v>6.1021616747992349</v>
      </c>
    </row>
    <row r="5" spans="1:26" ht="15.75" x14ac:dyDescent="0.25">
      <c r="A5" s="589" t="s">
        <v>891</v>
      </c>
      <c r="B5" s="589"/>
      <c r="C5" s="589"/>
      <c r="D5" s="589"/>
      <c r="E5" s="589"/>
      <c r="F5" s="589"/>
      <c r="G5" s="589"/>
      <c r="H5" s="534">
        <f>SUM(H2:H4)</f>
        <v>7.5287730397395132</v>
      </c>
      <c r="I5" s="524">
        <f>SUM(I2:I4)</f>
        <v>1</v>
      </c>
      <c r="J5" s="543">
        <f>SUM(J2:J4)</f>
        <v>1</v>
      </c>
      <c r="N5" s="27">
        <v>3</v>
      </c>
      <c r="O5" s="27" t="s">
        <v>739</v>
      </c>
      <c r="P5" s="27">
        <v>0.47824973567210199</v>
      </c>
      <c r="Q5" s="27" t="s">
        <v>726</v>
      </c>
      <c r="R5" s="27">
        <v>6.4116073580827573</v>
      </c>
      <c r="S5" s="27" t="s">
        <v>739</v>
      </c>
      <c r="T5" s="141">
        <v>6.5548277595534499</v>
      </c>
      <c r="U5" s="27" t="s">
        <v>759</v>
      </c>
      <c r="V5" s="27">
        <v>4.4338105180917591</v>
      </c>
      <c r="W5" s="27" t="s">
        <v>726</v>
      </c>
      <c r="X5" s="27">
        <v>8.7089084123805467</v>
      </c>
      <c r="Y5" s="27" t="s">
        <v>726</v>
      </c>
      <c r="Z5" s="27">
        <v>0.63519300435872816</v>
      </c>
    </row>
    <row r="6" spans="1:26" ht="15.75" x14ac:dyDescent="0.25">
      <c r="N6" s="27">
        <v>4</v>
      </c>
      <c r="O6" s="372"/>
      <c r="P6" s="27"/>
      <c r="Q6" s="27" t="s">
        <v>728</v>
      </c>
      <c r="R6" s="27">
        <v>21.409763065298179</v>
      </c>
      <c r="S6" s="27" t="s">
        <v>732</v>
      </c>
      <c r="T6" s="27">
        <v>7.0467704007595694E-2</v>
      </c>
      <c r="U6" s="27" t="s">
        <v>766</v>
      </c>
      <c r="V6" s="27">
        <v>0.83805093760168137</v>
      </c>
      <c r="W6" s="27" t="s">
        <v>728</v>
      </c>
      <c r="X6" s="27">
        <v>5.8635252108455953</v>
      </c>
      <c r="Y6" s="27" t="s">
        <v>758</v>
      </c>
      <c r="Z6" s="27">
        <v>1.2391396445218514</v>
      </c>
    </row>
    <row r="7" spans="1:26" ht="18.75" x14ac:dyDescent="0.25">
      <c r="G7" s="201" t="s">
        <v>5123</v>
      </c>
      <c r="H7" s="202"/>
      <c r="I7" s="202"/>
      <c r="J7" s="148"/>
      <c r="N7" s="27">
        <v>5</v>
      </c>
      <c r="O7" s="27"/>
      <c r="P7" s="27"/>
      <c r="Q7" s="27" t="s">
        <v>749</v>
      </c>
      <c r="R7" s="27">
        <v>8.8416908746480889</v>
      </c>
      <c r="S7" s="27"/>
      <c r="T7" s="27"/>
      <c r="U7" s="27" t="s">
        <v>736</v>
      </c>
      <c r="V7" s="27">
        <v>1.4813185088607661</v>
      </c>
      <c r="W7" s="27" t="s">
        <v>730</v>
      </c>
      <c r="X7" s="27">
        <v>2.3409180899159665</v>
      </c>
      <c r="Y7" s="27" t="s">
        <v>762</v>
      </c>
      <c r="Z7" s="27">
        <v>0.52678778473704335</v>
      </c>
    </row>
    <row r="8" spans="1:26" ht="15.75" x14ac:dyDescent="0.25">
      <c r="G8" s="148"/>
      <c r="N8" s="27">
        <v>6</v>
      </c>
      <c r="O8" s="27"/>
      <c r="P8" s="27"/>
      <c r="Q8" s="27" t="s">
        <v>736</v>
      </c>
      <c r="R8" s="27">
        <v>3.5151271524734389</v>
      </c>
      <c r="S8" s="27"/>
      <c r="T8" s="27"/>
      <c r="U8" s="27" t="s">
        <v>763</v>
      </c>
      <c r="V8" s="27">
        <v>0.2298669887141879</v>
      </c>
      <c r="W8" s="27" t="s">
        <v>768</v>
      </c>
      <c r="X8" s="27">
        <v>6.2172758181530723</v>
      </c>
      <c r="Y8" s="27"/>
      <c r="Z8" s="27"/>
    </row>
    <row r="9" spans="1:26" ht="15.75" x14ac:dyDescent="0.25">
      <c r="A9" t="s">
        <v>5093</v>
      </c>
      <c r="F9">
        <v>0.82117856947920842</v>
      </c>
      <c r="G9" s="148">
        <v>1.9868817943784263E-2</v>
      </c>
      <c r="H9" s="202" t="e">
        <f>#REF!+(F9*G9)</f>
        <v>#REF!</v>
      </c>
      <c r="N9" s="27">
        <v>7</v>
      </c>
      <c r="O9" s="27"/>
      <c r="P9" s="27"/>
      <c r="Q9" s="27" t="s">
        <v>758</v>
      </c>
      <c r="R9" s="27">
        <v>8.7243824581478062</v>
      </c>
      <c r="S9" s="27"/>
      <c r="T9" s="27"/>
      <c r="U9" s="27" t="s">
        <v>741</v>
      </c>
      <c r="V9" s="27">
        <v>6.3107484347057569E-2</v>
      </c>
      <c r="W9" s="27"/>
      <c r="X9" s="27"/>
      <c r="Y9" s="27"/>
      <c r="Z9" s="27"/>
    </row>
    <row r="10" spans="1:26" ht="17.25" x14ac:dyDescent="0.25">
      <c r="A10" s="300" t="s">
        <v>716</v>
      </c>
      <c r="B10" s="300" t="s">
        <v>884</v>
      </c>
      <c r="C10" s="300" t="s">
        <v>5009</v>
      </c>
      <c r="D10" s="301" t="s">
        <v>5151</v>
      </c>
      <c r="J10" s="148"/>
      <c r="N10" s="27">
        <v>8</v>
      </c>
      <c r="O10" s="27"/>
      <c r="P10" s="27"/>
      <c r="Q10" s="27" t="s">
        <v>763</v>
      </c>
      <c r="R10" s="27">
        <v>2.3536302927134063</v>
      </c>
      <c r="S10" s="27"/>
      <c r="T10" s="27"/>
      <c r="U10" s="27"/>
      <c r="V10" s="27"/>
      <c r="W10" s="27"/>
      <c r="X10" s="27"/>
      <c r="Y10" s="27"/>
      <c r="Z10" s="27"/>
    </row>
    <row r="11" spans="1:26" ht="15.75" x14ac:dyDescent="0.25">
      <c r="A11" s="21">
        <v>1</v>
      </c>
      <c r="B11" s="732">
        <v>2013</v>
      </c>
      <c r="C11" s="21" t="s">
        <v>768</v>
      </c>
      <c r="D11" s="34">
        <v>7.2442280998137806E-2</v>
      </c>
      <c r="H11">
        <v>7.5287730397395132</v>
      </c>
      <c r="I11">
        <v>1</v>
      </c>
      <c r="N11" s="27">
        <v>9</v>
      </c>
      <c r="O11" s="372"/>
      <c r="P11" s="27"/>
      <c r="Q11" s="27" t="s">
        <v>730</v>
      </c>
      <c r="R11" s="27">
        <v>3.6119355919840017</v>
      </c>
      <c r="S11" s="27"/>
      <c r="T11" s="27"/>
      <c r="U11" s="27"/>
      <c r="V11" s="27"/>
      <c r="W11" s="27"/>
      <c r="X11" s="27"/>
      <c r="Y11" s="27"/>
      <c r="Z11" s="27"/>
    </row>
    <row r="12" spans="1:26" ht="15.75" x14ac:dyDescent="0.25">
      <c r="A12" s="21">
        <v>2</v>
      </c>
      <c r="B12" s="733"/>
      <c r="C12" s="21" t="s">
        <v>763</v>
      </c>
      <c r="D12" s="34">
        <v>6.6911073045371749E-2</v>
      </c>
      <c r="N12" s="27">
        <v>10</v>
      </c>
      <c r="O12" s="372"/>
      <c r="P12" s="27"/>
      <c r="Q12" s="27" t="s">
        <v>747</v>
      </c>
      <c r="R12" s="27">
        <v>1.331972146719999</v>
      </c>
      <c r="S12" s="27"/>
      <c r="T12" s="27"/>
      <c r="U12" s="27"/>
      <c r="V12" s="27"/>
      <c r="W12" s="27"/>
      <c r="X12" s="27"/>
      <c r="Y12" s="27"/>
      <c r="Z12" s="27"/>
    </row>
    <row r="13" spans="1:26" ht="15.75" x14ac:dyDescent="0.25">
      <c r="A13" s="21">
        <v>3</v>
      </c>
      <c r="B13" s="734"/>
      <c r="C13" s="21" t="s">
        <v>739</v>
      </c>
      <c r="D13" s="34">
        <v>9.5803989078393145E-2</v>
      </c>
      <c r="N13" s="27" t="s">
        <v>5155</v>
      </c>
      <c r="O13" s="27" t="s">
        <v>763</v>
      </c>
      <c r="P13" s="27">
        <v>4.9180168868700704</v>
      </c>
      <c r="Q13" s="27" t="s">
        <v>728</v>
      </c>
      <c r="R13" s="27">
        <v>21.409763065298201</v>
      </c>
      <c r="S13" s="27" t="s">
        <v>722</v>
      </c>
      <c r="T13" s="141">
        <v>14.394331017174048</v>
      </c>
      <c r="U13" s="27" t="s">
        <v>720</v>
      </c>
      <c r="V13" s="27">
        <v>16.920199589903401</v>
      </c>
      <c r="W13" s="27" t="s">
        <v>766</v>
      </c>
      <c r="X13" s="27">
        <v>18.387773867548901</v>
      </c>
      <c r="Y13" s="27" t="s">
        <v>739</v>
      </c>
      <c r="Z13" s="27">
        <v>6.1021616747992304</v>
      </c>
    </row>
    <row r="14" spans="1:26" ht="15.75" x14ac:dyDescent="0.25">
      <c r="C14" s="146"/>
      <c r="D14" s="34">
        <f>SUM(D11:D13)</f>
        <v>0.23515734312190273</v>
      </c>
      <c r="N14" s="27" t="s">
        <v>5156</v>
      </c>
      <c r="O14" s="27" t="s">
        <v>739</v>
      </c>
      <c r="P14" s="27">
        <v>0.47824973567210199</v>
      </c>
      <c r="Q14" s="27" t="s">
        <v>747</v>
      </c>
      <c r="R14" s="27">
        <v>1.3319721467200001</v>
      </c>
      <c r="S14" s="27" t="s">
        <v>732</v>
      </c>
      <c r="T14" s="27">
        <v>7.0467704007595708E-2</v>
      </c>
      <c r="U14" s="27" t="s">
        <v>741</v>
      </c>
      <c r="V14" s="27">
        <v>6.3107484347057596E-2</v>
      </c>
      <c r="W14" s="27" t="s">
        <v>732</v>
      </c>
      <c r="X14" s="27">
        <v>1.25024654932102</v>
      </c>
      <c r="Y14" s="27" t="s">
        <v>762</v>
      </c>
      <c r="Z14" s="27">
        <v>0.52678778473704302</v>
      </c>
    </row>
    <row r="15" spans="1:26" ht="15.75" x14ac:dyDescent="0.25">
      <c r="C15" s="146" t="s">
        <v>5092</v>
      </c>
      <c r="D15" s="34">
        <f>D14/SQRT(3)</f>
        <v>0.13576815535334774</v>
      </c>
      <c r="E15">
        <f>D14/3</f>
        <v>7.8385781040634248E-2</v>
      </c>
      <c r="M15" s="148"/>
      <c r="N15" s="27" t="s">
        <v>5135</v>
      </c>
      <c r="O15" s="27"/>
      <c r="P15" s="27">
        <f>SUM(P3:P5)/3</f>
        <v>2.5095910132465042</v>
      </c>
      <c r="Q15" s="27"/>
      <c r="R15" s="27">
        <f>SUM(R3:R12)/10</f>
        <v>5.9490518766765783</v>
      </c>
      <c r="S15" s="27"/>
      <c r="T15" s="27">
        <f>SUM(T3:T6)/4</f>
        <v>5.7553711991281427</v>
      </c>
      <c r="U15" s="27"/>
      <c r="V15" s="27">
        <f>SUM(V3:V9)/7</f>
        <v>3.6196545910147395</v>
      </c>
      <c r="W15" s="27"/>
      <c r="X15" s="27">
        <f>SUM(X3:X8)/6</f>
        <v>7.1281079913608556</v>
      </c>
      <c r="Y15" s="27"/>
      <c r="Z15" s="27">
        <f>SUM(Z3:Z7)/5</f>
        <v>2.447341766977988</v>
      </c>
    </row>
    <row r="16" spans="1:26" x14ac:dyDescent="0.25">
      <c r="M16" s="148"/>
    </row>
    <row r="17" spans="1:23" ht="15.75" thickBot="1" x14ac:dyDescent="0.3">
      <c r="A17" s="146" t="s">
        <v>5095</v>
      </c>
      <c r="M17" s="148"/>
    </row>
    <row r="18" spans="1:23" ht="16.5" thickBot="1" x14ac:dyDescent="0.3">
      <c r="A18" s="21" t="s">
        <v>716</v>
      </c>
      <c r="B18" s="21" t="s">
        <v>884</v>
      </c>
      <c r="C18" s="21" t="s">
        <v>5009</v>
      </c>
      <c r="D18" s="147" t="s">
        <v>5089</v>
      </c>
      <c r="E18" s="9" t="s">
        <v>5068</v>
      </c>
      <c r="F18" s="150" t="s">
        <v>5094</v>
      </c>
      <c r="N18" s="587" t="s">
        <v>716</v>
      </c>
      <c r="O18" s="587" t="s">
        <v>5140</v>
      </c>
      <c r="P18" s="587"/>
      <c r="Q18" s="587"/>
      <c r="R18" s="587" t="s">
        <v>5141</v>
      </c>
      <c r="S18" s="587"/>
      <c r="T18" s="587"/>
      <c r="U18" s="587" t="s">
        <v>5142</v>
      </c>
      <c r="V18" s="587"/>
      <c r="W18" s="587"/>
    </row>
    <row r="19" spans="1:23" ht="15.75" x14ac:dyDescent="0.25">
      <c r="A19" s="21">
        <v>1</v>
      </c>
      <c r="B19" s="732">
        <v>2013</v>
      </c>
      <c r="C19" s="21" t="s">
        <v>768</v>
      </c>
      <c r="D19" s="38">
        <v>0.2832475366093809</v>
      </c>
      <c r="E19" s="21">
        <v>0.394921541155484</v>
      </c>
      <c r="F19" s="146">
        <f>D19*E19</f>
        <v>0.11186055368627108</v>
      </c>
      <c r="N19" s="587"/>
      <c r="O19" s="286" t="s">
        <v>5009</v>
      </c>
      <c r="P19" s="286" t="s">
        <v>5128</v>
      </c>
      <c r="Q19" s="286" t="s">
        <v>5084</v>
      </c>
      <c r="R19" s="286" t="s">
        <v>5009</v>
      </c>
      <c r="S19" s="286" t="s">
        <v>5128</v>
      </c>
      <c r="T19" s="286" t="s">
        <v>5084</v>
      </c>
      <c r="U19" s="286" t="s">
        <v>5009</v>
      </c>
      <c r="V19" s="286" t="s">
        <v>5128</v>
      </c>
      <c r="W19" s="286" t="s">
        <v>5084</v>
      </c>
    </row>
    <row r="20" spans="1:23" ht="15.75" x14ac:dyDescent="0.25">
      <c r="A20" s="21">
        <v>2</v>
      </c>
      <c r="B20" s="733"/>
      <c r="C20" s="21" t="s">
        <v>763</v>
      </c>
      <c r="D20" s="38">
        <v>0.65322953167947151</v>
      </c>
      <c r="E20" s="21">
        <v>0.96313712957900099</v>
      </c>
      <c r="F20" s="146">
        <f>D20*E20</f>
        <v>0.62914961609800124</v>
      </c>
      <c r="N20" s="27">
        <v>1</v>
      </c>
      <c r="O20" s="27" t="s">
        <v>768</v>
      </c>
      <c r="P20" s="27">
        <v>0.2832475366093809</v>
      </c>
      <c r="Q20" s="376">
        <v>0.2832475366093809</v>
      </c>
      <c r="R20" s="27" t="s">
        <v>739</v>
      </c>
      <c r="S20" s="27">
        <v>2.7882906321835089E-2</v>
      </c>
      <c r="T20" s="376">
        <v>2.7882906321835089E-2</v>
      </c>
      <c r="U20" s="27" t="s">
        <v>722</v>
      </c>
      <c r="V20" s="141">
        <v>0.62525641349399785</v>
      </c>
      <c r="W20" s="376">
        <v>0.62525641349399785</v>
      </c>
    </row>
    <row r="21" spans="1:23" ht="15.75" x14ac:dyDescent="0.25">
      <c r="A21" s="21">
        <v>3</v>
      </c>
      <c r="B21" s="734"/>
      <c r="C21" s="21" t="s">
        <v>739</v>
      </c>
      <c r="D21" s="38">
        <v>6.352293171114759E-2</v>
      </c>
      <c r="E21" s="21">
        <v>1.2620387242118958</v>
      </c>
      <c r="F21" s="146">
        <f>D21*E21</f>
        <v>8.0168399694936082E-2</v>
      </c>
      <c r="N21" s="27">
        <v>2</v>
      </c>
      <c r="O21" s="27" t="s">
        <v>763</v>
      </c>
      <c r="P21" s="27">
        <v>0.65322953167947151</v>
      </c>
      <c r="Q21" s="376">
        <v>0.65322953167947151</v>
      </c>
      <c r="R21" s="27" t="s">
        <v>751</v>
      </c>
      <c r="S21" s="27">
        <v>2.7426912703247663E-2</v>
      </c>
      <c r="T21" s="376">
        <v>2.7426912703247663E-2</v>
      </c>
      <c r="U21" s="27" t="s">
        <v>768</v>
      </c>
      <c r="V21" s="141">
        <v>8.6956090515965812E-2</v>
      </c>
      <c r="W21" s="376">
        <v>8.6956090515965812E-2</v>
      </c>
    </row>
    <row r="22" spans="1:23" ht="15.75" x14ac:dyDescent="0.25">
      <c r="E22" s="146" t="s">
        <v>5095</v>
      </c>
      <c r="F22" s="146">
        <f>SUM(F19:F21)</f>
        <v>0.82117856947920842</v>
      </c>
      <c r="N22" s="27">
        <v>3</v>
      </c>
      <c r="O22" s="27" t="s">
        <v>739</v>
      </c>
      <c r="P22" s="27">
        <v>6.352293171114759E-2</v>
      </c>
      <c r="Q22" s="376">
        <v>6.352293171114759E-2</v>
      </c>
      <c r="R22" s="27" t="s">
        <v>726</v>
      </c>
      <c r="S22" s="27">
        <v>0.10777528068329074</v>
      </c>
      <c r="T22" s="376">
        <v>0.10777528068329074</v>
      </c>
      <c r="U22" s="27" t="s">
        <v>739</v>
      </c>
      <c r="V22" s="141">
        <v>0.28472654207544484</v>
      </c>
      <c r="W22" s="376">
        <v>0.28472654207544484</v>
      </c>
    </row>
    <row r="23" spans="1:23" ht="15.75" x14ac:dyDescent="0.25">
      <c r="H23" t="s">
        <v>716</v>
      </c>
      <c r="I23" t="s">
        <v>5009</v>
      </c>
      <c r="J23" t="s">
        <v>5089</v>
      </c>
      <c r="K23" t="s">
        <v>5068</v>
      </c>
      <c r="L23" t="s">
        <v>5094</v>
      </c>
      <c r="N23" s="27">
        <v>4</v>
      </c>
      <c r="O23" s="372"/>
      <c r="P23" s="27"/>
      <c r="Q23" s="376"/>
      <c r="R23" s="27" t="s">
        <v>728</v>
      </c>
      <c r="S23" s="27">
        <v>0.35988529784444723</v>
      </c>
      <c r="T23" s="376">
        <v>0.35988529784444723</v>
      </c>
      <c r="U23" s="27" t="s">
        <v>732</v>
      </c>
      <c r="V23" s="27">
        <v>3.0609539145915804E-3</v>
      </c>
      <c r="W23" s="376">
        <v>3.0609539145915804E-3</v>
      </c>
    </row>
    <row r="24" spans="1:23" ht="16.5" thickBot="1" x14ac:dyDescent="0.3">
      <c r="A24" s="146" t="s">
        <v>5096</v>
      </c>
      <c r="H24">
        <v>1</v>
      </c>
      <c r="I24" t="s">
        <v>768</v>
      </c>
      <c r="J24">
        <v>0.2832475366093809</v>
      </c>
      <c r="K24">
        <v>0.394921541155484</v>
      </c>
      <c r="L24">
        <v>0.11186055368627108</v>
      </c>
      <c r="N24" s="27">
        <v>5</v>
      </c>
      <c r="O24" s="27"/>
      <c r="P24" s="27"/>
      <c r="Q24" s="376"/>
      <c r="R24" s="27" t="s">
        <v>749</v>
      </c>
      <c r="S24" s="27">
        <v>0.14862352956295743</v>
      </c>
      <c r="T24" s="376">
        <v>0.14862352956295743</v>
      </c>
      <c r="U24" s="27"/>
      <c r="V24" s="27"/>
      <c r="W24" s="376"/>
    </row>
    <row r="25" spans="1:23" ht="16.5" thickBot="1" x14ac:dyDescent="0.3">
      <c r="A25" s="21" t="s">
        <v>716</v>
      </c>
      <c r="B25" s="21" t="s">
        <v>884</v>
      </c>
      <c r="C25" s="21" t="s">
        <v>5009</v>
      </c>
      <c r="D25" s="147" t="s">
        <v>5089</v>
      </c>
      <c r="E25" s="9" t="s">
        <v>5124</v>
      </c>
      <c r="F25" s="150" t="s">
        <v>5097</v>
      </c>
      <c r="H25">
        <v>2</v>
      </c>
      <c r="I25" t="s">
        <v>763</v>
      </c>
      <c r="J25">
        <v>0.65322953167947151</v>
      </c>
      <c r="K25">
        <v>0.96313712957900099</v>
      </c>
      <c r="L25">
        <v>0.62914961609800124</v>
      </c>
      <c r="N25" s="27">
        <v>6</v>
      </c>
      <c r="O25" s="27"/>
      <c r="P25" s="27"/>
      <c r="Q25" s="376"/>
      <c r="R25" s="27" t="s">
        <v>736</v>
      </c>
      <c r="S25" s="27">
        <v>5.9087182719898476E-2</v>
      </c>
      <c r="T25" s="376">
        <v>5.9087182719898476E-2</v>
      </c>
      <c r="U25" s="27"/>
      <c r="V25" s="27"/>
      <c r="W25" s="376"/>
    </row>
    <row r="26" spans="1:23" ht="15.75" x14ac:dyDescent="0.25">
      <c r="A26" s="21">
        <v>1</v>
      </c>
      <c r="B26" s="732">
        <v>2013</v>
      </c>
      <c r="C26" s="21" t="s">
        <v>768</v>
      </c>
      <c r="D26" s="38">
        <v>0.2832475366093809</v>
      </c>
      <c r="E26" s="21" t="s">
        <v>5201</v>
      </c>
      <c r="F26" s="146" t="e">
        <f>D26*E26</f>
        <v>#VALUE!</v>
      </c>
      <c r="H26">
        <v>3</v>
      </c>
      <c r="I26" t="s">
        <v>739</v>
      </c>
      <c r="J26">
        <v>6.352293171114759E-2</v>
      </c>
      <c r="K26">
        <v>1.2620387242118958</v>
      </c>
      <c r="L26">
        <v>8.0168399694936082E-2</v>
      </c>
      <c r="N26" s="27">
        <v>7</v>
      </c>
      <c r="O26" s="27"/>
      <c r="P26" s="27"/>
      <c r="Q26" s="376"/>
      <c r="R26" s="27" t="s">
        <v>758</v>
      </c>
      <c r="S26" s="27">
        <v>0.14665164532102987</v>
      </c>
      <c r="T26" s="376">
        <v>0.14665164532102987</v>
      </c>
      <c r="U26" s="27"/>
      <c r="V26" s="27"/>
      <c r="W26" s="376"/>
    </row>
    <row r="27" spans="1:23" ht="15.75" x14ac:dyDescent="0.25">
      <c r="A27" s="21">
        <v>2</v>
      </c>
      <c r="B27" s="733"/>
      <c r="C27" s="21" t="s">
        <v>763</v>
      </c>
      <c r="D27" s="38">
        <v>0.65322953167947151</v>
      </c>
      <c r="E27" s="21">
        <v>1.2676979779566142E-2</v>
      </c>
      <c r="F27" s="146">
        <f>D27*E27</f>
        <v>8.2809775645161215E-3</v>
      </c>
      <c r="K27" t="s">
        <v>5095</v>
      </c>
      <c r="L27">
        <v>0.82117856947920842</v>
      </c>
      <c r="N27" s="27">
        <v>8</v>
      </c>
      <c r="O27" s="27"/>
      <c r="P27" s="27"/>
      <c r="Q27" s="376"/>
      <c r="R27" s="27" t="s">
        <v>763</v>
      </c>
      <c r="S27" s="27">
        <v>3.9563115963753462E-2</v>
      </c>
      <c r="T27" s="376">
        <v>3.9563115963753462E-2</v>
      </c>
      <c r="U27" s="27"/>
      <c r="V27" s="27"/>
      <c r="W27" s="376"/>
    </row>
    <row r="28" spans="1:23" ht="15.75" x14ac:dyDescent="0.25">
      <c r="A28" s="21">
        <v>3</v>
      </c>
      <c r="B28" s="734"/>
      <c r="C28" s="21" t="s">
        <v>739</v>
      </c>
      <c r="D28" s="38">
        <v>6.352293171114759E-2</v>
      </c>
      <c r="E28" s="21">
        <v>0.61669559815728892</v>
      </c>
      <c r="F28" s="146">
        <f>D28*E28</f>
        <v>3.9174312368310781E-2</v>
      </c>
      <c r="N28" s="27">
        <v>9</v>
      </c>
      <c r="O28" s="372"/>
      <c r="P28" s="27"/>
      <c r="Q28" s="376"/>
      <c r="R28" s="27" t="s">
        <v>730</v>
      </c>
      <c r="S28" s="27">
        <v>6.0714474623169701E-2</v>
      </c>
      <c r="T28" s="376">
        <v>6.0714474623169701E-2</v>
      </c>
      <c r="U28" s="27"/>
      <c r="V28" s="27"/>
      <c r="W28" s="376"/>
    </row>
    <row r="29" spans="1:23" ht="15.75" x14ac:dyDescent="0.25">
      <c r="E29" s="146" t="s">
        <v>5096</v>
      </c>
      <c r="F29" s="146" t="e">
        <f>SUM(F26:F28)</f>
        <v>#VALUE!</v>
      </c>
      <c r="H29" t="s">
        <v>5096</v>
      </c>
      <c r="N29" s="27">
        <v>10</v>
      </c>
      <c r="O29" s="372"/>
      <c r="P29" s="27"/>
      <c r="Q29" s="376"/>
      <c r="R29" s="27" t="s">
        <v>747</v>
      </c>
      <c r="S29" s="27">
        <v>2.2389654256370371E-2</v>
      </c>
      <c r="T29" s="376">
        <v>2.2389654256370371E-2</v>
      </c>
      <c r="U29" s="27"/>
      <c r="V29" s="27"/>
      <c r="W29" s="376"/>
    </row>
    <row r="30" spans="1:23" ht="15.75" x14ac:dyDescent="0.25">
      <c r="H30" t="s">
        <v>716</v>
      </c>
      <c r="I30" t="s">
        <v>5009</v>
      </c>
      <c r="J30" t="s">
        <v>5089</v>
      </c>
      <c r="K30" t="s">
        <v>5124</v>
      </c>
      <c r="L30" t="s">
        <v>5097</v>
      </c>
      <c r="N30" s="625" t="s">
        <v>891</v>
      </c>
      <c r="O30" s="625"/>
      <c r="P30" s="625"/>
      <c r="Q30" s="377">
        <f>SUM(Q20:Q22)</f>
        <v>1</v>
      </c>
      <c r="R30" s="730" t="s">
        <v>891</v>
      </c>
      <c r="S30" s="730"/>
      <c r="T30" s="377">
        <f>SUM(T20:T29)</f>
        <v>1</v>
      </c>
      <c r="U30" s="730" t="s">
        <v>891</v>
      </c>
      <c r="V30" s="730"/>
      <c r="W30" s="377">
        <f>SUM(W20:W23)</f>
        <v>1</v>
      </c>
    </row>
    <row r="31" spans="1:23" x14ac:dyDescent="0.25">
      <c r="A31" s="205" t="s">
        <v>5090</v>
      </c>
      <c r="H31">
        <v>1</v>
      </c>
      <c r="I31" t="s">
        <v>768</v>
      </c>
      <c r="J31">
        <v>0.2832475366093809</v>
      </c>
      <c r="K31">
        <v>1.1052957790518465E-3</v>
      </c>
      <c r="L31">
        <v>3.1307230664118208E-4</v>
      </c>
    </row>
    <row r="32" spans="1:23" x14ac:dyDescent="0.25">
      <c r="A32" s="146" t="s">
        <v>5096</v>
      </c>
      <c r="B32" s="146" t="s">
        <v>5095</v>
      </c>
      <c r="C32" s="146" t="s">
        <v>894</v>
      </c>
      <c r="D32" s="146" t="s">
        <v>5127</v>
      </c>
      <c r="H32">
        <v>2</v>
      </c>
      <c r="I32" t="s">
        <v>763</v>
      </c>
      <c r="J32">
        <v>0.65322953167947151</v>
      </c>
      <c r="K32">
        <v>1.2676979779566142E-2</v>
      </c>
      <c r="L32">
        <v>8.2809775645161215E-3</v>
      </c>
    </row>
    <row r="33" spans="1:23" ht="15.75" x14ac:dyDescent="0.25">
      <c r="A33" s="206">
        <v>4.7768362239468086E-2</v>
      </c>
      <c r="B33" s="146">
        <v>0.82117856947920842</v>
      </c>
      <c r="C33" s="62">
        <v>-1.5438184632049362E-3</v>
      </c>
      <c r="D33" s="146">
        <f>A33+B33*C33</f>
        <v>4.6500611602317866E-2</v>
      </c>
      <c r="H33">
        <v>3</v>
      </c>
      <c r="I33" t="s">
        <v>739</v>
      </c>
      <c r="J33">
        <v>6.352293171114759E-2</v>
      </c>
      <c r="K33">
        <v>0.61669559815728892</v>
      </c>
      <c r="L33">
        <v>3.9174312368310781E-2</v>
      </c>
      <c r="N33" s="587" t="s">
        <v>716</v>
      </c>
      <c r="O33" s="587" t="s">
        <v>5143</v>
      </c>
      <c r="P33" s="587"/>
      <c r="Q33" s="587"/>
      <c r="R33" s="587" t="s">
        <v>5144</v>
      </c>
      <c r="S33" s="587"/>
      <c r="T33" s="587"/>
      <c r="U33" s="587" t="s">
        <v>5145</v>
      </c>
      <c r="V33" s="587"/>
      <c r="W33" s="587"/>
    </row>
    <row r="34" spans="1:23" ht="15.75" x14ac:dyDescent="0.25">
      <c r="K34" t="s">
        <v>5096</v>
      </c>
      <c r="L34">
        <v>4.7768362239468086E-2</v>
      </c>
      <c r="N34" s="587"/>
      <c r="O34" s="286" t="s">
        <v>5009</v>
      </c>
      <c r="P34" s="286" t="s">
        <v>5128</v>
      </c>
      <c r="Q34" s="286" t="s">
        <v>5084</v>
      </c>
      <c r="R34" s="286" t="s">
        <v>5009</v>
      </c>
      <c r="S34" s="286" t="s">
        <v>5128</v>
      </c>
      <c r="T34" s="286" t="s">
        <v>5084</v>
      </c>
      <c r="U34" s="286" t="s">
        <v>5009</v>
      </c>
      <c r="V34" s="286" t="s">
        <v>5128</v>
      </c>
      <c r="W34" s="286" t="s">
        <v>5084</v>
      </c>
    </row>
    <row r="35" spans="1:23" ht="15.75" x14ac:dyDescent="0.25">
      <c r="B35" s="375" t="s">
        <v>716</v>
      </c>
      <c r="C35" s="375" t="s">
        <v>884</v>
      </c>
      <c r="D35" s="375" t="s">
        <v>5096</v>
      </c>
      <c r="E35" s="375" t="s">
        <v>5095</v>
      </c>
      <c r="F35" s="375" t="s">
        <v>894</v>
      </c>
      <c r="G35" s="375" t="s">
        <v>5090</v>
      </c>
      <c r="N35" s="27">
        <v>1</v>
      </c>
      <c r="O35" s="27" t="s">
        <v>743</v>
      </c>
      <c r="P35" s="27">
        <v>5.4118348868669952E-2</v>
      </c>
      <c r="Q35" s="376">
        <v>5.4118348868669952E-2</v>
      </c>
      <c r="R35" s="27" t="s">
        <v>732</v>
      </c>
      <c r="S35" s="27">
        <v>2.923278170580219E-2</v>
      </c>
      <c r="T35" s="376">
        <v>2.923278170580219E-2</v>
      </c>
      <c r="U35" s="27" t="s">
        <v>759</v>
      </c>
      <c r="V35" s="141">
        <v>0.30510056068574121</v>
      </c>
      <c r="W35" s="216">
        <v>0.30510056068574121</v>
      </c>
    </row>
    <row r="36" spans="1:23" ht="15.75" x14ac:dyDescent="0.25">
      <c r="B36" s="27">
        <v>1</v>
      </c>
      <c r="C36" s="27">
        <v>2013</v>
      </c>
      <c r="D36" s="141">
        <v>4.7768362239468086E-2</v>
      </c>
      <c r="E36" s="141">
        <v>0.82117856947920842</v>
      </c>
      <c r="F36" s="361">
        <v>-1.5438184632049362E-3</v>
      </c>
      <c r="G36" s="141">
        <f t="shared" ref="G36:G41" si="0">D36+E36*F36</f>
        <v>4.6500611602317866E-2</v>
      </c>
      <c r="N36" s="27">
        <v>2</v>
      </c>
      <c r="O36" s="27" t="s">
        <v>720</v>
      </c>
      <c r="P36" s="27">
        <v>0.66779061626114045</v>
      </c>
      <c r="Q36" s="376">
        <v>0.66779061626114045</v>
      </c>
      <c r="R36" s="27" t="s">
        <v>766</v>
      </c>
      <c r="S36" s="27">
        <v>0.42993582331231522</v>
      </c>
      <c r="T36" s="376">
        <v>0.42993582331231522</v>
      </c>
      <c r="U36" s="27" t="s">
        <v>739</v>
      </c>
      <c r="V36" s="141">
        <v>0.49867670769450967</v>
      </c>
      <c r="W36" s="216">
        <v>0.49867670769450967</v>
      </c>
    </row>
    <row r="37" spans="1:23" ht="15.75" x14ac:dyDescent="0.25">
      <c r="B37" s="27">
        <v>2</v>
      </c>
      <c r="C37" s="27">
        <v>2014</v>
      </c>
      <c r="D37" s="141">
        <v>2.1033176379909313E-2</v>
      </c>
      <c r="E37" s="141">
        <v>0.85668669460042413</v>
      </c>
      <c r="F37" s="141">
        <v>1.9868817943784263E-2</v>
      </c>
      <c r="G37" s="141">
        <f t="shared" si="0"/>
        <v>3.8054528349787453E-2</v>
      </c>
      <c r="N37" s="27">
        <v>3</v>
      </c>
      <c r="O37" s="27" t="s">
        <v>759</v>
      </c>
      <c r="P37" s="27">
        <v>0.17498948771434245</v>
      </c>
      <c r="Q37" s="376">
        <v>0.17498948771434245</v>
      </c>
      <c r="R37" s="27" t="s">
        <v>726</v>
      </c>
      <c r="S37" s="27">
        <v>0.20362833127050436</v>
      </c>
      <c r="T37" s="376">
        <v>0.20362833127050436</v>
      </c>
      <c r="U37" s="27" t="s">
        <v>726</v>
      </c>
      <c r="V37" s="141">
        <v>5.1908810851789888E-2</v>
      </c>
      <c r="W37" s="216">
        <v>5.1908810851789888E-2</v>
      </c>
    </row>
    <row r="38" spans="1:23" ht="15.75" x14ac:dyDescent="0.25">
      <c r="B38" s="27">
        <v>3</v>
      </c>
      <c r="C38" s="27">
        <v>2015</v>
      </c>
      <c r="D38" s="141">
        <v>8.318112817055491E-2</v>
      </c>
      <c r="E38" s="141">
        <v>0.89528933609354988</v>
      </c>
      <c r="F38" s="141">
        <v>-8.9212734082430127E-3</v>
      </c>
      <c r="G38" s="141">
        <f t="shared" si="0"/>
        <v>7.5194007223779988E-2</v>
      </c>
      <c r="N38" s="27">
        <v>4</v>
      </c>
      <c r="O38" s="27" t="s">
        <v>766</v>
      </c>
      <c r="P38" s="27">
        <v>3.3075410789669572E-2</v>
      </c>
      <c r="Q38" s="376">
        <v>3.3075410789669572E-2</v>
      </c>
      <c r="R38" s="27" t="s">
        <v>728</v>
      </c>
      <c r="S38" s="141">
        <v>0.13709868074277418</v>
      </c>
      <c r="T38" s="376">
        <v>0.13709868074277418</v>
      </c>
      <c r="U38" s="27" t="s">
        <v>758</v>
      </c>
      <c r="V38" s="141">
        <v>0.10126412757233809</v>
      </c>
      <c r="W38" s="216">
        <v>0.10126412757233809</v>
      </c>
    </row>
    <row r="39" spans="1:23" ht="15.75" x14ac:dyDescent="0.25">
      <c r="B39" s="27">
        <v>4</v>
      </c>
      <c r="C39" s="27">
        <v>2016</v>
      </c>
      <c r="D39" s="141">
        <v>0.12281369164561595</v>
      </c>
      <c r="E39" s="141">
        <v>0.84226224955745654</v>
      </c>
      <c r="F39" s="141">
        <v>9.8098034712319256E-3</v>
      </c>
      <c r="G39" s="141">
        <f t="shared" si="0"/>
        <v>0.1310761187850123</v>
      </c>
      <c r="N39" s="27">
        <v>5</v>
      </c>
      <c r="O39" s="27" t="s">
        <v>736</v>
      </c>
      <c r="P39" s="27">
        <v>5.8463293807801506E-2</v>
      </c>
      <c r="Q39" s="376">
        <v>5.8463293807801506E-2</v>
      </c>
      <c r="R39" s="27" t="s">
        <v>730</v>
      </c>
      <c r="S39" s="27">
        <v>5.4734442219289213E-2</v>
      </c>
      <c r="T39" s="376">
        <v>5.4734442219289213E-2</v>
      </c>
      <c r="U39" s="27" t="s">
        <v>762</v>
      </c>
      <c r="V39" s="141">
        <v>4.3049793195621244E-2</v>
      </c>
      <c r="W39" s="216">
        <v>4.3049793195621244E-2</v>
      </c>
    </row>
    <row r="40" spans="1:23" ht="15.75" x14ac:dyDescent="0.25">
      <c r="B40" s="27">
        <v>5</v>
      </c>
      <c r="C40" s="27">
        <v>2017</v>
      </c>
      <c r="D40" s="141">
        <v>3.0116057529131397E-2</v>
      </c>
      <c r="E40" s="141">
        <v>0.84674267689053739</v>
      </c>
      <c r="F40" s="141">
        <v>1.7002369229728018E-2</v>
      </c>
      <c r="G40" s="141">
        <f t="shared" si="0"/>
        <v>4.4512689164192605E-2</v>
      </c>
      <c r="N40" s="27">
        <v>6</v>
      </c>
      <c r="O40" s="27" t="s">
        <v>763</v>
      </c>
      <c r="P40" s="27">
        <v>9.0721753745232614E-3</v>
      </c>
      <c r="Q40" s="376">
        <v>9.0721753745232614E-3</v>
      </c>
      <c r="R40" s="27" t="s">
        <v>768</v>
      </c>
      <c r="S40" s="27">
        <v>0.14536994074931486</v>
      </c>
      <c r="T40" s="376">
        <v>0.14536994074931486</v>
      </c>
      <c r="U40" s="27"/>
      <c r="V40" s="27"/>
      <c r="W40" s="216"/>
    </row>
    <row r="41" spans="1:23" ht="15.75" x14ac:dyDescent="0.25">
      <c r="B41" s="27">
        <v>6</v>
      </c>
      <c r="C41" s="27">
        <v>2018</v>
      </c>
      <c r="D41" s="141">
        <v>5.7025052684828569E-2</v>
      </c>
      <c r="E41" s="141">
        <v>1.0419353364373314</v>
      </c>
      <c r="F41" s="141">
        <v>-7.0994468597337171E-3</v>
      </c>
      <c r="G41" s="141">
        <f t="shared" si="0"/>
        <v>4.9627888132512961E-2</v>
      </c>
      <c r="N41" s="27">
        <v>7</v>
      </c>
      <c r="O41" s="27" t="s">
        <v>741</v>
      </c>
      <c r="P41" s="27">
        <v>2.4906671838527917E-3</v>
      </c>
      <c r="Q41" s="376">
        <v>2.4906671838527917E-3</v>
      </c>
      <c r="R41" s="27"/>
      <c r="S41" s="27"/>
      <c r="T41" s="376"/>
      <c r="U41" s="27"/>
      <c r="V41" s="27"/>
      <c r="W41" s="216"/>
    </row>
    <row r="42" spans="1:23" ht="15.75" x14ac:dyDescent="0.25">
      <c r="N42" s="27">
        <v>8</v>
      </c>
      <c r="O42" s="27"/>
      <c r="P42" s="27"/>
      <c r="Q42" s="376"/>
      <c r="R42" s="27"/>
      <c r="S42" s="27"/>
      <c r="T42" s="376"/>
      <c r="U42" s="27"/>
      <c r="V42" s="27"/>
      <c r="W42" s="216"/>
    </row>
    <row r="43" spans="1:23" ht="15.75" x14ac:dyDescent="0.25">
      <c r="N43" s="27">
        <v>9</v>
      </c>
      <c r="O43" s="27"/>
      <c r="P43" s="27"/>
      <c r="Q43" s="376"/>
      <c r="R43" s="27"/>
      <c r="S43" s="27"/>
      <c r="T43" s="376"/>
      <c r="U43" s="27"/>
      <c r="V43" s="27"/>
      <c r="W43" s="216"/>
    </row>
    <row r="44" spans="1:23" ht="15.75" x14ac:dyDescent="0.25">
      <c r="N44" s="27">
        <v>10</v>
      </c>
      <c r="O44" s="27"/>
      <c r="P44" s="27"/>
      <c r="Q44" s="376"/>
      <c r="R44" s="27"/>
      <c r="S44" s="27"/>
      <c r="T44" s="376"/>
      <c r="U44" s="27"/>
      <c r="V44" s="27"/>
      <c r="W44" s="216"/>
    </row>
    <row r="45" spans="1:23" ht="15.75" x14ac:dyDescent="0.25">
      <c r="N45" s="730" t="s">
        <v>891</v>
      </c>
      <c r="O45" s="730"/>
      <c r="P45" s="730"/>
      <c r="Q45" s="377">
        <f>SUM(Q35:Q41)</f>
        <v>0.99999999999999989</v>
      </c>
      <c r="R45" s="730" t="s">
        <v>891</v>
      </c>
      <c r="S45" s="730"/>
      <c r="T45" s="377">
        <f>SUM(T35:T40)</f>
        <v>1</v>
      </c>
      <c r="U45" s="730" t="s">
        <v>891</v>
      </c>
      <c r="V45" s="730"/>
      <c r="W45" s="377">
        <f>SUM(W35:W39)</f>
        <v>1</v>
      </c>
    </row>
    <row r="48" spans="1:23" ht="15.75" x14ac:dyDescent="0.25">
      <c r="A48" s="627" t="s">
        <v>716</v>
      </c>
      <c r="B48" s="695" t="s">
        <v>5140</v>
      </c>
      <c r="C48" s="696"/>
      <c r="D48" s="696"/>
      <c r="E48" s="697"/>
      <c r="F48" s="588" t="s">
        <v>5141</v>
      </c>
      <c r="G48" s="588"/>
      <c r="H48" s="588"/>
      <c r="I48" s="588"/>
      <c r="J48" s="588" t="s">
        <v>5142</v>
      </c>
      <c r="K48" s="588"/>
      <c r="L48" s="588"/>
      <c r="M48" s="588"/>
    </row>
    <row r="49" spans="1:13" ht="15.75" x14ac:dyDescent="0.25">
      <c r="A49" s="628"/>
      <c r="B49" s="374" t="s">
        <v>5009</v>
      </c>
      <c r="C49" s="374" t="s">
        <v>5089</v>
      </c>
      <c r="D49" s="374" t="s">
        <v>5124</v>
      </c>
      <c r="E49" s="374" t="s">
        <v>5125</v>
      </c>
      <c r="F49" s="374" t="s">
        <v>5009</v>
      </c>
      <c r="G49" s="374" t="s">
        <v>5089</v>
      </c>
      <c r="H49" s="374" t="s">
        <v>5124</v>
      </c>
      <c r="I49" s="374" t="s">
        <v>5125</v>
      </c>
      <c r="J49" s="374" t="s">
        <v>5009</v>
      </c>
      <c r="K49" s="374" t="s">
        <v>5089</v>
      </c>
      <c r="L49" s="374" t="s">
        <v>5124</v>
      </c>
      <c r="M49" s="374" t="s">
        <v>5125</v>
      </c>
    </row>
    <row r="50" spans="1:13" ht="15.75" x14ac:dyDescent="0.25">
      <c r="A50" s="8">
        <v>1</v>
      </c>
      <c r="B50" s="8" t="s">
        <v>768</v>
      </c>
      <c r="C50" s="75">
        <v>0.2832475366093809</v>
      </c>
      <c r="D50" s="75">
        <v>1.1052957790518465E-3</v>
      </c>
      <c r="E50" s="75">
        <f>C50*D50</f>
        <v>3.1307230664118208E-4</v>
      </c>
      <c r="F50" s="27" t="s">
        <v>739</v>
      </c>
      <c r="G50" s="141">
        <v>2.7882906321835089E-2</v>
      </c>
      <c r="H50" s="75">
        <v>1.3100674906574654E-2</v>
      </c>
      <c r="I50" s="75">
        <f>G50*H50</f>
        <v>3.6528489117283671E-4</v>
      </c>
      <c r="J50" s="27" t="s">
        <v>722</v>
      </c>
      <c r="K50" s="141">
        <v>0.62525641349399785</v>
      </c>
      <c r="L50" s="75">
        <v>5.2831002376912205E-2</v>
      </c>
      <c r="M50" s="75">
        <f>K50*L50</f>
        <v>3.3032923067480999E-2</v>
      </c>
    </row>
    <row r="51" spans="1:13" ht="15.75" x14ac:dyDescent="0.25">
      <c r="A51" s="8">
        <v>2</v>
      </c>
      <c r="B51" s="8" t="s">
        <v>763</v>
      </c>
      <c r="C51" s="75">
        <v>0.65322953167947151</v>
      </c>
      <c r="D51" s="75">
        <v>1.2676979779566142E-2</v>
      </c>
      <c r="E51" s="75">
        <f>C51*D51</f>
        <v>8.2809775645161215E-3</v>
      </c>
      <c r="F51" s="27" t="s">
        <v>751</v>
      </c>
      <c r="G51" s="141">
        <v>2.7426912703247663E-2</v>
      </c>
      <c r="H51" s="75">
        <v>5.2217006518505353E-2</v>
      </c>
      <c r="I51" s="75">
        <f t="shared" ref="I51:I59" si="1">G51*H51</f>
        <v>1.4321512794079605E-3</v>
      </c>
      <c r="J51" s="27" t="s">
        <v>768</v>
      </c>
      <c r="K51" s="141">
        <v>8.6956090515965812E-2</v>
      </c>
      <c r="L51" s="75">
        <v>1.5606100146815292E-2</v>
      </c>
      <c r="M51" s="75">
        <f>K51*L51</f>
        <v>1.3570454569676979E-3</v>
      </c>
    </row>
    <row r="52" spans="1:13" ht="15.75" x14ac:dyDescent="0.25">
      <c r="A52" s="8">
        <v>3</v>
      </c>
      <c r="B52" s="8" t="s">
        <v>739</v>
      </c>
      <c r="C52" s="75">
        <v>6.352293171114759E-2</v>
      </c>
      <c r="D52" s="75">
        <v>0.61669559815728892</v>
      </c>
      <c r="E52" s="75">
        <f>C52*D52</f>
        <v>3.9174312368310781E-2</v>
      </c>
      <c r="F52" s="27" t="s">
        <v>726</v>
      </c>
      <c r="G52" s="141">
        <v>0.10777528068329074</v>
      </c>
      <c r="H52" s="75">
        <v>2.1034369583432813E-2</v>
      </c>
      <c r="I52" s="75">
        <f t="shared" si="1"/>
        <v>2.266985085850545E-3</v>
      </c>
      <c r="J52" s="27" t="s">
        <v>739</v>
      </c>
      <c r="K52" s="141">
        <v>0.28472654207544484</v>
      </c>
      <c r="L52" s="75">
        <v>1.5662379100754693E-2</v>
      </c>
      <c r="M52" s="75">
        <f>K52*L52</f>
        <v>4.4594950420325996E-3</v>
      </c>
    </row>
    <row r="53" spans="1:13" ht="15.75" x14ac:dyDescent="0.25">
      <c r="A53" s="8">
        <v>4</v>
      </c>
      <c r="B53" s="8"/>
      <c r="C53" s="75"/>
      <c r="D53" s="379"/>
      <c r="E53" s="75"/>
      <c r="F53" s="27" t="s">
        <v>728</v>
      </c>
      <c r="G53" s="141">
        <v>0.35988529784444723</v>
      </c>
      <c r="H53" s="75">
        <v>2.6620976705178139E-2</v>
      </c>
      <c r="I53" s="75">
        <f t="shared" si="1"/>
        <v>9.5804981304531255E-3</v>
      </c>
      <c r="J53" s="27" t="s">
        <v>732</v>
      </c>
      <c r="K53" s="141">
        <v>3.0609539145915804E-3</v>
      </c>
      <c r="L53" s="75">
        <v>4.5711206565729579E-2</v>
      </c>
      <c r="M53" s="75">
        <f>K53*L53</f>
        <v>1.3991989667807431E-4</v>
      </c>
    </row>
    <row r="54" spans="1:13" ht="15.75" x14ac:dyDescent="0.25">
      <c r="A54" s="8">
        <v>5</v>
      </c>
      <c r="B54" s="8"/>
      <c r="C54" s="8"/>
      <c r="D54" s="8"/>
      <c r="E54" s="8"/>
      <c r="F54" s="27" t="s">
        <v>749</v>
      </c>
      <c r="G54" s="141">
        <v>0.14862352956295743</v>
      </c>
      <c r="H54" s="75">
        <v>1.8691474904974185E-2</v>
      </c>
      <c r="I54" s="75">
        <f t="shared" si="1"/>
        <v>2.7779929731147077E-3</v>
      </c>
      <c r="J54" s="8"/>
      <c r="K54" s="75"/>
      <c r="L54" s="75"/>
      <c r="M54" s="75"/>
    </row>
    <row r="55" spans="1:13" ht="15.75" x14ac:dyDescent="0.25">
      <c r="A55" s="8">
        <v>6</v>
      </c>
      <c r="B55" s="8"/>
      <c r="C55" s="8"/>
      <c r="D55" s="8"/>
      <c r="E55" s="8"/>
      <c r="F55" s="27" t="s">
        <v>736</v>
      </c>
      <c r="G55" s="141">
        <v>5.9087182719898476E-2</v>
      </c>
      <c r="H55" s="75">
        <v>1.6641773931636482E-2</v>
      </c>
      <c r="I55" s="75">
        <f t="shared" si="1"/>
        <v>9.8331553708184798E-4</v>
      </c>
      <c r="J55" s="8"/>
      <c r="K55" s="75"/>
      <c r="L55" s="75"/>
      <c r="M55" s="75"/>
    </row>
    <row r="56" spans="1:13" ht="15.75" x14ac:dyDescent="0.25">
      <c r="A56" s="8">
        <v>7</v>
      </c>
      <c r="B56" s="8"/>
      <c r="C56" s="8"/>
      <c r="D56" s="8"/>
      <c r="E56" s="8"/>
      <c r="F56" s="27" t="s">
        <v>758</v>
      </c>
      <c r="G56" s="141">
        <v>0.14665164532102987</v>
      </c>
      <c r="H56" s="75">
        <v>1.4569850328499064E-2</v>
      </c>
      <c r="I56" s="75">
        <f t="shared" si="1"/>
        <v>2.136692522755535E-3</v>
      </c>
      <c r="J56" s="8"/>
      <c r="K56" s="75"/>
      <c r="L56" s="75"/>
      <c r="M56" s="75"/>
    </row>
    <row r="57" spans="1:13" ht="15.75" x14ac:dyDescent="0.25">
      <c r="A57" s="8">
        <v>8</v>
      </c>
      <c r="B57" s="8"/>
      <c r="C57" s="8"/>
      <c r="D57" s="8"/>
      <c r="E57" s="8"/>
      <c r="F57" s="27" t="s">
        <v>763</v>
      </c>
      <c r="G57" s="141">
        <v>3.9563115963753462E-2</v>
      </c>
      <c r="H57" s="75">
        <v>1.2676979779566142E-2</v>
      </c>
      <c r="I57" s="75">
        <f t="shared" si="1"/>
        <v>5.0154082108913307E-4</v>
      </c>
      <c r="J57" s="8"/>
      <c r="K57" s="75"/>
      <c r="L57" s="75"/>
      <c r="M57" s="75"/>
    </row>
    <row r="58" spans="1:13" ht="15.75" x14ac:dyDescent="0.25">
      <c r="A58" s="8">
        <v>9</v>
      </c>
      <c r="B58" s="8"/>
      <c r="C58" s="8"/>
      <c r="D58" s="8"/>
      <c r="E58" s="8"/>
      <c r="F58" s="27" t="s">
        <v>730</v>
      </c>
      <c r="G58" s="141">
        <v>6.0714474623169701E-2</v>
      </c>
      <c r="H58" s="75">
        <v>1.3960575973707985E-2</v>
      </c>
      <c r="I58" s="75">
        <f t="shared" si="1"/>
        <v>8.4760903568052606E-4</v>
      </c>
      <c r="J58" s="8"/>
      <c r="K58" s="75"/>
      <c r="L58" s="75"/>
      <c r="M58" s="75"/>
    </row>
    <row r="59" spans="1:13" ht="15.75" x14ac:dyDescent="0.25">
      <c r="A59" s="8">
        <v>10</v>
      </c>
      <c r="B59" s="8"/>
      <c r="C59" s="8"/>
      <c r="D59" s="8"/>
      <c r="E59" s="8"/>
      <c r="F59" s="27" t="s">
        <v>747</v>
      </c>
      <c r="G59" s="141">
        <v>2.2389654256370371E-2</v>
      </c>
      <c r="H59" s="75">
        <v>6.3022904099980653E-3</v>
      </c>
      <c r="I59" s="75">
        <f t="shared" si="1"/>
        <v>1.4110610330309535E-4</v>
      </c>
      <c r="J59" s="8"/>
      <c r="K59" s="75"/>
      <c r="L59" s="75"/>
      <c r="M59" s="75"/>
    </row>
    <row r="60" spans="1:13" ht="15.75" x14ac:dyDescent="0.25">
      <c r="A60" s="630" t="s">
        <v>5096</v>
      </c>
      <c r="B60" s="631"/>
      <c r="C60" s="631"/>
      <c r="D60" s="632"/>
      <c r="E60" s="75">
        <f>SUM(E50:E53)</f>
        <v>4.7768362239468086E-2</v>
      </c>
      <c r="F60" s="630" t="s">
        <v>5096</v>
      </c>
      <c r="G60" s="631"/>
      <c r="H60" s="632"/>
      <c r="I60" s="75">
        <f>SUM(I50:I59)</f>
        <v>2.1033176379909313E-2</v>
      </c>
      <c r="J60" s="630" t="s">
        <v>5096</v>
      </c>
      <c r="K60" s="631"/>
      <c r="L60" s="632"/>
      <c r="M60" s="75">
        <f>SUM(M50:M53)</f>
        <v>3.8989383463159374E-2</v>
      </c>
    </row>
    <row r="62" spans="1:13" ht="15.75" x14ac:dyDescent="0.25">
      <c r="A62" s="627" t="s">
        <v>716</v>
      </c>
      <c r="B62" s="695" t="s">
        <v>5143</v>
      </c>
      <c r="C62" s="696"/>
      <c r="D62" s="696"/>
      <c r="E62" s="697"/>
      <c r="F62" s="588" t="s">
        <v>5144</v>
      </c>
      <c r="G62" s="588"/>
      <c r="H62" s="588"/>
      <c r="I62" s="588"/>
      <c r="J62" s="588" t="s">
        <v>5145</v>
      </c>
      <c r="K62" s="588"/>
      <c r="L62" s="588"/>
      <c r="M62" s="588"/>
    </row>
    <row r="63" spans="1:13" ht="15.75" x14ac:dyDescent="0.25">
      <c r="A63" s="628"/>
      <c r="B63" s="374" t="s">
        <v>5009</v>
      </c>
      <c r="C63" s="374" t="s">
        <v>5089</v>
      </c>
      <c r="D63" s="374" t="s">
        <v>5124</v>
      </c>
      <c r="E63" s="374" t="s">
        <v>5125</v>
      </c>
      <c r="F63" s="374" t="s">
        <v>5009</v>
      </c>
      <c r="G63" s="374" t="s">
        <v>5089</v>
      </c>
      <c r="H63" s="374" t="s">
        <v>5124</v>
      </c>
      <c r="I63" s="374" t="s">
        <v>5125</v>
      </c>
      <c r="J63" s="374" t="s">
        <v>5009</v>
      </c>
      <c r="K63" s="374" t="s">
        <v>5089</v>
      </c>
      <c r="L63" s="374" t="s">
        <v>5124</v>
      </c>
      <c r="M63" s="374" t="s">
        <v>5125</v>
      </c>
    </row>
    <row r="64" spans="1:13" ht="15.75" x14ac:dyDescent="0.25">
      <c r="A64" s="8">
        <v>1</v>
      </c>
      <c r="B64" s="8" t="s">
        <v>743</v>
      </c>
      <c r="C64" s="75">
        <v>5.4118348868669952E-2</v>
      </c>
      <c r="D64" s="75">
        <v>0.64329294965618133</v>
      </c>
      <c r="E64" s="75">
        <f>C64*D64</f>
        <v>3.4813952274248959E-2</v>
      </c>
      <c r="F64" s="27" t="s">
        <v>732</v>
      </c>
      <c r="G64" s="141">
        <v>2.923278170580219E-2</v>
      </c>
      <c r="H64" s="75">
        <v>6.2530054867423995E-2</v>
      </c>
      <c r="I64" s="75">
        <f t="shared" ref="I64:I69" si="2">G64*H64</f>
        <v>1.8279274439912394E-3</v>
      </c>
      <c r="J64" s="27" t="s">
        <v>759</v>
      </c>
      <c r="K64" s="141">
        <v>0.30510056068574121</v>
      </c>
      <c r="L64" s="75">
        <v>0.12212812807817788</v>
      </c>
      <c r="M64" s="75">
        <f>K64*L64</f>
        <v>3.7261360352152086E-2</v>
      </c>
    </row>
    <row r="65" spans="1:13" ht="15.75" x14ac:dyDescent="0.25">
      <c r="A65" s="8">
        <v>2</v>
      </c>
      <c r="B65" s="8" t="s">
        <v>720</v>
      </c>
      <c r="C65" s="75">
        <v>0.66779061626114045</v>
      </c>
      <c r="D65" s="75">
        <v>0.1027231726853132</v>
      </c>
      <c r="E65" s="75">
        <f t="shared" ref="E65:E70" si="3">C65*D65</f>
        <v>6.8597570791824852E-2</v>
      </c>
      <c r="F65" s="27" t="s">
        <v>766</v>
      </c>
      <c r="G65" s="141">
        <v>0.42993582331231522</v>
      </c>
      <c r="H65" s="75">
        <v>4.1766840490748067E-2</v>
      </c>
      <c r="I65" s="75">
        <f t="shared" si="2"/>
        <v>1.7957060953543914E-2</v>
      </c>
      <c r="J65" s="27" t="s">
        <v>739</v>
      </c>
      <c r="K65" s="141">
        <v>0.49867670769450967</v>
      </c>
      <c r="L65" s="75">
        <v>1.8303976048748824E-2</v>
      </c>
      <c r="M65" s="75">
        <f>K65*L65</f>
        <v>9.1277665137092234E-3</v>
      </c>
    </row>
    <row r="66" spans="1:13" ht="15.75" x14ac:dyDescent="0.25">
      <c r="A66" s="8">
        <v>3</v>
      </c>
      <c r="B66" s="8" t="s">
        <v>759</v>
      </c>
      <c r="C66" s="75">
        <v>0.17498948771434245</v>
      </c>
      <c r="D66" s="75">
        <v>0.10139848309607256</v>
      </c>
      <c r="E66" s="75">
        <f t="shared" si="3"/>
        <v>1.7743668611993151E-2</v>
      </c>
      <c r="F66" s="27" t="s">
        <v>726</v>
      </c>
      <c r="G66" s="141">
        <v>0.20362833127050436</v>
      </c>
      <c r="H66" s="75">
        <v>1.7748878733425396E-2</v>
      </c>
      <c r="I66" s="75">
        <f t="shared" si="2"/>
        <v>3.6141745584099567E-3</v>
      </c>
      <c r="J66" s="27" t="s">
        <v>726</v>
      </c>
      <c r="K66" s="141">
        <v>5.1908810851789888E-2</v>
      </c>
      <c r="L66" s="75">
        <v>2.1410775421236379E-2</v>
      </c>
      <c r="M66" s="75">
        <f>K66*L66</f>
        <v>1.1114078915311111E-3</v>
      </c>
    </row>
    <row r="67" spans="1:13" ht="15.75" x14ac:dyDescent="0.25">
      <c r="A67" s="8">
        <v>4</v>
      </c>
      <c r="B67" s="8" t="s">
        <v>766</v>
      </c>
      <c r="C67" s="75">
        <v>3.3075410789669572E-2</v>
      </c>
      <c r="D67" s="379">
        <v>2.0030624166825418E-2</v>
      </c>
      <c r="E67" s="75">
        <f t="shared" si="3"/>
        <v>6.6252112269123348E-4</v>
      </c>
      <c r="F67" s="27" t="s">
        <v>728</v>
      </c>
      <c r="G67" s="141">
        <v>0.13709868074277418</v>
      </c>
      <c r="H67" s="75">
        <v>2.665376454937024E-2</v>
      </c>
      <c r="I67" s="75">
        <f t="shared" si="2"/>
        <v>3.6541959565471829E-3</v>
      </c>
      <c r="J67" s="27" t="s">
        <v>758</v>
      </c>
      <c r="K67" s="141">
        <v>0.10126412757233809</v>
      </c>
      <c r="L67" s="75">
        <v>7.2312851510408949E-2</v>
      </c>
      <c r="M67" s="75">
        <f>K67*L67</f>
        <v>7.3226978204695928E-3</v>
      </c>
    </row>
    <row r="68" spans="1:13" ht="15.75" x14ac:dyDescent="0.25">
      <c r="A68" s="8">
        <v>5</v>
      </c>
      <c r="B68" s="8" t="s">
        <v>736</v>
      </c>
      <c r="C68" s="8">
        <v>5.8463293807801506E-2</v>
      </c>
      <c r="D68" s="8">
        <v>1.3315315522251783E-2</v>
      </c>
      <c r="E68" s="75">
        <f t="shared" si="3"/>
        <v>7.7845720352098596E-4</v>
      </c>
      <c r="F68" s="27" t="s">
        <v>730</v>
      </c>
      <c r="G68" s="141">
        <v>5.4734442219289213E-2</v>
      </c>
      <c r="H68" s="75">
        <v>2.1627772170289265E-2</v>
      </c>
      <c r="I68" s="75">
        <f t="shared" si="2"/>
        <v>1.1837840461866491E-3</v>
      </c>
      <c r="J68" s="8" t="s">
        <v>762</v>
      </c>
      <c r="K68" s="75">
        <v>4.3049793195621244E-2</v>
      </c>
      <c r="L68" s="75">
        <v>5.1145892779585068E-2</v>
      </c>
      <c r="M68" s="75">
        <f>K68*L68</f>
        <v>2.2018201069665551E-3</v>
      </c>
    </row>
    <row r="69" spans="1:13" ht="15.75" x14ac:dyDescent="0.25">
      <c r="A69" s="8">
        <v>6</v>
      </c>
      <c r="B69" s="8" t="s">
        <v>763</v>
      </c>
      <c r="C69" s="8">
        <v>9.0721753745232614E-3</v>
      </c>
      <c r="D69" s="8">
        <v>1.6489969557964668E-2</v>
      </c>
      <c r="E69" s="75">
        <f t="shared" si="3"/>
        <v>1.4959989575040529E-4</v>
      </c>
      <c r="F69" s="27" t="s">
        <v>768</v>
      </c>
      <c r="G69" s="141">
        <v>0.14536994074931486</v>
      </c>
      <c r="H69" s="75">
        <v>1.2925055625444423E-2</v>
      </c>
      <c r="I69" s="75">
        <f t="shared" si="2"/>
        <v>1.8789145704524546E-3</v>
      </c>
      <c r="J69" s="8"/>
      <c r="K69" s="75"/>
      <c r="L69" s="75"/>
      <c r="M69" s="75"/>
    </row>
    <row r="70" spans="1:13" ht="15.75" x14ac:dyDescent="0.25">
      <c r="A70" s="8">
        <v>7</v>
      </c>
      <c r="B70" s="8" t="s">
        <v>741</v>
      </c>
      <c r="C70" s="8">
        <v>2.4906671838527917E-3</v>
      </c>
      <c r="D70" s="8">
        <v>2.7270502468853687E-2</v>
      </c>
      <c r="E70" s="75">
        <f t="shared" si="3"/>
        <v>6.792174558635042E-5</v>
      </c>
      <c r="F70" s="27"/>
      <c r="G70" s="141"/>
      <c r="H70" s="75"/>
      <c r="I70" s="75"/>
      <c r="J70" s="8"/>
      <c r="K70" s="75"/>
      <c r="L70" s="75"/>
      <c r="M70" s="75"/>
    </row>
    <row r="71" spans="1:13" ht="15.75" x14ac:dyDescent="0.25">
      <c r="A71" s="630" t="s">
        <v>5096</v>
      </c>
      <c r="B71" s="631"/>
      <c r="C71" s="631"/>
      <c r="D71" s="632"/>
      <c r="E71" s="75">
        <f>SUM(E64:E70)</f>
        <v>0.12281369164561595</v>
      </c>
      <c r="F71" s="630" t="s">
        <v>5096</v>
      </c>
      <c r="G71" s="631"/>
      <c r="H71" s="632"/>
      <c r="I71" s="75">
        <f>SUM(I64:I69)</f>
        <v>3.0116057529131397E-2</v>
      </c>
      <c r="J71" s="630" t="s">
        <v>5096</v>
      </c>
      <c r="K71" s="631"/>
      <c r="L71" s="632"/>
      <c r="M71" s="75">
        <f>SUM(M64:M68)</f>
        <v>5.7025052684828569E-2</v>
      </c>
    </row>
    <row r="73" spans="1:13" ht="15.75" x14ac:dyDescent="0.25">
      <c r="A73" s="627" t="s">
        <v>716</v>
      </c>
      <c r="B73" s="695" t="s">
        <v>5140</v>
      </c>
      <c r="C73" s="696"/>
      <c r="D73" s="696"/>
      <c r="E73" s="697"/>
      <c r="F73" s="588" t="s">
        <v>5141</v>
      </c>
      <c r="G73" s="588"/>
      <c r="H73" s="588"/>
      <c r="I73" s="588"/>
      <c r="J73" s="588" t="s">
        <v>5142</v>
      </c>
      <c r="K73" s="588"/>
      <c r="L73" s="588"/>
      <c r="M73" s="588"/>
    </row>
    <row r="74" spans="1:13" ht="15.75" x14ac:dyDescent="0.25">
      <c r="A74" s="628"/>
      <c r="B74" s="374" t="s">
        <v>5009</v>
      </c>
      <c r="C74" s="374" t="s">
        <v>5089</v>
      </c>
      <c r="D74" s="373" t="s">
        <v>5068</v>
      </c>
      <c r="E74" s="244" t="s">
        <v>5094</v>
      </c>
      <c r="F74" s="374" t="s">
        <v>5009</v>
      </c>
      <c r="G74" s="374" t="s">
        <v>5089</v>
      </c>
      <c r="H74" s="373" t="s">
        <v>5068</v>
      </c>
      <c r="I74" s="244" t="s">
        <v>5094</v>
      </c>
      <c r="J74" s="374" t="s">
        <v>5009</v>
      </c>
      <c r="K74" s="374" t="s">
        <v>5089</v>
      </c>
      <c r="L74" s="373" t="s">
        <v>5068</v>
      </c>
      <c r="M74" s="244" t="s">
        <v>5094</v>
      </c>
    </row>
    <row r="75" spans="1:13" ht="15.75" x14ac:dyDescent="0.25">
      <c r="A75" s="8">
        <v>1</v>
      </c>
      <c r="B75" s="8" t="s">
        <v>768</v>
      </c>
      <c r="C75" s="75">
        <v>0.2832475366093809</v>
      </c>
      <c r="D75" s="75">
        <v>0.394921541155484</v>
      </c>
      <c r="E75" s="75">
        <f>C75*D75</f>
        <v>0.11186055368627108</v>
      </c>
      <c r="F75" s="27" t="s">
        <v>739</v>
      </c>
      <c r="G75" s="141">
        <v>2.7882906321835089E-2</v>
      </c>
      <c r="H75" s="75">
        <v>0.65544918851337386</v>
      </c>
      <c r="I75" s="75">
        <f>G75*H75</f>
        <v>1.8275828322041231E-2</v>
      </c>
      <c r="J75" s="27" t="s">
        <v>722</v>
      </c>
      <c r="K75" s="141">
        <v>0.62525641349399785</v>
      </c>
      <c r="L75" s="75">
        <v>0.23611689425293397</v>
      </c>
      <c r="M75" s="75">
        <f>K75*L75</f>
        <v>0.14763360246593105</v>
      </c>
    </row>
    <row r="76" spans="1:13" ht="15.75" x14ac:dyDescent="0.25">
      <c r="A76" s="8">
        <v>2</v>
      </c>
      <c r="B76" s="8" t="s">
        <v>763</v>
      </c>
      <c r="C76" s="75">
        <v>0.65322953167947151</v>
      </c>
      <c r="D76" s="75">
        <v>0.96313712957900099</v>
      </c>
      <c r="E76" s="75">
        <f>C76*D76</f>
        <v>0.62914961609800124</v>
      </c>
      <c r="F76" s="27" t="s">
        <v>751</v>
      </c>
      <c r="G76" s="141">
        <v>2.7426912703247663E-2</v>
      </c>
      <c r="H76" s="75">
        <v>1.0464136866758078</v>
      </c>
      <c r="I76" s="75">
        <f t="shared" ref="I76:I84" si="4">G76*H76</f>
        <v>2.8699896835940934E-2</v>
      </c>
      <c r="J76" s="27" t="s">
        <v>768</v>
      </c>
      <c r="K76" s="141">
        <v>8.6956090515965812E-2</v>
      </c>
      <c r="L76" s="75">
        <v>0.14716395985917979</v>
      </c>
      <c r="M76" s="75">
        <f>K76*L76</f>
        <v>1.2796802614202797E-2</v>
      </c>
    </row>
    <row r="77" spans="1:13" ht="15.75" x14ac:dyDescent="0.25">
      <c r="A77" s="8">
        <v>3</v>
      </c>
      <c r="B77" s="8" t="s">
        <v>739</v>
      </c>
      <c r="C77" s="75">
        <v>6.352293171114759E-2</v>
      </c>
      <c r="D77" s="75">
        <v>1.2620387242118958</v>
      </c>
      <c r="E77" s="75">
        <f>C77*D77</f>
        <v>8.0168399694936082E-2</v>
      </c>
      <c r="F77" s="27" t="s">
        <v>726</v>
      </c>
      <c r="G77" s="141">
        <v>0.10777528068329074</v>
      </c>
      <c r="H77" s="75">
        <v>0.37202207756583122</v>
      </c>
      <c r="I77" s="75">
        <f t="shared" si="4"/>
        <v>4.0094783830038422E-2</v>
      </c>
      <c r="J77" s="27" t="s">
        <v>739</v>
      </c>
      <c r="K77" s="141">
        <v>0.28472654207544484</v>
      </c>
      <c r="L77" s="75">
        <v>0.92662575806417757</v>
      </c>
      <c r="M77" s="75">
        <f>K77*L77</f>
        <v>0.26383494789165102</v>
      </c>
    </row>
    <row r="78" spans="1:13" ht="15.75" x14ac:dyDescent="0.25">
      <c r="A78" s="8">
        <v>4</v>
      </c>
      <c r="B78" s="8"/>
      <c r="C78" s="75"/>
      <c r="D78" s="379"/>
      <c r="E78" s="75"/>
      <c r="F78" s="27" t="s">
        <v>728</v>
      </c>
      <c r="G78" s="141">
        <v>0.35988529784444723</v>
      </c>
      <c r="H78" s="75">
        <v>0.80176976302851144</v>
      </c>
      <c r="I78" s="75">
        <f t="shared" si="4"/>
        <v>0.28854514997018771</v>
      </c>
      <c r="J78" s="27" t="s">
        <v>732</v>
      </c>
      <c r="K78" s="141">
        <v>3.0609539145915804E-3</v>
      </c>
      <c r="L78" s="75">
        <v>1.1589330269317943</v>
      </c>
      <c r="M78" s="75">
        <f>K78*L78</f>
        <v>3.5474405855363453E-3</v>
      </c>
    </row>
    <row r="79" spans="1:13" ht="15.75" x14ac:dyDescent="0.25">
      <c r="A79" s="8">
        <v>5</v>
      </c>
      <c r="B79" s="8"/>
      <c r="C79" s="8"/>
      <c r="D79" s="8"/>
      <c r="E79" s="8"/>
      <c r="F79" s="27" t="s">
        <v>749</v>
      </c>
      <c r="G79" s="141">
        <v>0.14862352956295743</v>
      </c>
      <c r="H79" s="75">
        <v>0.76862044625102466</v>
      </c>
      <c r="I79" s="75">
        <f t="shared" si="4"/>
        <v>0.1142350836160827</v>
      </c>
      <c r="J79" s="8"/>
      <c r="K79" s="75"/>
      <c r="L79" s="75"/>
      <c r="M79" s="75"/>
    </row>
    <row r="80" spans="1:13" ht="15.75" x14ac:dyDescent="0.25">
      <c r="A80" s="8">
        <v>6</v>
      </c>
      <c r="B80" s="8"/>
      <c r="C80" s="8"/>
      <c r="D80" s="8"/>
      <c r="E80" s="8"/>
      <c r="F80" s="27" t="s">
        <v>736</v>
      </c>
      <c r="G80" s="141">
        <v>5.9087182719898476E-2</v>
      </c>
      <c r="H80" s="75">
        <v>0.87741501197188221</v>
      </c>
      <c r="I80" s="75">
        <f t="shared" si="4"/>
        <v>5.1843981133564511E-2</v>
      </c>
      <c r="J80" s="8"/>
      <c r="K80" s="75"/>
      <c r="L80" s="75"/>
      <c r="M80" s="75"/>
    </row>
    <row r="81" spans="1:13" ht="15.75" x14ac:dyDescent="0.25">
      <c r="A81" s="8">
        <v>7</v>
      </c>
      <c r="B81" s="8"/>
      <c r="C81" s="8"/>
      <c r="D81" s="8"/>
      <c r="E81" s="8"/>
      <c r="F81" s="27" t="s">
        <v>758</v>
      </c>
      <c r="G81" s="141">
        <v>0.14665164532102987</v>
      </c>
      <c r="H81" s="75">
        <v>0.8711977662086029</v>
      </c>
      <c r="I81" s="75">
        <f t="shared" si="4"/>
        <v>0.12776258581449754</v>
      </c>
      <c r="J81" s="8"/>
      <c r="K81" s="75"/>
      <c r="L81" s="75"/>
      <c r="M81" s="75"/>
    </row>
    <row r="82" spans="1:13" ht="15.75" x14ac:dyDescent="0.25">
      <c r="A82" s="8">
        <v>8</v>
      </c>
      <c r="B82" s="8"/>
      <c r="C82" s="8"/>
      <c r="D82" s="8"/>
      <c r="E82" s="8"/>
      <c r="F82" s="27" t="s">
        <v>763</v>
      </c>
      <c r="G82" s="141">
        <v>3.9563115963753462E-2</v>
      </c>
      <c r="H82" s="75">
        <v>0.85133773561646919</v>
      </c>
      <c r="I82" s="75">
        <f t="shared" si="4"/>
        <v>3.3681573558513658E-2</v>
      </c>
      <c r="J82" s="8"/>
      <c r="K82" s="75"/>
      <c r="L82" s="75"/>
      <c r="M82" s="75"/>
    </row>
    <row r="83" spans="1:13" ht="15.75" x14ac:dyDescent="0.25">
      <c r="A83" s="8">
        <v>9</v>
      </c>
      <c r="B83" s="8"/>
      <c r="C83" s="8"/>
      <c r="D83" s="8"/>
      <c r="E83" s="8"/>
      <c r="F83" s="27" t="s">
        <v>730</v>
      </c>
      <c r="G83" s="141">
        <v>6.0714474623169701E-2</v>
      </c>
      <c r="H83" s="75">
        <v>1.9574346911344762</v>
      </c>
      <c r="I83" s="75">
        <f t="shared" si="4"/>
        <v>0.11884461888139618</v>
      </c>
      <c r="J83" s="8"/>
      <c r="K83" s="75"/>
      <c r="L83" s="75"/>
      <c r="M83" s="75"/>
    </row>
    <row r="84" spans="1:13" ht="15.75" x14ac:dyDescent="0.25">
      <c r="A84" s="8">
        <v>10</v>
      </c>
      <c r="B84" s="8"/>
      <c r="C84" s="8"/>
      <c r="D84" s="8"/>
      <c r="E84" s="8"/>
      <c r="F84" s="27" t="s">
        <v>747</v>
      </c>
      <c r="G84" s="141">
        <v>2.2389654256370371E-2</v>
      </c>
      <c r="H84" s="75">
        <v>1.5499655439425741</v>
      </c>
      <c r="I84" s="75">
        <f t="shared" si="4"/>
        <v>3.4703192638161275E-2</v>
      </c>
      <c r="J84" s="8"/>
      <c r="K84" s="75"/>
      <c r="L84" s="75"/>
      <c r="M84" s="75"/>
    </row>
    <row r="85" spans="1:13" ht="15.75" x14ac:dyDescent="0.25">
      <c r="A85" s="630" t="s">
        <v>5095</v>
      </c>
      <c r="B85" s="631"/>
      <c r="C85" s="631"/>
      <c r="D85" s="632"/>
      <c r="E85" s="75">
        <f>SUM(E75:E78)</f>
        <v>0.82117856947920842</v>
      </c>
      <c r="F85" s="630" t="s">
        <v>5095</v>
      </c>
      <c r="G85" s="631"/>
      <c r="H85" s="632"/>
      <c r="I85" s="75">
        <f>SUM(I75:I84)</f>
        <v>0.85668669460042413</v>
      </c>
      <c r="J85" s="630" t="s">
        <v>5095</v>
      </c>
      <c r="K85" s="631"/>
      <c r="L85" s="632"/>
      <c r="M85" s="75">
        <f>SUM(M75:M78)</f>
        <v>0.42781279355732121</v>
      </c>
    </row>
    <row r="87" spans="1:13" ht="15.75" x14ac:dyDescent="0.25">
      <c r="A87" s="627" t="s">
        <v>716</v>
      </c>
      <c r="B87" s="695" t="s">
        <v>5143</v>
      </c>
      <c r="C87" s="696"/>
      <c r="D87" s="696"/>
      <c r="E87" s="697"/>
      <c r="F87" s="588" t="s">
        <v>5144</v>
      </c>
      <c r="G87" s="588"/>
      <c r="H87" s="588"/>
      <c r="I87" s="588"/>
      <c r="J87" s="588" t="s">
        <v>5145</v>
      </c>
      <c r="K87" s="588"/>
      <c r="L87" s="588"/>
      <c r="M87" s="588"/>
    </row>
    <row r="88" spans="1:13" ht="15.75" x14ac:dyDescent="0.25">
      <c r="A88" s="628"/>
      <c r="B88" s="374" t="s">
        <v>5009</v>
      </c>
      <c r="C88" s="374" t="s">
        <v>5089</v>
      </c>
      <c r="D88" s="373" t="s">
        <v>5068</v>
      </c>
      <c r="E88" s="244" t="s">
        <v>5094</v>
      </c>
      <c r="F88" s="374" t="s">
        <v>5009</v>
      </c>
      <c r="G88" s="374" t="s">
        <v>5089</v>
      </c>
      <c r="H88" s="373" t="s">
        <v>5068</v>
      </c>
      <c r="I88" s="244" t="s">
        <v>5094</v>
      </c>
      <c r="J88" s="374" t="s">
        <v>5009</v>
      </c>
      <c r="K88" s="374" t="s">
        <v>5089</v>
      </c>
      <c r="L88" s="373" t="s">
        <v>5068</v>
      </c>
      <c r="M88" s="244" t="s">
        <v>5094</v>
      </c>
    </row>
    <row r="89" spans="1:13" ht="15.75" x14ac:dyDescent="0.25">
      <c r="A89" s="8">
        <v>1</v>
      </c>
      <c r="B89" s="8" t="s">
        <v>743</v>
      </c>
      <c r="C89" s="75">
        <v>5.4118348868669952E-2</v>
      </c>
      <c r="D89" s="75">
        <v>0.60323405342634118</v>
      </c>
      <c r="E89" s="75">
        <f>C89*D89</f>
        <v>3.2646030952788618E-2</v>
      </c>
      <c r="F89" s="27" t="s">
        <v>732</v>
      </c>
      <c r="G89" s="141">
        <v>2.923278170580219E-2</v>
      </c>
      <c r="H89" s="75">
        <v>1.3694546922461874</v>
      </c>
      <c r="I89" s="75">
        <f t="shared" ref="I89:I94" si="5">G89*H89</f>
        <v>4.0032970074419319E-2</v>
      </c>
      <c r="J89" s="27" t="s">
        <v>759</v>
      </c>
      <c r="K89" s="141">
        <v>0.30510056068574121</v>
      </c>
      <c r="L89" s="75">
        <v>1.7415704507628691</v>
      </c>
      <c r="M89" s="75">
        <f>K89*L89</f>
        <v>0.53135412100147039</v>
      </c>
    </row>
    <row r="90" spans="1:13" ht="15.75" x14ac:dyDescent="0.25">
      <c r="A90" s="8">
        <v>2</v>
      </c>
      <c r="B90" s="8" t="s">
        <v>720</v>
      </c>
      <c r="C90" s="75">
        <v>0.66779061626114045</v>
      </c>
      <c r="D90" s="75">
        <v>0.79018437492383398</v>
      </c>
      <c r="E90" s="75">
        <f t="shared" ref="E90:E95" si="6">C90*D90</f>
        <v>0.52767771069031111</v>
      </c>
      <c r="F90" s="27" t="s">
        <v>766</v>
      </c>
      <c r="G90" s="141">
        <v>0.42993582331231522</v>
      </c>
      <c r="H90" s="75">
        <v>0.27205759539547197</v>
      </c>
      <c r="I90" s="75">
        <f t="shared" si="5"/>
        <v>0.11696730626472099</v>
      </c>
      <c r="J90" s="27" t="s">
        <v>739</v>
      </c>
      <c r="K90" s="141">
        <v>0.49867670769450967</v>
      </c>
      <c r="L90" s="75">
        <v>0.25528005257229847</v>
      </c>
      <c r="M90" s="75">
        <f>K90*L90</f>
        <v>0.12730221615683515</v>
      </c>
    </row>
    <row r="91" spans="1:13" ht="15.75" x14ac:dyDescent="0.25">
      <c r="A91" s="8">
        <v>3</v>
      </c>
      <c r="B91" s="8" t="s">
        <v>759</v>
      </c>
      <c r="C91" s="75">
        <v>0.17498948771434245</v>
      </c>
      <c r="D91" s="75">
        <v>1.3073813455117798</v>
      </c>
      <c r="E91" s="75">
        <f t="shared" si="6"/>
        <v>0.22877799189839407</v>
      </c>
      <c r="F91" s="27" t="s">
        <v>726</v>
      </c>
      <c r="G91" s="141">
        <v>0.20362833127050436</v>
      </c>
      <c r="H91" s="75">
        <v>0.81352933482737211</v>
      </c>
      <c r="I91" s="75">
        <f t="shared" si="5"/>
        <v>0.16565762089050118</v>
      </c>
      <c r="J91" s="27" t="s">
        <v>726</v>
      </c>
      <c r="K91" s="141">
        <v>5.1908810851789888E-2</v>
      </c>
      <c r="L91" s="75">
        <v>0.69934412589099126</v>
      </c>
      <c r="M91" s="75">
        <f>K91*L91</f>
        <v>3.6302121951185803E-2</v>
      </c>
    </row>
    <row r="92" spans="1:13" ht="15.75" x14ac:dyDescent="0.25">
      <c r="A92" s="8">
        <v>4</v>
      </c>
      <c r="B92" s="8" t="s">
        <v>766</v>
      </c>
      <c r="C92" s="75">
        <v>3.3075410789669572E-2</v>
      </c>
      <c r="D92" s="379">
        <v>0.62541155062528331</v>
      </c>
      <c r="E92" s="75">
        <f t="shared" si="6"/>
        <v>2.0685743949535474E-2</v>
      </c>
      <c r="F92" s="27" t="s">
        <v>728</v>
      </c>
      <c r="G92" s="141">
        <v>0.13709868074277418</v>
      </c>
      <c r="H92" s="75">
        <v>1.8098730505604588</v>
      </c>
      <c r="I92" s="75">
        <f t="shared" si="5"/>
        <v>0.24813120754373913</v>
      </c>
      <c r="J92" s="27" t="s">
        <v>758</v>
      </c>
      <c r="K92" s="141">
        <v>0.10126412757233809</v>
      </c>
      <c r="L92" s="75">
        <v>2.6307980687881862</v>
      </c>
      <c r="M92" s="75">
        <f>K92*L92</f>
        <v>0.26640547125482755</v>
      </c>
    </row>
    <row r="93" spans="1:13" ht="15.75" x14ac:dyDescent="0.25">
      <c r="A93" s="8">
        <v>5</v>
      </c>
      <c r="B93" s="8" t="s">
        <v>736</v>
      </c>
      <c r="C93" s="8">
        <v>5.8463293807801506E-2</v>
      </c>
      <c r="D93" s="8">
        <v>0.36516647381213474</v>
      </c>
      <c r="E93" s="75">
        <f t="shared" si="6"/>
        <v>2.1348834847237687E-2</v>
      </c>
      <c r="F93" s="27" t="s">
        <v>730</v>
      </c>
      <c r="G93" s="141">
        <v>5.4734442219289213E-2</v>
      </c>
      <c r="H93" s="75">
        <v>1.8891324361079598</v>
      </c>
      <c r="I93" s="75">
        <f t="shared" si="5"/>
        <v>0.1034006101687362</v>
      </c>
      <c r="J93" s="8" t="s">
        <v>762</v>
      </c>
      <c r="K93" s="75">
        <v>4.3049793195621244E-2</v>
      </c>
      <c r="L93" s="75">
        <v>1.8715863676020574</v>
      </c>
      <c r="M93" s="75">
        <f>K93*L93</f>
        <v>8.0571406073012539E-2</v>
      </c>
    </row>
    <row r="94" spans="1:13" ht="15.75" x14ac:dyDescent="0.25">
      <c r="A94" s="8">
        <v>6</v>
      </c>
      <c r="B94" s="8" t="s">
        <v>763</v>
      </c>
      <c r="C94" s="8">
        <v>9.0721753745232614E-3</v>
      </c>
      <c r="D94" s="8">
        <v>0.81956915267758945</v>
      </c>
      <c r="E94" s="75">
        <f t="shared" si="6"/>
        <v>7.4352750846405219E-3</v>
      </c>
      <c r="F94" s="27" t="s">
        <v>768</v>
      </c>
      <c r="G94" s="141">
        <v>0.14536994074931486</v>
      </c>
      <c r="H94" s="75">
        <v>1.1869920360357156</v>
      </c>
      <c r="I94" s="75">
        <f t="shared" si="5"/>
        <v>0.1725529619484206</v>
      </c>
      <c r="J94" s="8"/>
      <c r="K94" s="75"/>
      <c r="L94" s="75"/>
      <c r="M94" s="75"/>
    </row>
    <row r="95" spans="1:13" ht="15.75" x14ac:dyDescent="0.25">
      <c r="A95" s="8">
        <v>7</v>
      </c>
      <c r="B95" s="8" t="s">
        <v>741</v>
      </c>
      <c r="C95" s="8">
        <v>2.4906671838527917E-3</v>
      </c>
      <c r="D95" s="8">
        <v>1.4817965878684902</v>
      </c>
      <c r="E95" s="75">
        <f t="shared" si="6"/>
        <v>3.6906621345490884E-3</v>
      </c>
      <c r="F95" s="27"/>
      <c r="G95" s="141"/>
      <c r="H95" s="75"/>
      <c r="I95" s="75"/>
      <c r="J95" s="8"/>
      <c r="K95" s="75"/>
      <c r="L95" s="75"/>
      <c r="M95" s="75"/>
    </row>
    <row r="96" spans="1:13" ht="15.75" x14ac:dyDescent="0.25">
      <c r="A96" s="630" t="s">
        <v>5095</v>
      </c>
      <c r="B96" s="631"/>
      <c r="C96" s="631"/>
      <c r="D96" s="632"/>
      <c r="E96" s="75">
        <f>SUM(E89:E95)</f>
        <v>0.84226224955745654</v>
      </c>
      <c r="F96" s="630" t="s">
        <v>5095</v>
      </c>
      <c r="G96" s="631"/>
      <c r="H96" s="632"/>
      <c r="I96" s="75">
        <f>SUM(I89:I94)</f>
        <v>0.84674267689053739</v>
      </c>
      <c r="J96" s="630" t="s">
        <v>5095</v>
      </c>
      <c r="K96" s="631"/>
      <c r="L96" s="632"/>
      <c r="M96" s="75">
        <f>SUM(M89:M93)</f>
        <v>1.0419353364373314</v>
      </c>
    </row>
    <row r="100" spans="1:8" ht="15.75" x14ac:dyDescent="0.25">
      <c r="A100" s="589" t="s">
        <v>5140</v>
      </c>
      <c r="B100" s="589"/>
      <c r="C100" s="589"/>
      <c r="D100" s="589"/>
      <c r="E100" s="589"/>
      <c r="F100" s="589"/>
      <c r="G100" s="589"/>
      <c r="H100" s="589"/>
    </row>
    <row r="101" spans="1:8" ht="15.75" x14ac:dyDescent="0.25">
      <c r="A101" s="726" t="s">
        <v>716</v>
      </c>
      <c r="B101" s="726" t="s">
        <v>885</v>
      </c>
      <c r="C101" s="619" t="s">
        <v>768</v>
      </c>
      <c r="D101" s="621"/>
      <c r="E101" s="619" t="s">
        <v>763</v>
      </c>
      <c r="F101" s="621"/>
      <c r="G101" s="619" t="s">
        <v>739</v>
      </c>
      <c r="H101" s="621"/>
    </row>
    <row r="102" spans="1:8" ht="15.75" x14ac:dyDescent="0.25">
      <c r="A102" s="727"/>
      <c r="B102" s="727"/>
      <c r="C102" s="490" t="s">
        <v>880</v>
      </c>
      <c r="D102" s="490" t="s">
        <v>5187</v>
      </c>
      <c r="E102" s="490" t="s">
        <v>880</v>
      </c>
      <c r="F102" s="490" t="s">
        <v>5187</v>
      </c>
      <c r="G102" s="490" t="s">
        <v>880</v>
      </c>
      <c r="H102" s="490" t="s">
        <v>5187</v>
      </c>
    </row>
    <row r="103" spans="1:8" ht="15.75" x14ac:dyDescent="0.25">
      <c r="A103" s="490">
        <v>1</v>
      </c>
      <c r="B103" s="490" t="s">
        <v>867</v>
      </c>
      <c r="C103" s="141">
        <v>4.0094339622641507E-2</v>
      </c>
      <c r="D103" s="141">
        <v>3.4070989126123085E-4</v>
      </c>
      <c r="E103" s="141">
        <v>8.3798882681564241E-2</v>
      </c>
      <c r="F103" s="141">
        <v>2.8142892866200959E-3</v>
      </c>
      <c r="G103" s="141">
        <v>-1.2345679012345678E-2</v>
      </c>
      <c r="H103" s="141">
        <v>1.5193551863646455E-3</v>
      </c>
    </row>
    <row r="104" spans="1:8" ht="15.75" x14ac:dyDescent="0.25">
      <c r="A104" s="490">
        <v>2</v>
      </c>
      <c r="B104" s="490" t="s">
        <v>868</v>
      </c>
      <c r="C104" s="141">
        <v>3.6281179138321996E-2</v>
      </c>
      <c r="D104" s="141">
        <v>2.1448094640373779E-4</v>
      </c>
      <c r="E104" s="141">
        <v>0.10824742268041238</v>
      </c>
      <c r="F104" s="141">
        <v>6.0060043990684238E-3</v>
      </c>
      <c r="G104" s="141">
        <v>6.25E-2</v>
      </c>
      <c r="H104" s="141">
        <v>1.2864253387723076E-3</v>
      </c>
    </row>
    <row r="105" spans="1:8" ht="15.75" x14ac:dyDescent="0.25">
      <c r="A105" s="490">
        <v>3</v>
      </c>
      <c r="B105" s="490" t="s">
        <v>869</v>
      </c>
      <c r="C105" s="141">
        <v>-2.1881838074398249E-3</v>
      </c>
      <c r="D105" s="141">
        <v>5.6759226374729843E-4</v>
      </c>
      <c r="E105" s="141">
        <v>2.3255813953488372E-2</v>
      </c>
      <c r="F105" s="141">
        <v>5.6147945310562883E-5</v>
      </c>
      <c r="G105" s="141">
        <v>0.12941176470588237</v>
      </c>
      <c r="H105" s="141">
        <v>1.0563427621937477E-2</v>
      </c>
    </row>
    <row r="106" spans="1:8" ht="15.75" x14ac:dyDescent="0.25">
      <c r="A106" s="490">
        <v>4</v>
      </c>
      <c r="B106" s="490" t="s">
        <v>870</v>
      </c>
      <c r="C106" s="141">
        <v>0.15131578947368421</v>
      </c>
      <c r="D106" s="141">
        <v>1.6816844914913111E-2</v>
      </c>
      <c r="E106" s="141">
        <v>6.363636363636363E-2</v>
      </c>
      <c r="F106" s="141">
        <v>1.0815782121391497E-3</v>
      </c>
      <c r="G106" s="141">
        <v>0.19270833333333334</v>
      </c>
      <c r="H106" s="141">
        <v>2.7580940634964312E-2</v>
      </c>
    </row>
    <row r="107" spans="1:8" ht="15.75" x14ac:dyDescent="0.25">
      <c r="A107" s="490">
        <v>5</v>
      </c>
      <c r="B107" s="490" t="s">
        <v>871</v>
      </c>
      <c r="C107" s="141">
        <v>0.16190476190476191</v>
      </c>
      <c r="D107" s="141">
        <v>1.9675322447856032E-2</v>
      </c>
      <c r="E107" s="141">
        <v>0.10217179487179487</v>
      </c>
      <c r="F107" s="141">
        <v>5.1012145961319326E-3</v>
      </c>
      <c r="G107" s="141">
        <v>0.14410480349344978</v>
      </c>
      <c r="H107" s="141">
        <v>1.3799571065526249E-2</v>
      </c>
    </row>
    <row r="108" spans="1:8" ht="15.75" x14ac:dyDescent="0.25">
      <c r="A108" s="490">
        <v>6</v>
      </c>
      <c r="B108" s="490" t="s">
        <v>872</v>
      </c>
      <c r="C108" s="141">
        <v>8.1967213114754103E-3</v>
      </c>
      <c r="D108" s="141">
        <v>1.8061451044844315E-4</v>
      </c>
      <c r="E108" s="141">
        <v>1.8099547511312219E-2</v>
      </c>
      <c r="F108" s="141">
        <v>1.6000883089009303E-4</v>
      </c>
      <c r="G108" s="141">
        <v>-6.8702290076335881E-2</v>
      </c>
      <c r="H108" s="141">
        <v>9.088860993400897E-3</v>
      </c>
    </row>
    <row r="109" spans="1:8" ht="15.75" x14ac:dyDescent="0.25">
      <c r="A109" s="490">
        <v>7</v>
      </c>
      <c r="B109" s="490" t="s">
        <v>873</v>
      </c>
      <c r="C109" s="141">
        <v>4.5008130081300814E-2</v>
      </c>
      <c r="D109" s="141">
        <v>5.4625594493087903E-4</v>
      </c>
      <c r="E109" s="141">
        <v>5.7777777777777775E-2</v>
      </c>
      <c r="F109" s="141">
        <v>7.3055443793256425E-4</v>
      </c>
      <c r="G109" s="141">
        <v>-5.1475409836065571E-2</v>
      </c>
      <c r="H109" s="141">
        <v>6.1009592935594324E-3</v>
      </c>
    </row>
    <row r="110" spans="1:8" ht="15.75" x14ac:dyDescent="0.25">
      <c r="A110" s="490">
        <v>8</v>
      </c>
      <c r="B110" s="490" t="s">
        <v>874</v>
      </c>
      <c r="C110" s="141">
        <v>-1.8867924528301886E-2</v>
      </c>
      <c r="D110" s="141">
        <v>1.6405688026730611E-3</v>
      </c>
      <c r="E110" s="141">
        <v>-7.5630252100840331E-2</v>
      </c>
      <c r="F110" s="141">
        <v>1.1316546813384655E-2</v>
      </c>
      <c r="G110" s="141">
        <v>-0.10714285714285714</v>
      </c>
      <c r="H110" s="141">
        <v>1.7896040937230177E-2</v>
      </c>
    </row>
    <row r="111" spans="1:8" ht="15.75" x14ac:dyDescent="0.25">
      <c r="A111" s="490">
        <v>9</v>
      </c>
      <c r="B111" s="490" t="s">
        <v>875</v>
      </c>
      <c r="C111" s="141">
        <v>-3.3653846153846152E-2</v>
      </c>
      <c r="D111" s="141">
        <v>3.0569683169135607E-3</v>
      </c>
      <c r="E111" s="141">
        <v>-4.5454545454545456E-2</v>
      </c>
      <c r="F111" s="141">
        <v>5.8069814400317213E-3</v>
      </c>
      <c r="G111" s="141">
        <v>2.5000000000000001E-2</v>
      </c>
      <c r="H111" s="141">
        <v>2.6674334690108503E-6</v>
      </c>
    </row>
    <row r="112" spans="1:8" ht="15.75" x14ac:dyDescent="0.25">
      <c r="A112" s="490">
        <v>10</v>
      </c>
      <c r="B112" s="490" t="s">
        <v>876</v>
      </c>
      <c r="C112" s="141">
        <v>-4.9751243781094526E-3</v>
      </c>
      <c r="D112" s="141">
        <v>7.0815253228277209E-4</v>
      </c>
      <c r="E112" s="141">
        <v>0.11904761904761904</v>
      </c>
      <c r="F112" s="141">
        <v>7.7966448509052847E-3</v>
      </c>
      <c r="G112" s="141">
        <v>9.2682926829268292E-2</v>
      </c>
      <c r="H112" s="141">
        <v>4.3625627247778761E-3</v>
      </c>
    </row>
    <row r="113" spans="1:8" ht="15.75" x14ac:dyDescent="0.25">
      <c r="A113" s="490">
        <v>11</v>
      </c>
      <c r="B113" s="490" t="s">
        <v>877</v>
      </c>
      <c r="C113" s="141">
        <v>-0.11333333333333333</v>
      </c>
      <c r="D113" s="141">
        <v>1.8216723941067166E-2</v>
      </c>
      <c r="E113" s="141">
        <v>-7.4468085106382975E-2</v>
      </c>
      <c r="F113" s="141">
        <v>1.1070636517355565E-2</v>
      </c>
      <c r="G113" s="141">
        <v>-0.10714285714285714</v>
      </c>
      <c r="H113" s="141">
        <v>1.7896040937230177E-2</v>
      </c>
    </row>
    <row r="114" spans="1:8" ht="15.75" x14ac:dyDescent="0.25">
      <c r="A114" s="490">
        <v>12</v>
      </c>
      <c r="B114" s="490" t="s">
        <v>866</v>
      </c>
      <c r="C114" s="141">
        <v>-1.0150375939849625E-2</v>
      </c>
      <c r="D114" s="141">
        <v>1.0103744020606058E-3</v>
      </c>
      <c r="E114" s="141">
        <v>-1.1494252873563218E-2</v>
      </c>
      <c r="F114" s="141">
        <v>1.7844930232268259E-3</v>
      </c>
      <c r="G114" s="141">
        <v>0.02</v>
      </c>
      <c r="H114" s="141">
        <v>4.3999712761904582E-5</v>
      </c>
    </row>
    <row r="115" spans="1:8" ht="15.75" x14ac:dyDescent="0.25">
      <c r="A115" s="617" t="s">
        <v>880</v>
      </c>
      <c r="B115" s="617"/>
      <c r="C115" s="141">
        <v>0.25963213339130559</v>
      </c>
      <c r="D115" s="141"/>
      <c r="E115" s="141">
        <v>0.36898808662500054</v>
      </c>
      <c r="F115" s="141"/>
      <c r="G115" s="141">
        <v>0.31959873515147247</v>
      </c>
      <c r="H115" s="141"/>
    </row>
    <row r="116" spans="1:8" ht="15.75" x14ac:dyDescent="0.25">
      <c r="A116" s="617" t="s">
        <v>881</v>
      </c>
      <c r="B116" s="617"/>
      <c r="C116" s="141">
        <v>2.1636011115942131E-2</v>
      </c>
      <c r="D116" s="141"/>
      <c r="E116" s="141">
        <v>3.0749007218750044E-2</v>
      </c>
      <c r="F116" s="141"/>
      <c r="G116" s="141">
        <v>2.6633227929289374E-2</v>
      </c>
      <c r="H116" s="141"/>
    </row>
    <row r="117" spans="1:8" ht="15.75" x14ac:dyDescent="0.25">
      <c r="A117" s="617" t="s">
        <v>5186</v>
      </c>
      <c r="B117" s="617"/>
      <c r="C117" s="448"/>
      <c r="D117" s="141">
        <v>5.2478840762131577E-3</v>
      </c>
      <c r="E117" s="141"/>
      <c r="F117" s="141">
        <v>4.477091696083073E-3</v>
      </c>
      <c r="G117" s="141"/>
      <c r="H117" s="141">
        <v>9.178404323332872E-3</v>
      </c>
    </row>
    <row r="118" spans="1:8" ht="15.75" x14ac:dyDescent="0.25">
      <c r="A118" s="617" t="s">
        <v>883</v>
      </c>
      <c r="B118" s="617"/>
      <c r="C118" s="141"/>
      <c r="D118" s="141">
        <v>7.2442280998137806E-2</v>
      </c>
      <c r="E118" s="141"/>
      <c r="F118" s="141">
        <v>6.6911073045371749E-2</v>
      </c>
      <c r="G118" s="141"/>
      <c r="H118" s="141">
        <v>9.5803989078393145E-2</v>
      </c>
    </row>
  </sheetData>
  <mergeCells count="63">
    <mergeCell ref="A87:A88"/>
    <mergeCell ref="B87:E87"/>
    <mergeCell ref="F87:I87"/>
    <mergeCell ref="J87:M87"/>
    <mergeCell ref="A96:D96"/>
    <mergeCell ref="F96:H96"/>
    <mergeCell ref="J96:L96"/>
    <mergeCell ref="A73:A74"/>
    <mergeCell ref="B73:E73"/>
    <mergeCell ref="F73:I73"/>
    <mergeCell ref="J73:M73"/>
    <mergeCell ref="A85:D85"/>
    <mergeCell ref="F85:H85"/>
    <mergeCell ref="J85:L85"/>
    <mergeCell ref="A62:A63"/>
    <mergeCell ref="B62:E62"/>
    <mergeCell ref="F62:I62"/>
    <mergeCell ref="J62:M62"/>
    <mergeCell ref="A71:D71"/>
    <mergeCell ref="F71:H71"/>
    <mergeCell ref="J71:L71"/>
    <mergeCell ref="A48:A49"/>
    <mergeCell ref="B48:E48"/>
    <mergeCell ref="F48:I48"/>
    <mergeCell ref="J48:M48"/>
    <mergeCell ref="A60:D60"/>
    <mergeCell ref="F60:H60"/>
    <mergeCell ref="J60:L60"/>
    <mergeCell ref="O1:P1"/>
    <mergeCell ref="Q1:R1"/>
    <mergeCell ref="U1:V1"/>
    <mergeCell ref="W1:X1"/>
    <mergeCell ref="Y1:Z1"/>
    <mergeCell ref="B2:B4"/>
    <mergeCell ref="B11:B13"/>
    <mergeCell ref="B19:B21"/>
    <mergeCell ref="B26:B28"/>
    <mergeCell ref="N1:N2"/>
    <mergeCell ref="N18:N19"/>
    <mergeCell ref="A5:G5"/>
    <mergeCell ref="R45:S45"/>
    <mergeCell ref="U45:V45"/>
    <mergeCell ref="N33:N34"/>
    <mergeCell ref="N45:P45"/>
    <mergeCell ref="O18:Q18"/>
    <mergeCell ref="R18:T18"/>
    <mergeCell ref="U18:W18"/>
    <mergeCell ref="O33:Q33"/>
    <mergeCell ref="R33:T33"/>
    <mergeCell ref="U33:W33"/>
    <mergeCell ref="N30:P30"/>
    <mergeCell ref="R30:S30"/>
    <mergeCell ref="U30:V30"/>
    <mergeCell ref="A100:H100"/>
    <mergeCell ref="A115:B115"/>
    <mergeCell ref="A116:B116"/>
    <mergeCell ref="A117:B117"/>
    <mergeCell ref="A118:B118"/>
    <mergeCell ref="A101:A102"/>
    <mergeCell ref="B101:B102"/>
    <mergeCell ref="C101:D101"/>
    <mergeCell ref="E101:F101"/>
    <mergeCell ref="G101:H101"/>
  </mergeCells>
  <pageMargins left="0.7" right="0.7" top="0.75" bottom="0.75" header="0.3" footer="0.3"/>
  <pageSetup paperSize="9" orientation="portrait" r:id="rId1"/>
  <ignoredErrors>
    <ignoredError sqref="R15" formulaRange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27" workbookViewId="0">
      <selection activeCell="E35" sqref="E35"/>
    </sheetView>
  </sheetViews>
  <sheetFormatPr defaultRowHeight="15" x14ac:dyDescent="0.25"/>
  <cols>
    <col min="9" max="9" width="9.5703125" bestFit="1" customWidth="1"/>
  </cols>
  <sheetData>
    <row r="1" spans="1:21" ht="18.75" x14ac:dyDescent="0.25">
      <c r="A1" s="531" t="s">
        <v>716</v>
      </c>
      <c r="B1" s="531" t="s">
        <v>884</v>
      </c>
      <c r="C1" s="531" t="s">
        <v>5009</v>
      </c>
      <c r="D1" s="211" t="s">
        <v>5078</v>
      </c>
      <c r="E1" s="211" t="s">
        <v>5080</v>
      </c>
      <c r="F1" s="211" t="s">
        <v>5079</v>
      </c>
      <c r="G1" s="208" t="s">
        <v>5081</v>
      </c>
      <c r="H1" s="212" t="s">
        <v>5082</v>
      </c>
      <c r="I1" s="212" t="s">
        <v>5083</v>
      </c>
      <c r="J1" s="212" t="s">
        <v>5084</v>
      </c>
      <c r="N1" s="146" t="s">
        <v>716</v>
      </c>
      <c r="O1" s="146" t="s">
        <v>5009</v>
      </c>
      <c r="P1" s="146" t="s">
        <v>5150</v>
      </c>
      <c r="Q1" t="s">
        <v>5128</v>
      </c>
      <c r="R1" t="s">
        <v>5084</v>
      </c>
    </row>
    <row r="2" spans="1:21" ht="15.75" x14ac:dyDescent="0.25">
      <c r="A2" s="296">
        <v>1</v>
      </c>
      <c r="B2" s="732">
        <v>2015</v>
      </c>
      <c r="C2" s="296" t="s">
        <v>722</v>
      </c>
      <c r="D2" s="455">
        <v>0.23611689425293397</v>
      </c>
      <c r="E2" s="455">
        <v>2.7679787003196785E-3</v>
      </c>
      <c r="F2" s="455">
        <v>0.18828461231682089</v>
      </c>
      <c r="G2" s="206">
        <v>1.9541067781597223E-2</v>
      </c>
      <c r="H2" s="206">
        <f>D2*(F2-G2)/E2</f>
        <v>14.394331017174048</v>
      </c>
      <c r="I2" s="546">
        <f>H2/H6</f>
        <v>0.62525641349399785</v>
      </c>
      <c r="J2" s="310">
        <v>0.62525641349399785</v>
      </c>
      <c r="L2" t="s">
        <v>5131</v>
      </c>
      <c r="N2" s="146">
        <v>1</v>
      </c>
      <c r="O2" s="146" t="s">
        <v>768</v>
      </c>
      <c r="P2" s="146">
        <v>2.0018583157774779</v>
      </c>
      <c r="Q2">
        <v>0.23204157094913494</v>
      </c>
      <c r="R2">
        <v>0.23204157094913494</v>
      </c>
    </row>
    <row r="3" spans="1:21" ht="15.75" x14ac:dyDescent="0.25">
      <c r="A3" s="146">
        <v>2</v>
      </c>
      <c r="B3" s="733"/>
      <c r="C3" s="105" t="s">
        <v>768</v>
      </c>
      <c r="D3" s="206">
        <v>0.14716395985917979</v>
      </c>
      <c r="E3" s="206">
        <v>2.5726636889105039E-3</v>
      </c>
      <c r="F3" s="206">
        <v>5.453678415313519E-2</v>
      </c>
      <c r="G3" s="206">
        <v>1.9541067781597223E-2</v>
      </c>
      <c r="H3" s="206">
        <f>D3*(F3-G3)/E3</f>
        <v>2.0018583157774779</v>
      </c>
      <c r="I3" s="206">
        <f>H3/H6</f>
        <v>8.6956090515965812E-2</v>
      </c>
      <c r="J3" s="309">
        <v>8.6956090515965812E-2</v>
      </c>
      <c r="N3" s="146">
        <v>2</v>
      </c>
      <c r="O3" s="146" t="s">
        <v>739</v>
      </c>
      <c r="P3" s="146">
        <v>6.5548277595534499</v>
      </c>
      <c r="Q3">
        <v>0.7597903001627071</v>
      </c>
      <c r="R3">
        <v>0.7597903001627071</v>
      </c>
    </row>
    <row r="4" spans="1:21" ht="15.75" x14ac:dyDescent="0.25">
      <c r="A4" s="146">
        <v>3</v>
      </c>
      <c r="B4" s="733"/>
      <c r="C4" s="105" t="s">
        <v>739</v>
      </c>
      <c r="D4" s="206">
        <v>0.92662575806417757</v>
      </c>
      <c r="E4" s="206">
        <v>4.2875020841222486E-3</v>
      </c>
      <c r="F4" s="206">
        <v>4.9870289083258176E-2</v>
      </c>
      <c r="G4" s="206">
        <v>1.9541067781597223E-2</v>
      </c>
      <c r="H4" s="206">
        <f>D4*(F4-G4)/E4</f>
        <v>6.5548277595534499</v>
      </c>
      <c r="I4" s="206">
        <f>H4/H6</f>
        <v>0.28472654207544484</v>
      </c>
      <c r="J4" s="309">
        <v>0.28472654207544484</v>
      </c>
      <c r="N4" s="146">
        <v>3</v>
      </c>
      <c r="O4" s="146" t="s">
        <v>732</v>
      </c>
      <c r="P4" s="146">
        <v>7.0467704007595708E-2</v>
      </c>
      <c r="Q4">
        <v>8.168128888157912E-3</v>
      </c>
      <c r="R4">
        <v>8.168128888157912E-3</v>
      </c>
    </row>
    <row r="5" spans="1:21" ht="15.75" x14ac:dyDescent="0.25">
      <c r="A5" s="146">
        <v>4</v>
      </c>
      <c r="B5" s="734"/>
      <c r="C5" s="105" t="s">
        <v>732</v>
      </c>
      <c r="D5" s="206">
        <v>1.1589330269317943</v>
      </c>
      <c r="E5" s="206">
        <v>9.1643375030572086E-2</v>
      </c>
      <c r="F5" s="206">
        <v>2.5113346831240273E-2</v>
      </c>
      <c r="G5" s="206">
        <v>1.9541067781597223E-2</v>
      </c>
      <c r="H5" s="206">
        <f>D5*(F5-G5)/E5</f>
        <v>7.0467704007595708E-2</v>
      </c>
      <c r="I5" s="206">
        <f>H5/H6</f>
        <v>3.0609539145915804E-3</v>
      </c>
      <c r="J5" s="309">
        <v>3.0609539145915804E-3</v>
      </c>
      <c r="N5" s="146"/>
      <c r="O5" s="146"/>
      <c r="P5" s="146">
        <v>8.6271537793385242</v>
      </c>
      <c r="Q5">
        <v>0.99999999999999989</v>
      </c>
      <c r="R5">
        <v>0.99999999999999989</v>
      </c>
    </row>
    <row r="6" spans="1:21" x14ac:dyDescent="0.25">
      <c r="A6" s="625" t="s">
        <v>891</v>
      </c>
      <c r="B6" s="625"/>
      <c r="C6" s="625"/>
      <c r="D6" s="625"/>
      <c r="E6" s="625"/>
      <c r="F6" s="625"/>
      <c r="G6" s="625"/>
      <c r="H6" s="206">
        <f>SUM(H2:H5)</f>
        <v>23.021484796512571</v>
      </c>
      <c r="I6" s="214">
        <f>SUM(I2:I5)</f>
        <v>1</v>
      </c>
      <c r="J6" s="215">
        <f>SUM(J2:J5)</f>
        <v>1</v>
      </c>
    </row>
    <row r="8" spans="1:21" x14ac:dyDescent="0.25">
      <c r="A8" s="205" t="s">
        <v>5095</v>
      </c>
      <c r="N8" s="662" t="s">
        <v>5142</v>
      </c>
      <c r="O8" s="662"/>
      <c r="P8" s="662"/>
      <c r="Q8" s="662"/>
      <c r="R8" s="662"/>
      <c r="S8" s="662"/>
      <c r="T8" s="662"/>
      <c r="U8" s="662"/>
    </row>
    <row r="9" spans="1:21" ht="15.75" x14ac:dyDescent="0.25">
      <c r="A9" s="21" t="s">
        <v>716</v>
      </c>
      <c r="B9" s="21" t="s">
        <v>884</v>
      </c>
      <c r="C9" s="21" t="s">
        <v>5009</v>
      </c>
      <c r="D9" s="145" t="s">
        <v>5128</v>
      </c>
      <c r="E9" s="9" t="s">
        <v>5068</v>
      </c>
      <c r="F9" s="150" t="s">
        <v>5094</v>
      </c>
      <c r="H9" t="s">
        <v>5095</v>
      </c>
      <c r="K9" t="s">
        <v>5068</v>
      </c>
      <c r="L9" t="s">
        <v>5094</v>
      </c>
      <c r="N9" s="596" t="s">
        <v>716</v>
      </c>
      <c r="O9" s="596" t="s">
        <v>885</v>
      </c>
      <c r="P9" s="636" t="s">
        <v>722</v>
      </c>
      <c r="Q9" s="638"/>
      <c r="R9" s="636" t="s">
        <v>768</v>
      </c>
      <c r="S9" s="638"/>
      <c r="T9" s="636" t="s">
        <v>739</v>
      </c>
      <c r="U9" s="638"/>
    </row>
    <row r="10" spans="1:21" ht="15.75" x14ac:dyDescent="0.25">
      <c r="A10" s="296"/>
      <c r="B10" s="299"/>
      <c r="C10" s="296" t="s">
        <v>722</v>
      </c>
      <c r="D10" s="200">
        <v>0.62525641349399785</v>
      </c>
      <c r="E10" s="311">
        <v>0.23611689425293397</v>
      </c>
      <c r="F10" s="206">
        <f>D10*E10</f>
        <v>0.14763360246593105</v>
      </c>
      <c r="H10" t="s">
        <v>716</v>
      </c>
      <c r="I10" t="s">
        <v>5009</v>
      </c>
      <c r="J10" t="s">
        <v>5128</v>
      </c>
      <c r="K10">
        <v>0.14716395985917979</v>
      </c>
      <c r="L10">
        <v>3.4148156432819515E-2</v>
      </c>
      <c r="N10" s="598"/>
      <c r="O10" s="598"/>
      <c r="P10" s="492" t="s">
        <v>880</v>
      </c>
      <c r="Q10" s="492" t="s">
        <v>5187</v>
      </c>
      <c r="R10" s="492" t="s">
        <v>880</v>
      </c>
      <c r="S10" s="492" t="s">
        <v>5187</v>
      </c>
      <c r="T10" s="492" t="s">
        <v>880</v>
      </c>
      <c r="U10" s="492" t="s">
        <v>5187</v>
      </c>
    </row>
    <row r="11" spans="1:21" ht="15.75" x14ac:dyDescent="0.25">
      <c r="A11" s="146">
        <v>1</v>
      </c>
      <c r="B11" s="306">
        <v>2015</v>
      </c>
      <c r="C11" s="105" t="s">
        <v>768</v>
      </c>
      <c r="D11" s="206">
        <v>0.23204157094913494</v>
      </c>
      <c r="E11" s="213">
        <v>0.14716395985917979</v>
      </c>
      <c r="F11" s="206">
        <f>D11*E11</f>
        <v>3.4148156432819515E-2</v>
      </c>
      <c r="H11">
        <v>1</v>
      </c>
      <c r="I11" t="s">
        <v>768</v>
      </c>
      <c r="J11">
        <v>0.23204157094913494</v>
      </c>
      <c r="K11">
        <v>0.92662575806417757</v>
      </c>
      <c r="L11">
        <v>0.70404126285807744</v>
      </c>
      <c r="N11" s="492">
        <v>1</v>
      </c>
      <c r="O11" s="492" t="s">
        <v>867</v>
      </c>
      <c r="P11" s="237">
        <v>0.1395631067961165</v>
      </c>
      <c r="Q11" s="237">
        <v>7.89229112682561E-3</v>
      </c>
      <c r="R11" s="237">
        <v>0.10913312693498452</v>
      </c>
      <c r="S11" s="237">
        <v>8.994609801543171E-3</v>
      </c>
      <c r="T11" s="237">
        <v>0.10687022900763359</v>
      </c>
      <c r="U11" s="237">
        <v>9.8951824453335571E-3</v>
      </c>
    </row>
    <row r="12" spans="1:21" ht="15.75" x14ac:dyDescent="0.25">
      <c r="A12" s="146">
        <v>2</v>
      </c>
      <c r="B12" s="307"/>
      <c r="C12" s="105" t="s">
        <v>739</v>
      </c>
      <c r="D12" s="206">
        <v>0.7597903001627071</v>
      </c>
      <c r="E12" s="213">
        <v>0.92662575806417757</v>
      </c>
      <c r="F12" s="206">
        <f>D12*E12</f>
        <v>0.70404126285807744</v>
      </c>
      <c r="H12">
        <v>2</v>
      </c>
      <c r="I12" t="s">
        <v>739</v>
      </c>
      <c r="J12">
        <v>0.7597903001627071</v>
      </c>
      <c r="K12">
        <v>1.1589330269317943</v>
      </c>
      <c r="L12">
        <v>9.4663143367218813E-3</v>
      </c>
      <c r="N12" s="492">
        <v>2</v>
      </c>
      <c r="O12" s="492" t="s">
        <v>868</v>
      </c>
      <c r="P12" s="237">
        <v>3.727369542066028E-2</v>
      </c>
      <c r="Q12" s="237">
        <v>1.809251931835463E-4</v>
      </c>
      <c r="R12" s="237">
        <v>4.8848569434752267E-3</v>
      </c>
      <c r="S12" s="237">
        <v>8.8517111471329935E-5</v>
      </c>
      <c r="T12" s="237">
        <v>-1.3793103448275862E-2</v>
      </c>
      <c r="U12" s="237">
        <v>4.4896527994467254E-4</v>
      </c>
    </row>
    <row r="13" spans="1:21" ht="15.75" x14ac:dyDescent="0.25">
      <c r="A13" s="146">
        <v>3</v>
      </c>
      <c r="B13" s="308"/>
      <c r="C13" s="105" t="s">
        <v>732</v>
      </c>
      <c r="D13" s="206">
        <v>8.168128888157912E-3</v>
      </c>
      <c r="E13" s="213">
        <v>1.1589330269317943</v>
      </c>
      <c r="F13" s="206">
        <f>D13*E13</f>
        <v>9.4663143367218813E-3</v>
      </c>
      <c r="H13">
        <v>3</v>
      </c>
      <c r="I13" t="s">
        <v>732</v>
      </c>
      <c r="J13">
        <v>8.168128888157912E-3</v>
      </c>
      <c r="L13">
        <v>0.74765573362761883</v>
      </c>
      <c r="N13" s="492">
        <v>3</v>
      </c>
      <c r="O13" s="492" t="s">
        <v>869</v>
      </c>
      <c r="P13" s="237">
        <v>5.2361396303901436E-2</v>
      </c>
      <c r="Q13" s="237">
        <v>2.6793018104961533E-6</v>
      </c>
      <c r="R13" s="237">
        <v>0.10138888888888889</v>
      </c>
      <c r="S13" s="237">
        <v>7.585657241910875E-3</v>
      </c>
      <c r="T13" s="237">
        <v>2.6223776223776224E-2</v>
      </c>
      <c r="U13" s="237">
        <v>3.544965534767592E-4</v>
      </c>
    </row>
    <row r="14" spans="1:21" x14ac:dyDescent="0.25">
      <c r="F14" s="206">
        <f>SUM(F10:F13)</f>
        <v>0.89528933609354988</v>
      </c>
      <c r="N14" s="492">
        <v>4</v>
      </c>
      <c r="O14" s="492" t="s">
        <v>870</v>
      </c>
      <c r="P14" s="237">
        <v>1.4634146341463415E-2</v>
      </c>
      <c r="Q14" s="237">
        <v>1.3025164427509265E-3</v>
      </c>
      <c r="R14" s="237">
        <v>7.4401008827238338E-2</v>
      </c>
      <c r="S14" s="237">
        <v>3.6129474527986077E-3</v>
      </c>
      <c r="T14" s="237">
        <v>-0.10051107325383304</v>
      </c>
      <c r="U14" s="237">
        <v>1.1643871145589119E-2</v>
      </c>
    </row>
    <row r="15" spans="1:21" x14ac:dyDescent="0.25">
      <c r="H15" t="s">
        <v>5096</v>
      </c>
      <c r="K15" t="s">
        <v>5124</v>
      </c>
      <c r="L15" t="s">
        <v>5125</v>
      </c>
      <c r="N15" s="492">
        <v>5</v>
      </c>
      <c r="O15" s="492" t="s">
        <v>871</v>
      </c>
      <c r="P15" s="237">
        <v>5.8653846153846154E-2</v>
      </c>
      <c r="Q15" s="237">
        <v>6.2873911829396933E-5</v>
      </c>
      <c r="R15" s="237">
        <v>1.6431924882629109E-2</v>
      </c>
      <c r="S15" s="237">
        <v>4.5741003864502695E-6</v>
      </c>
      <c r="T15" s="237">
        <v>0.10181818181818182</v>
      </c>
      <c r="U15" s="237">
        <v>8.9156055701331456E-3</v>
      </c>
    </row>
    <row r="16" spans="1:21" x14ac:dyDescent="0.25">
      <c r="A16" s="146" t="s">
        <v>5096</v>
      </c>
      <c r="H16" t="s">
        <v>716</v>
      </c>
      <c r="I16" t="s">
        <v>5009</v>
      </c>
      <c r="J16" t="s">
        <v>5089</v>
      </c>
      <c r="K16">
        <v>1.5606100146815292E-2</v>
      </c>
      <c r="L16">
        <v>3.6212639944565458E-3</v>
      </c>
      <c r="N16" s="492">
        <v>6</v>
      </c>
      <c r="O16" s="492" t="s">
        <v>872</v>
      </c>
      <c r="P16" s="237">
        <v>8.2191780821917804E-2</v>
      </c>
      <c r="Q16" s="237">
        <v>9.9018730743998559E-4</v>
      </c>
      <c r="R16" s="237">
        <v>-5.1593533487297921E-2</v>
      </c>
      <c r="S16" s="237">
        <v>4.3410629970194979E-3</v>
      </c>
      <c r="T16" s="237">
        <v>-0.11524822695035461</v>
      </c>
      <c r="U16" s="237">
        <v>1.5041532171701915E-2</v>
      </c>
    </row>
    <row r="17" spans="1:21" ht="15.75" x14ac:dyDescent="0.25">
      <c r="A17" s="21" t="s">
        <v>716</v>
      </c>
      <c r="B17" s="21" t="s">
        <v>884</v>
      </c>
      <c r="C17" s="21" t="s">
        <v>5009</v>
      </c>
      <c r="D17" s="145" t="s">
        <v>5089</v>
      </c>
      <c r="E17" s="9" t="s">
        <v>5124</v>
      </c>
      <c r="F17" s="150" t="s">
        <v>5125</v>
      </c>
      <c r="H17">
        <v>1</v>
      </c>
      <c r="I17" t="s">
        <v>768</v>
      </c>
      <c r="J17">
        <v>0.23204157094913494</v>
      </c>
      <c r="K17">
        <v>6.0745137272575869E-2</v>
      </c>
      <c r="L17">
        <v>4.6153566081755269E-2</v>
      </c>
      <c r="N17" s="492">
        <v>7</v>
      </c>
      <c r="O17" s="492" t="s">
        <v>873</v>
      </c>
      <c r="P17" s="237">
        <v>-2.9535864978902954E-2</v>
      </c>
      <c r="Q17" s="237">
        <v>6.4417324479765859E-3</v>
      </c>
      <c r="R17" s="237">
        <v>-2.3370233702337023E-2</v>
      </c>
      <c r="S17" s="237">
        <v>1.4185350084730721E-3</v>
      </c>
      <c r="T17" s="237">
        <v>-1.4028056112224449E-2</v>
      </c>
      <c r="U17" s="237">
        <v>4.5897721309332283E-4</v>
      </c>
    </row>
    <row r="18" spans="1:21" ht="15.75" x14ac:dyDescent="0.25">
      <c r="A18" s="296"/>
      <c r="B18" s="299"/>
      <c r="C18" s="296" t="s">
        <v>722</v>
      </c>
      <c r="D18" s="200">
        <v>0.62525641349399785</v>
      </c>
      <c r="E18" s="298">
        <v>5.2831002376912205E-2</v>
      </c>
      <c r="F18" s="146">
        <f>D18*E18</f>
        <v>3.3032923067480999E-2</v>
      </c>
      <c r="H18">
        <v>2</v>
      </c>
      <c r="I18" t="s">
        <v>739</v>
      </c>
      <c r="J18">
        <v>0.7597903001627071</v>
      </c>
      <c r="K18">
        <v>4.5711206565729579E-2</v>
      </c>
      <c r="L18">
        <v>3.7337502686208938E-4</v>
      </c>
      <c r="N18" s="492">
        <v>8</v>
      </c>
      <c r="O18" s="492" t="s">
        <v>874</v>
      </c>
      <c r="P18" s="237">
        <v>1.3043478260869565E-2</v>
      </c>
      <c r="Q18" s="237">
        <v>1.4198623389518068E-3</v>
      </c>
      <c r="R18" s="237">
        <v>6.2972292191435767E-4</v>
      </c>
      <c r="S18" s="237">
        <v>1.8669088528354595E-4</v>
      </c>
      <c r="T18" s="237">
        <v>3.6585365853658534E-2</v>
      </c>
      <c r="U18" s="237">
        <v>8.5203674642269104E-4</v>
      </c>
    </row>
    <row r="19" spans="1:21" ht="15.75" x14ac:dyDescent="0.25">
      <c r="A19" s="146">
        <v>1</v>
      </c>
      <c r="B19" s="306">
        <v>2015</v>
      </c>
      <c r="C19" s="105" t="s">
        <v>768</v>
      </c>
      <c r="D19" s="206">
        <v>0.23204157094913494</v>
      </c>
      <c r="E19" s="146">
        <v>1.5606100146815292E-2</v>
      </c>
      <c r="F19" s="146">
        <f>D19*E19</f>
        <v>3.6212639944565458E-3</v>
      </c>
      <c r="H19">
        <v>3</v>
      </c>
      <c r="I19" t="s">
        <v>732</v>
      </c>
      <c r="J19">
        <v>8.168128888157912E-3</v>
      </c>
      <c r="L19">
        <v>5.0148205103073905E-2</v>
      </c>
      <c r="N19" s="492">
        <v>9</v>
      </c>
      <c r="O19" s="492" t="s">
        <v>875</v>
      </c>
      <c r="P19" s="237">
        <v>2.1834061135371178E-2</v>
      </c>
      <c r="Q19" s="237">
        <v>8.3465971164972132E-4</v>
      </c>
      <c r="R19" s="237">
        <v>-4.3423536815607303E-2</v>
      </c>
      <c r="S19" s="237">
        <v>3.331222888957746E-3</v>
      </c>
      <c r="T19" s="237">
        <v>-2.7450980392156862E-2</v>
      </c>
      <c r="U19" s="237">
        <v>1.2142909507769023E-3</v>
      </c>
    </row>
    <row r="20" spans="1:21" ht="15.75" x14ac:dyDescent="0.25">
      <c r="A20" s="146">
        <v>2</v>
      </c>
      <c r="B20" s="307"/>
      <c r="C20" s="105" t="s">
        <v>739</v>
      </c>
      <c r="D20" s="206">
        <v>0.7597903001627071</v>
      </c>
      <c r="E20" s="146">
        <v>1.5662379100754693E-2</v>
      </c>
      <c r="F20" s="146">
        <f>D20*E20</f>
        <v>1.1900123718224518E-2</v>
      </c>
      <c r="N20" s="492">
        <v>10</v>
      </c>
      <c r="O20" s="492" t="s">
        <v>876</v>
      </c>
      <c r="P20" s="237">
        <v>8.5470085470085479E-3</v>
      </c>
      <c r="Q20" s="237">
        <v>1.7789440757015307E-3</v>
      </c>
      <c r="R20" s="237">
        <v>-2.6315789473684209E-2</v>
      </c>
      <c r="S20" s="237">
        <v>1.6490908565335697E-3</v>
      </c>
      <c r="T20" s="237">
        <v>6.4516129032258063E-2</v>
      </c>
      <c r="U20" s="237">
        <v>3.2627437137460855E-3</v>
      </c>
    </row>
    <row r="21" spans="1:21" ht="15.75" x14ac:dyDescent="0.25">
      <c r="A21" s="146">
        <v>3</v>
      </c>
      <c r="B21" s="308"/>
      <c r="C21" s="105" t="s">
        <v>732</v>
      </c>
      <c r="D21" s="206">
        <v>8.168128888157912E-3</v>
      </c>
      <c r="E21" s="146">
        <v>4.5711206565729579E-2</v>
      </c>
      <c r="F21" s="146">
        <f>D21*E21</f>
        <v>3.7337502686208938E-4</v>
      </c>
      <c r="N21" s="492">
        <v>11</v>
      </c>
      <c r="O21" s="492" t="s">
        <v>877</v>
      </c>
      <c r="P21" s="237">
        <v>3.3898305084745763E-2</v>
      </c>
      <c r="Q21" s="237">
        <v>2.8312214800563099E-4</v>
      </c>
      <c r="R21" s="237">
        <v>-6.7567567567567571E-3</v>
      </c>
      <c r="S21" s="237">
        <v>4.4310110993607457E-4</v>
      </c>
      <c r="T21" s="237">
        <v>-4.3560606060606064E-2</v>
      </c>
      <c r="U21" s="237">
        <v>2.5965448588986099E-3</v>
      </c>
    </row>
    <row r="22" spans="1:21" x14ac:dyDescent="0.25">
      <c r="F22" s="146">
        <f>SUM(F18:F21)</f>
        <v>4.8927685807024154E-2</v>
      </c>
      <c r="N22" s="492">
        <v>12</v>
      </c>
      <c r="O22" s="492" t="s">
        <v>866</v>
      </c>
      <c r="P22" s="237">
        <v>0.17622950819672131</v>
      </c>
      <c r="Q22" s="237">
        <v>1.5751497291318778E-2</v>
      </c>
      <c r="R22" s="237">
        <v>1.6108843537414964E-2</v>
      </c>
      <c r="S22" s="237">
        <v>3.2965243248900328E-6</v>
      </c>
      <c r="T22" s="237">
        <v>6.7326732673267331E-2</v>
      </c>
      <c r="U22" s="237">
        <v>3.5917289930076685E-3</v>
      </c>
    </row>
    <row r="23" spans="1:21" x14ac:dyDescent="0.25">
      <c r="N23" s="599" t="s">
        <v>880</v>
      </c>
      <c r="O23" s="599"/>
      <c r="P23" s="237">
        <v>0.60869446808371896</v>
      </c>
      <c r="Q23" s="237"/>
      <c r="R23" s="237">
        <v>0.17151852270086218</v>
      </c>
      <c r="S23" s="237"/>
      <c r="T23" s="237">
        <v>8.8748368391324675E-2</v>
      </c>
      <c r="U23" s="237"/>
    </row>
    <row r="24" spans="1:21" x14ac:dyDescent="0.25">
      <c r="A24" s="146" t="s">
        <v>5090</v>
      </c>
      <c r="N24" s="599" t="s">
        <v>881</v>
      </c>
      <c r="O24" s="599"/>
      <c r="P24" s="237">
        <v>5.0724539006976578E-2</v>
      </c>
      <c r="Q24" s="237"/>
      <c r="R24" s="237">
        <v>1.4293210225071849E-2</v>
      </c>
      <c r="S24" s="237"/>
      <c r="T24" s="237">
        <v>7.3956973659437229E-3</v>
      </c>
      <c r="U24" s="237"/>
    </row>
    <row r="25" spans="1:21" x14ac:dyDescent="0.25">
      <c r="A25" s="146" t="s">
        <v>5096</v>
      </c>
      <c r="B25" s="146" t="s">
        <v>5095</v>
      </c>
      <c r="C25" s="146" t="s">
        <v>894</v>
      </c>
      <c r="D25" s="146" t="s">
        <v>5127</v>
      </c>
      <c r="N25" s="599" t="s">
        <v>5186</v>
      </c>
      <c r="O25" s="599"/>
      <c r="P25" s="140"/>
      <c r="Q25" s="237">
        <v>3.0784409414536681E-3</v>
      </c>
      <c r="R25" s="237"/>
      <c r="S25" s="237">
        <v>2.6382754982199022E-3</v>
      </c>
      <c r="T25" s="237"/>
      <c r="U25" s="237">
        <v>4.8563313035103707E-3</v>
      </c>
    </row>
    <row r="26" spans="1:21" x14ac:dyDescent="0.25">
      <c r="A26" s="146">
        <v>8.318112817055491E-2</v>
      </c>
      <c r="B26" s="146">
        <v>0.89528933609354988</v>
      </c>
      <c r="C26" s="146">
        <v>-8.9212734082430127E-3</v>
      </c>
      <c r="D26" s="146">
        <f>A26+B26*C26</f>
        <v>7.5194007223779988E-2</v>
      </c>
      <c r="N26" s="599" t="s">
        <v>883</v>
      </c>
      <c r="O26" s="599"/>
      <c r="P26" s="237"/>
      <c r="Q26" s="237">
        <v>5.5483699781590519E-2</v>
      </c>
      <c r="R26" s="237"/>
      <c r="S26" s="237">
        <v>5.1364146038067278E-2</v>
      </c>
      <c r="T26" s="237"/>
      <c r="U26" s="237">
        <v>6.9687382670827649E-2</v>
      </c>
    </row>
    <row r="27" spans="1:21" x14ac:dyDescent="0.25">
      <c r="N27" s="662" t="s">
        <v>5142</v>
      </c>
      <c r="O27" s="662"/>
      <c r="P27" s="662"/>
      <c r="Q27" s="662"/>
      <c r="R27" s="502"/>
      <c r="S27" s="502"/>
      <c r="T27" s="502"/>
      <c r="U27" s="503"/>
    </row>
    <row r="28" spans="1:21" x14ac:dyDescent="0.25">
      <c r="A28" t="s">
        <v>5093</v>
      </c>
      <c r="N28" s="599" t="s">
        <v>716</v>
      </c>
      <c r="O28" s="599" t="s">
        <v>885</v>
      </c>
      <c r="P28" s="599" t="s">
        <v>732</v>
      </c>
      <c r="Q28" s="599"/>
      <c r="R28" s="637"/>
      <c r="S28" s="638"/>
      <c r="T28" s="636"/>
      <c r="U28" s="638"/>
    </row>
    <row r="29" spans="1:21" ht="17.25" x14ac:dyDescent="0.25">
      <c r="A29" s="21" t="s">
        <v>716</v>
      </c>
      <c r="B29" s="21" t="s">
        <v>884</v>
      </c>
      <c r="C29" s="21" t="s">
        <v>5009</v>
      </c>
      <c r="D29" s="145" t="s">
        <v>5088</v>
      </c>
      <c r="N29" s="599"/>
      <c r="O29" s="599"/>
      <c r="P29" s="492" t="s">
        <v>880</v>
      </c>
      <c r="Q29" s="492" t="s">
        <v>5187</v>
      </c>
      <c r="R29" s="504"/>
      <c r="S29" s="492"/>
      <c r="T29" s="492"/>
      <c r="U29" s="492"/>
    </row>
    <row r="30" spans="1:21" ht="15.75" x14ac:dyDescent="0.25">
      <c r="A30" s="296">
        <v>1</v>
      </c>
      <c r="B30" s="299"/>
      <c r="C30" s="296" t="s">
        <v>722</v>
      </c>
      <c r="D30" s="145">
        <v>5.5483699781590519E-2</v>
      </c>
      <c r="N30" s="492">
        <v>1</v>
      </c>
      <c r="O30" s="492" t="s">
        <v>867</v>
      </c>
      <c r="P30" s="237">
        <v>2.0881670533642691E-2</v>
      </c>
      <c r="Q30" s="237">
        <v>2.0997104406245506E-4</v>
      </c>
      <c r="R30" s="505"/>
      <c r="S30" s="237"/>
      <c r="T30" s="237"/>
      <c r="U30" s="237"/>
    </row>
    <row r="31" spans="1:21" ht="15.75" x14ac:dyDescent="0.25">
      <c r="A31" s="146">
        <v>2</v>
      </c>
      <c r="B31" s="306">
        <v>2015</v>
      </c>
      <c r="C31" s="105" t="s">
        <v>768</v>
      </c>
      <c r="D31" s="146">
        <v>5.1364146038067278E-2</v>
      </c>
      <c r="N31" s="492">
        <v>2</v>
      </c>
      <c r="O31" s="492" t="s">
        <v>868</v>
      </c>
      <c r="P31" s="237">
        <v>9.0909090909090912E-2</v>
      </c>
      <c r="Q31" s="237">
        <v>3.0843631161338136E-3</v>
      </c>
      <c r="R31" s="505"/>
      <c r="S31" s="237"/>
      <c r="T31" s="237"/>
      <c r="U31" s="237"/>
    </row>
    <row r="32" spans="1:21" ht="15.75" x14ac:dyDescent="0.25">
      <c r="A32" s="554">
        <v>3</v>
      </c>
      <c r="B32" s="307"/>
      <c r="C32" s="105" t="s">
        <v>739</v>
      </c>
      <c r="D32" s="146">
        <v>6.9687382670827649E-2</v>
      </c>
      <c r="N32" s="492">
        <v>3</v>
      </c>
      <c r="O32" s="492" t="s">
        <v>869</v>
      </c>
      <c r="P32" s="237">
        <v>7.5068833333333335E-2</v>
      </c>
      <c r="Q32" s="237">
        <v>1.575834752253952E-3</v>
      </c>
      <c r="R32" s="237"/>
      <c r="S32" s="237"/>
      <c r="T32" s="237"/>
      <c r="U32" s="237"/>
    </row>
    <row r="33" spans="1:21" ht="15.75" x14ac:dyDescent="0.25">
      <c r="A33" s="146">
        <v>4</v>
      </c>
      <c r="B33" s="308"/>
      <c r="C33" s="105" t="s">
        <v>732</v>
      </c>
      <c r="D33" s="146">
        <v>0.30937428895278868</v>
      </c>
      <c r="N33" s="492">
        <v>4</v>
      </c>
      <c r="O33" s="492" t="s">
        <v>870</v>
      </c>
      <c r="P33" s="237">
        <v>-0.13827655310621242</v>
      </c>
      <c r="Q33" s="237">
        <v>3.0153836725403241E-2</v>
      </c>
      <c r="R33" s="237"/>
      <c r="S33" s="237"/>
      <c r="T33" s="237"/>
      <c r="U33" s="237"/>
    </row>
    <row r="34" spans="1:21" x14ac:dyDescent="0.25">
      <c r="C34" s="146" t="s">
        <v>891</v>
      </c>
      <c r="D34" s="146">
        <f>SUM(D30:D33)</f>
        <v>0.48590951744327415</v>
      </c>
      <c r="N34" s="492">
        <v>5</v>
      </c>
      <c r="O34" s="492" t="s">
        <v>871</v>
      </c>
      <c r="P34" s="237">
        <v>2.3255813953488372E-3</v>
      </c>
      <c r="Q34" s="237">
        <v>1.0920689663296548E-3</v>
      </c>
      <c r="R34" s="237"/>
      <c r="S34" s="237"/>
      <c r="T34" s="237"/>
      <c r="U34" s="237"/>
    </row>
    <row r="35" spans="1:21" x14ac:dyDescent="0.25">
      <c r="C35" s="146" t="s">
        <v>5092</v>
      </c>
      <c r="D35" s="146">
        <f>D34/SQRT(4)</f>
        <v>0.24295475872163708</v>
      </c>
      <c r="E35">
        <f>D34/4</f>
        <v>0.12147737936081854</v>
      </c>
      <c r="N35" s="492">
        <v>6</v>
      </c>
      <c r="O35" s="492" t="s">
        <v>872</v>
      </c>
      <c r="P35" s="237">
        <v>-6.7285382830626447E-2</v>
      </c>
      <c r="Q35" s="237">
        <v>1.0538548139777395E-2</v>
      </c>
      <c r="R35" s="237"/>
      <c r="S35" s="237"/>
      <c r="T35" s="237"/>
      <c r="U35" s="237"/>
    </row>
    <row r="36" spans="1:21" x14ac:dyDescent="0.25">
      <c r="N36" s="492">
        <v>7</v>
      </c>
      <c r="O36" s="492" t="s">
        <v>873</v>
      </c>
      <c r="P36" s="237">
        <v>-5.2238805970149252E-2</v>
      </c>
      <c r="Q36" s="237">
        <v>7.6756617632766123E-3</v>
      </c>
      <c r="R36" s="237"/>
      <c r="S36" s="237"/>
      <c r="T36" s="237"/>
      <c r="U36" s="237"/>
    </row>
    <row r="37" spans="1:21" x14ac:dyDescent="0.25">
      <c r="N37" s="492">
        <v>8</v>
      </c>
      <c r="O37" s="492" t="s">
        <v>874</v>
      </c>
      <c r="P37" s="237">
        <v>0.88976377952755903</v>
      </c>
      <c r="Q37" s="237">
        <v>0.72998523061109366</v>
      </c>
      <c r="R37" s="237"/>
      <c r="S37" s="237"/>
      <c r="T37" s="237"/>
      <c r="U37" s="237"/>
    </row>
    <row r="38" spans="1:21" x14ac:dyDescent="0.25">
      <c r="N38" s="492">
        <v>9</v>
      </c>
      <c r="O38" s="492" t="s">
        <v>875</v>
      </c>
      <c r="P38" s="237">
        <v>-0.55972222222222223</v>
      </c>
      <c r="Q38" s="237">
        <v>0.35413719065439914</v>
      </c>
      <c r="R38" s="237"/>
      <c r="S38" s="237"/>
      <c r="T38" s="237"/>
      <c r="U38" s="237"/>
    </row>
    <row r="39" spans="1:21" x14ac:dyDescent="0.25">
      <c r="N39" s="492">
        <v>10</v>
      </c>
      <c r="O39" s="492" t="s">
        <v>876</v>
      </c>
      <c r="P39" s="237">
        <v>9.7791798107255523E-2</v>
      </c>
      <c r="Q39" s="237">
        <v>3.8962251821510639E-3</v>
      </c>
      <c r="R39" s="237"/>
      <c r="S39" s="237"/>
      <c r="T39" s="237"/>
      <c r="U39" s="237"/>
    </row>
    <row r="40" spans="1:21" x14ac:dyDescent="0.25">
      <c r="N40" s="492">
        <v>11</v>
      </c>
      <c r="O40" s="492" t="s">
        <v>877</v>
      </c>
      <c r="P40" s="237">
        <v>-2.2988505747126436E-2</v>
      </c>
      <c r="Q40" s="237">
        <v>3.4059542535871674E-3</v>
      </c>
      <c r="R40" s="237"/>
      <c r="S40" s="237"/>
      <c r="T40" s="237"/>
      <c r="U40" s="237"/>
    </row>
    <row r="41" spans="1:21" x14ac:dyDescent="0.25">
      <c r="N41" s="492">
        <v>12</v>
      </c>
      <c r="O41" s="492" t="s">
        <v>866</v>
      </c>
      <c r="P41" s="237">
        <v>8.8235294117647065E-2</v>
      </c>
      <c r="Q41" s="237">
        <v>2.794522772054987E-3</v>
      </c>
      <c r="R41" s="237"/>
      <c r="S41" s="237"/>
      <c r="T41" s="237"/>
      <c r="U41" s="237"/>
    </row>
    <row r="42" spans="1:21" x14ac:dyDescent="0.25">
      <c r="N42" s="599" t="s">
        <v>880</v>
      </c>
      <c r="O42" s="599"/>
      <c r="P42" s="237">
        <v>0.42446457804754056</v>
      </c>
      <c r="Q42" s="237"/>
      <c r="R42" s="237"/>
      <c r="S42" s="237"/>
      <c r="T42" s="237"/>
      <c r="U42" s="237"/>
    </row>
    <row r="43" spans="1:21" x14ac:dyDescent="0.25">
      <c r="N43" s="599" t="s">
        <v>881</v>
      </c>
      <c r="O43" s="599"/>
      <c r="P43" s="237">
        <v>3.5372048170628383E-2</v>
      </c>
      <c r="Q43" s="237"/>
      <c r="R43" s="237"/>
      <c r="S43" s="237"/>
      <c r="T43" s="237"/>
      <c r="U43" s="237"/>
    </row>
    <row r="44" spans="1:21" x14ac:dyDescent="0.25">
      <c r="N44" s="599" t="s">
        <v>5186</v>
      </c>
      <c r="O44" s="599"/>
      <c r="P44" s="140"/>
      <c r="Q44" s="237">
        <v>9.571245066504358E-2</v>
      </c>
      <c r="R44" s="237"/>
      <c r="S44" s="237"/>
      <c r="T44" s="237"/>
      <c r="U44" s="237"/>
    </row>
    <row r="45" spans="1:21" x14ac:dyDescent="0.25">
      <c r="N45" s="599" t="s">
        <v>883</v>
      </c>
      <c r="O45" s="599"/>
      <c r="P45" s="237"/>
      <c r="Q45" s="237">
        <v>0.30937428895278868</v>
      </c>
      <c r="R45" s="237"/>
      <c r="S45" s="237"/>
      <c r="T45" s="237"/>
      <c r="U45" s="237"/>
    </row>
  </sheetData>
  <mergeCells count="22">
    <mergeCell ref="N45:O45"/>
    <mergeCell ref="N27:Q27"/>
    <mergeCell ref="P28:Q28"/>
    <mergeCell ref="R28:S28"/>
    <mergeCell ref="T28:U28"/>
    <mergeCell ref="N28:N29"/>
    <mergeCell ref="O28:O29"/>
    <mergeCell ref="B2:B5"/>
    <mergeCell ref="A6:G6"/>
    <mergeCell ref="N42:O42"/>
    <mergeCell ref="N43:O43"/>
    <mergeCell ref="N44:O44"/>
    <mergeCell ref="N8:U8"/>
    <mergeCell ref="N9:N10"/>
    <mergeCell ref="O9:O10"/>
    <mergeCell ref="P9:Q9"/>
    <mergeCell ref="R9:S9"/>
    <mergeCell ref="T9:U9"/>
    <mergeCell ref="N23:O23"/>
    <mergeCell ref="N24:O24"/>
    <mergeCell ref="N25:O25"/>
    <mergeCell ref="N26:O2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A27" workbookViewId="0">
      <selection activeCell="E48" sqref="E48"/>
    </sheetView>
  </sheetViews>
  <sheetFormatPr defaultRowHeight="15" x14ac:dyDescent="0.25"/>
  <cols>
    <col min="6" max="6" width="11.7109375" customWidth="1"/>
    <col min="9" max="9" width="9.5703125" bestFit="1" customWidth="1"/>
  </cols>
  <sheetData>
    <row r="1" spans="1:23" ht="18.75" x14ac:dyDescent="0.25">
      <c r="A1" s="21" t="s">
        <v>716</v>
      </c>
      <c r="B1" s="21" t="s">
        <v>884</v>
      </c>
      <c r="C1" s="21" t="s">
        <v>5009</v>
      </c>
      <c r="D1" s="145" t="s">
        <v>5078</v>
      </c>
      <c r="E1" s="145" t="s">
        <v>5080</v>
      </c>
      <c r="F1" s="145" t="s">
        <v>5079</v>
      </c>
      <c r="G1" s="145" t="s">
        <v>5081</v>
      </c>
      <c r="H1" s="145" t="s">
        <v>5082</v>
      </c>
      <c r="I1" s="145" t="s">
        <v>5083</v>
      </c>
      <c r="J1" s="145" t="s">
        <v>5084</v>
      </c>
      <c r="P1" t="s">
        <v>716</v>
      </c>
      <c r="Q1" t="s">
        <v>5009</v>
      </c>
      <c r="R1" t="s">
        <v>5150</v>
      </c>
      <c r="S1" t="s">
        <v>5128</v>
      </c>
      <c r="T1" t="s">
        <v>5084</v>
      </c>
    </row>
    <row r="2" spans="1:23" x14ac:dyDescent="0.25">
      <c r="A2" s="21">
        <v>1</v>
      </c>
      <c r="B2" s="732">
        <v>2016</v>
      </c>
      <c r="C2" s="21" t="s">
        <v>743</v>
      </c>
      <c r="D2" s="43">
        <v>0.60323405342634118</v>
      </c>
      <c r="E2" s="43">
        <v>0.45957597243556464</v>
      </c>
      <c r="F2" s="43">
        <v>1.0679280347459872</v>
      </c>
      <c r="G2" s="43">
        <v>2.3253105812869872E-2</v>
      </c>
      <c r="H2" s="43">
        <f>D2*(F2-G2)/E2</f>
        <v>1.3712281095843297</v>
      </c>
      <c r="I2" s="43">
        <f>H2/H9</f>
        <v>5.4118348868669952E-2</v>
      </c>
      <c r="J2" s="216">
        <v>5.4118348868669952E-2</v>
      </c>
      <c r="L2" t="s">
        <v>5132</v>
      </c>
      <c r="P2">
        <v>1</v>
      </c>
      <c r="Q2" t="s">
        <v>743</v>
      </c>
      <c r="R2">
        <v>1.3712281095843297</v>
      </c>
      <c r="S2">
        <v>5.4118348868669952E-2</v>
      </c>
      <c r="T2">
        <v>5.4118348868669952E-2</v>
      </c>
    </row>
    <row r="3" spans="1:23" x14ac:dyDescent="0.25">
      <c r="A3" s="21">
        <v>2</v>
      </c>
      <c r="B3" s="733"/>
      <c r="C3" s="21" t="s">
        <v>720</v>
      </c>
      <c r="D3" s="43">
        <v>0.79018437492383398</v>
      </c>
      <c r="E3" s="43">
        <v>5.147722091856907E-3</v>
      </c>
      <c r="F3" s="43">
        <v>0.13348115889980863</v>
      </c>
      <c r="G3" s="43">
        <v>2.3253105812869872E-2</v>
      </c>
      <c r="H3" s="43">
        <f t="shared" ref="H3:H8" si="0">D3*(F3-G3)/E3</f>
        <v>16.920199589903394</v>
      </c>
      <c r="I3" s="43">
        <f>H3/H9</f>
        <v>0.66779061626114045</v>
      </c>
      <c r="J3" s="216">
        <v>0.66779061626114045</v>
      </c>
      <c r="P3">
        <v>2</v>
      </c>
      <c r="Q3" t="s">
        <v>720</v>
      </c>
      <c r="R3">
        <v>16.920199589903394</v>
      </c>
      <c r="S3">
        <v>0.66779061626114045</v>
      </c>
      <c r="T3">
        <v>0.66779061626114045</v>
      </c>
    </row>
    <row r="4" spans="1:23" x14ac:dyDescent="0.25">
      <c r="A4" s="21">
        <v>3</v>
      </c>
      <c r="B4" s="733"/>
      <c r="C4" s="21" t="s">
        <v>759</v>
      </c>
      <c r="D4" s="43">
        <v>1.3073813455117798</v>
      </c>
      <c r="E4" s="43">
        <v>1.7777701611494306E-2</v>
      </c>
      <c r="F4" s="43">
        <v>8.3543824097277328E-2</v>
      </c>
      <c r="G4" s="43">
        <v>2.3253105812869872E-2</v>
      </c>
      <c r="H4" s="43">
        <f t="shared" si="0"/>
        <v>4.4338105180917591</v>
      </c>
      <c r="I4" s="43">
        <f>H4/H9</f>
        <v>0.17498948771434245</v>
      </c>
      <c r="J4" s="216">
        <v>0.17498948771434245</v>
      </c>
      <c r="P4">
        <v>3</v>
      </c>
      <c r="Q4" t="s">
        <v>759</v>
      </c>
      <c r="R4">
        <v>4.4338105180917591</v>
      </c>
      <c r="S4">
        <v>0.17498948771434245</v>
      </c>
      <c r="T4">
        <v>0.17498948771434245</v>
      </c>
    </row>
    <row r="5" spans="1:23" x14ac:dyDescent="0.25">
      <c r="A5" s="21">
        <v>4</v>
      </c>
      <c r="B5" s="733"/>
      <c r="C5" s="21" t="s">
        <v>766</v>
      </c>
      <c r="D5" s="43">
        <v>0.62541155062528331</v>
      </c>
      <c r="E5" s="43">
        <v>7.9028938536490224E-3</v>
      </c>
      <c r="F5" s="43">
        <v>3.3842976750167814E-2</v>
      </c>
      <c r="G5" s="43">
        <v>2.3253105812869872E-2</v>
      </c>
      <c r="H5" s="43">
        <f t="shared" si="0"/>
        <v>0.83805093760168137</v>
      </c>
      <c r="I5" s="43">
        <f>H5/H9</f>
        <v>3.3075410789669572E-2</v>
      </c>
      <c r="J5" s="216">
        <v>3.3075410789669572E-2</v>
      </c>
      <c r="P5">
        <v>4</v>
      </c>
      <c r="Q5" t="s">
        <v>766</v>
      </c>
      <c r="R5">
        <v>0.83805093760168137</v>
      </c>
      <c r="S5">
        <v>3.3075410789669572E-2</v>
      </c>
      <c r="T5">
        <v>3.3075410789669572E-2</v>
      </c>
    </row>
    <row r="6" spans="1:23" x14ac:dyDescent="0.25">
      <c r="A6" s="21">
        <v>5</v>
      </c>
      <c r="B6" s="733"/>
      <c r="C6" s="21" t="s">
        <v>736</v>
      </c>
      <c r="D6" s="43">
        <v>0.36516647381213474</v>
      </c>
      <c r="E6" s="43">
        <v>2.2994867001189987E-3</v>
      </c>
      <c r="F6" s="43">
        <v>3.2581104011077534E-2</v>
      </c>
      <c r="G6" s="43">
        <v>2.3253105812869872E-2</v>
      </c>
      <c r="H6" s="43">
        <f t="shared" si="0"/>
        <v>1.4813185088607661</v>
      </c>
      <c r="I6" s="43">
        <f>H6/H9</f>
        <v>5.8463293807801506E-2</v>
      </c>
      <c r="J6" s="216">
        <v>5.8463293807801506E-2</v>
      </c>
      <c r="P6">
        <v>5</v>
      </c>
      <c r="Q6" t="s">
        <v>736</v>
      </c>
      <c r="R6">
        <v>1.4813185088607661</v>
      </c>
      <c r="S6">
        <v>5.8463293807801506E-2</v>
      </c>
      <c r="T6">
        <v>5.8463293807801506E-2</v>
      </c>
    </row>
    <row r="7" spans="1:23" x14ac:dyDescent="0.25">
      <c r="A7" s="21">
        <v>6</v>
      </c>
      <c r="B7" s="733"/>
      <c r="C7" s="21" t="s">
        <v>763</v>
      </c>
      <c r="D7" s="43">
        <v>0.81956915267758945</v>
      </c>
      <c r="E7" s="43">
        <v>2.0544648506575854E-3</v>
      </c>
      <c r="F7" s="43">
        <v>2.3829327657111956E-2</v>
      </c>
      <c r="G7" s="43">
        <v>2.3253105812869872E-2</v>
      </c>
      <c r="H7" s="43">
        <f t="shared" si="0"/>
        <v>0.2298669887141879</v>
      </c>
      <c r="I7" s="43">
        <f>H7/H9</f>
        <v>9.0721753745232614E-3</v>
      </c>
      <c r="J7" s="216">
        <v>9.0721753745232614E-3</v>
      </c>
      <c r="P7">
        <v>6</v>
      </c>
      <c r="Q7" t="s">
        <v>763</v>
      </c>
      <c r="R7">
        <v>0.2298669887141879</v>
      </c>
      <c r="S7">
        <v>9.0721753745232614E-3</v>
      </c>
      <c r="T7">
        <v>9.0721753745232614E-3</v>
      </c>
    </row>
    <row r="8" spans="1:23" x14ac:dyDescent="0.25">
      <c r="A8" s="21">
        <v>7</v>
      </c>
      <c r="B8" s="734"/>
      <c r="C8" s="21" t="s">
        <v>741</v>
      </c>
      <c r="D8" s="43">
        <v>1.4817965878684902</v>
      </c>
      <c r="E8" s="43">
        <v>5.2070254885058405E-3</v>
      </c>
      <c r="F8" s="43">
        <v>2.3474865184028429E-2</v>
      </c>
      <c r="G8" s="43">
        <v>2.3253105812869872E-2</v>
      </c>
      <c r="H8" s="43">
        <f t="shared" si="0"/>
        <v>6.3107484347057569E-2</v>
      </c>
      <c r="I8" s="43">
        <f>H8/H9</f>
        <v>2.4906671838527917E-3</v>
      </c>
      <c r="J8" s="216">
        <v>2.4906671838527917E-3</v>
      </c>
      <c r="P8">
        <v>7</v>
      </c>
      <c r="Q8" t="s">
        <v>741</v>
      </c>
      <c r="R8">
        <v>6.3107484347057569E-2</v>
      </c>
      <c r="S8">
        <v>2.4906671838527917E-3</v>
      </c>
      <c r="T8">
        <v>2.4906671838527917E-3</v>
      </c>
    </row>
    <row r="9" spans="1:23" x14ac:dyDescent="0.25">
      <c r="A9" s="625" t="s">
        <v>891</v>
      </c>
      <c r="B9" s="625"/>
      <c r="C9" s="625"/>
      <c r="D9" s="625"/>
      <c r="E9" s="625"/>
      <c r="F9" s="625"/>
      <c r="G9" s="625"/>
      <c r="H9" s="206">
        <f>SUM(H2:H8)</f>
        <v>25.337582137103176</v>
      </c>
      <c r="I9" s="217">
        <f>SUM(I2:I8)</f>
        <v>0.99999999999999989</v>
      </c>
      <c r="J9" s="218">
        <f>SUM(J2:J8)</f>
        <v>0.99999999999999989</v>
      </c>
      <c r="R9">
        <v>25.337582137103176</v>
      </c>
      <c r="S9">
        <v>0.99999999999999989</v>
      </c>
      <c r="T9">
        <v>0.99999999999999989</v>
      </c>
    </row>
    <row r="11" spans="1:23" x14ac:dyDescent="0.25">
      <c r="A11" s="205" t="s">
        <v>5095</v>
      </c>
      <c r="H11" t="s">
        <v>5095</v>
      </c>
    </row>
    <row r="12" spans="1:23" ht="15.75" x14ac:dyDescent="0.25">
      <c r="A12" s="21" t="s">
        <v>716</v>
      </c>
      <c r="B12" s="21" t="s">
        <v>884</v>
      </c>
      <c r="C12" s="21" t="s">
        <v>5009</v>
      </c>
      <c r="D12" s="145" t="s">
        <v>5128</v>
      </c>
      <c r="E12" s="9" t="s">
        <v>5068</v>
      </c>
      <c r="F12" s="150" t="s">
        <v>5094</v>
      </c>
      <c r="H12" t="s">
        <v>716</v>
      </c>
      <c r="I12" t="s">
        <v>5009</v>
      </c>
      <c r="J12" t="s">
        <v>5128</v>
      </c>
      <c r="K12" t="s">
        <v>5068</v>
      </c>
      <c r="L12" t="s">
        <v>5094</v>
      </c>
      <c r="P12" s="662" t="s">
        <v>5143</v>
      </c>
      <c r="Q12" s="662"/>
      <c r="R12" s="662"/>
      <c r="S12" s="662"/>
      <c r="T12" s="662"/>
      <c r="U12" s="662"/>
      <c r="V12" s="662"/>
      <c r="W12" s="662"/>
    </row>
    <row r="13" spans="1:23" x14ac:dyDescent="0.25">
      <c r="A13" s="21">
        <v>1</v>
      </c>
      <c r="B13" s="735">
        <v>2016</v>
      </c>
      <c r="C13" s="21" t="s">
        <v>743</v>
      </c>
      <c r="D13" s="43">
        <v>5.4118348868669952E-2</v>
      </c>
      <c r="E13" s="43">
        <v>0.60323405342634118</v>
      </c>
      <c r="F13" s="43">
        <f>D13*E13</f>
        <v>3.2646030952788618E-2</v>
      </c>
      <c r="H13">
        <v>1</v>
      </c>
      <c r="I13" t="s">
        <v>743</v>
      </c>
      <c r="J13">
        <v>5.4118348868669952E-2</v>
      </c>
      <c r="K13">
        <v>0.60323405342634118</v>
      </c>
      <c r="L13">
        <v>3.2646030952788618E-2</v>
      </c>
      <c r="P13" s="596" t="s">
        <v>716</v>
      </c>
      <c r="Q13" s="596" t="s">
        <v>885</v>
      </c>
      <c r="R13" s="636" t="s">
        <v>743</v>
      </c>
      <c r="S13" s="638"/>
      <c r="T13" s="636" t="s">
        <v>720</v>
      </c>
      <c r="U13" s="638"/>
      <c r="V13" s="636" t="s">
        <v>759</v>
      </c>
      <c r="W13" s="638"/>
    </row>
    <row r="14" spans="1:23" x14ac:dyDescent="0.25">
      <c r="A14" s="21">
        <v>2</v>
      </c>
      <c r="B14" s="735"/>
      <c r="C14" s="21" t="s">
        <v>720</v>
      </c>
      <c r="D14" s="43">
        <v>0.66779061626114045</v>
      </c>
      <c r="E14" s="43">
        <v>0.79018437492383398</v>
      </c>
      <c r="F14" s="43">
        <f t="shared" ref="F14:F19" si="1">D14*E14</f>
        <v>0.52767771069031111</v>
      </c>
      <c r="H14">
        <v>2</v>
      </c>
      <c r="I14" t="s">
        <v>720</v>
      </c>
      <c r="J14">
        <v>0.66779061626114045</v>
      </c>
      <c r="K14">
        <v>0.79018437492383398</v>
      </c>
      <c r="L14">
        <v>0.52767771069031111</v>
      </c>
      <c r="P14" s="598"/>
      <c r="Q14" s="598"/>
      <c r="R14" s="492" t="s">
        <v>880</v>
      </c>
      <c r="S14" s="492" t="s">
        <v>5187</v>
      </c>
      <c r="T14" s="492" t="s">
        <v>880</v>
      </c>
      <c r="U14" s="492" t="s">
        <v>5187</v>
      </c>
      <c r="V14" s="492" t="s">
        <v>880</v>
      </c>
      <c r="W14" s="492" t="s">
        <v>5187</v>
      </c>
    </row>
    <row r="15" spans="1:23" x14ac:dyDescent="0.25">
      <c r="A15" s="21">
        <v>3</v>
      </c>
      <c r="B15" s="735"/>
      <c r="C15" s="21" t="s">
        <v>759</v>
      </c>
      <c r="D15" s="43">
        <v>0.17498948771434245</v>
      </c>
      <c r="E15" s="43">
        <v>1.3073813455117798</v>
      </c>
      <c r="F15" s="43">
        <f t="shared" si="1"/>
        <v>0.22877799189839407</v>
      </c>
      <c r="H15">
        <v>3</v>
      </c>
      <c r="I15" t="s">
        <v>759</v>
      </c>
      <c r="J15">
        <v>0.17498948771434245</v>
      </c>
      <c r="K15">
        <v>1.3073813455117798</v>
      </c>
      <c r="L15">
        <v>0.22877799189839407</v>
      </c>
      <c r="P15" s="492">
        <v>1</v>
      </c>
      <c r="Q15" s="492" t="s">
        <v>867</v>
      </c>
      <c r="R15" s="237">
        <v>-0.11758118701007839</v>
      </c>
      <c r="S15" s="237">
        <v>8.1828776850733451E-3</v>
      </c>
      <c r="T15" s="237">
        <v>1.9417475728155338E-2</v>
      </c>
      <c r="U15" s="237">
        <v>8.2914228469843487E-3</v>
      </c>
      <c r="V15" s="237">
        <v>-1.6574585635359115E-2</v>
      </c>
      <c r="W15" s="237">
        <v>1.7108175085769863E-2</v>
      </c>
    </row>
    <row r="16" spans="1:23" x14ac:dyDescent="0.25">
      <c r="A16" s="21">
        <v>4</v>
      </c>
      <c r="B16" s="735"/>
      <c r="C16" s="21" t="s">
        <v>766</v>
      </c>
      <c r="D16" s="43">
        <v>3.3075410789669572E-2</v>
      </c>
      <c r="E16" s="43">
        <v>0.62541155062528331</v>
      </c>
      <c r="F16" s="43">
        <f t="shared" si="1"/>
        <v>2.0685743949535474E-2</v>
      </c>
      <c r="H16">
        <v>4</v>
      </c>
      <c r="I16" t="s">
        <v>766</v>
      </c>
      <c r="J16">
        <v>3.3075410789669572E-2</v>
      </c>
      <c r="K16">
        <v>0.62541155062528331</v>
      </c>
      <c r="L16">
        <v>2.0685743949535474E-2</v>
      </c>
      <c r="P16" s="492">
        <v>2</v>
      </c>
      <c r="Q16" s="492" t="s">
        <v>868</v>
      </c>
      <c r="R16" s="237">
        <v>1.6497461928934011E-2</v>
      </c>
      <c r="S16" s="237">
        <v>1.9026511081327374E-3</v>
      </c>
      <c r="T16" s="237">
        <v>0.15238095238095239</v>
      </c>
      <c r="U16" s="237">
        <v>1.756131800326382E-3</v>
      </c>
      <c r="V16" s="237">
        <v>0.1404494382022472</v>
      </c>
      <c r="W16" s="237">
        <v>6.8779264043877396E-4</v>
      </c>
    </row>
    <row r="17" spans="1:23" x14ac:dyDescent="0.25">
      <c r="A17" s="21">
        <v>5</v>
      </c>
      <c r="B17" s="735"/>
      <c r="C17" s="21" t="s">
        <v>736</v>
      </c>
      <c r="D17" s="43">
        <v>5.8463293807801506E-2</v>
      </c>
      <c r="E17" s="43">
        <v>0.36516647381213474</v>
      </c>
      <c r="F17" s="43">
        <f t="shared" si="1"/>
        <v>2.1348834847237687E-2</v>
      </c>
      <c r="H17">
        <v>5</v>
      </c>
      <c r="I17" t="s">
        <v>736</v>
      </c>
      <c r="J17">
        <v>5.8463293807801506E-2</v>
      </c>
      <c r="K17">
        <v>0.36516647381213474</v>
      </c>
      <c r="L17">
        <v>2.1348834847237687E-2</v>
      </c>
      <c r="P17" s="492">
        <v>3</v>
      </c>
      <c r="Q17" s="492" t="s">
        <v>869</v>
      </c>
      <c r="R17" s="237">
        <v>-1.5230961298377029E-2</v>
      </c>
      <c r="S17" s="237">
        <v>1.4139507011482499E-4</v>
      </c>
      <c r="T17" s="237">
        <v>6.6115702479338845E-2</v>
      </c>
      <c r="U17" s="237">
        <v>1.9677229774082657E-3</v>
      </c>
      <c r="V17" s="237">
        <v>0.23645320197044334</v>
      </c>
      <c r="W17" s="237">
        <v>1.4940066514362032E-2</v>
      </c>
    </row>
    <row r="18" spans="1:23" x14ac:dyDescent="0.25">
      <c r="A18" s="21">
        <v>6</v>
      </c>
      <c r="B18" s="735"/>
      <c r="C18" s="21" t="s">
        <v>763</v>
      </c>
      <c r="D18" s="43">
        <v>9.0721753745232614E-3</v>
      </c>
      <c r="E18" s="43">
        <v>0.81956915267758945</v>
      </c>
      <c r="F18" s="43">
        <f t="shared" si="1"/>
        <v>7.4352750846405219E-3</v>
      </c>
      <c r="H18">
        <v>6</v>
      </c>
      <c r="I18" t="s">
        <v>763</v>
      </c>
      <c r="J18">
        <v>9.0721753745232614E-3</v>
      </c>
      <c r="K18">
        <v>0.81956915267758945</v>
      </c>
      <c r="L18">
        <v>7.4352750846405219E-3</v>
      </c>
      <c r="P18" s="492">
        <v>4</v>
      </c>
      <c r="Q18" s="492" t="s">
        <v>870</v>
      </c>
      <c r="R18" s="237">
        <v>2.5354969574036511E-4</v>
      </c>
      <c r="S18" s="237">
        <v>7.4941673536421476E-4</v>
      </c>
      <c r="T18" s="237">
        <v>0.18858914728682172</v>
      </c>
      <c r="U18" s="237">
        <v>6.1018627958907773E-3</v>
      </c>
      <c r="V18" s="237">
        <v>0.35436653386454187</v>
      </c>
      <c r="W18" s="237">
        <v>5.7668610838849992E-2</v>
      </c>
    </row>
    <row r="19" spans="1:23" x14ac:dyDescent="0.25">
      <c r="A19" s="21">
        <v>7</v>
      </c>
      <c r="B19" s="735"/>
      <c r="C19" s="21" t="s">
        <v>741</v>
      </c>
      <c r="D19" s="43">
        <v>2.4906671838527917E-3</v>
      </c>
      <c r="E19" s="43">
        <v>1.4817965878684902</v>
      </c>
      <c r="F19" s="43">
        <f t="shared" si="1"/>
        <v>3.6906621345490884E-3</v>
      </c>
      <c r="H19">
        <v>7</v>
      </c>
      <c r="I19" t="s">
        <v>741</v>
      </c>
      <c r="J19">
        <v>2.4906671838527917E-3</v>
      </c>
      <c r="K19">
        <v>1.4817965878684902</v>
      </c>
      <c r="L19">
        <v>3.6906621345490884E-3</v>
      </c>
      <c r="P19" s="492">
        <v>5</v>
      </c>
      <c r="Q19" s="492" t="s">
        <v>871</v>
      </c>
      <c r="R19" s="237">
        <v>-0.13485424588086184</v>
      </c>
      <c r="S19" s="237">
        <v>1.1606252487980914E-2</v>
      </c>
      <c r="T19" s="237">
        <v>-5.3333333333333337E-2</v>
      </c>
      <c r="U19" s="237">
        <v>2.683308033837907E-2</v>
      </c>
      <c r="V19" s="237">
        <v>-9.5744680851063829E-2</v>
      </c>
      <c r="W19" s="237">
        <v>4.4086694567344507E-2</v>
      </c>
    </row>
    <row r="20" spans="1:23" x14ac:dyDescent="0.25">
      <c r="F20" s="219">
        <f>SUM(F13:F19)</f>
        <v>0.84226224955745654</v>
      </c>
      <c r="L20">
        <v>0.84226224955745654</v>
      </c>
      <c r="P20" s="492">
        <v>6</v>
      </c>
      <c r="Q20" s="492" t="s">
        <v>872</v>
      </c>
      <c r="R20" s="237">
        <v>1.3513513513513514E-2</v>
      </c>
      <c r="S20" s="237">
        <v>1.6512390421224874E-3</v>
      </c>
      <c r="T20" s="237">
        <v>0.19718309859154928</v>
      </c>
      <c r="U20" s="237">
        <v>7.5183418585110752E-3</v>
      </c>
      <c r="V20" s="237">
        <v>0.20784313725490197</v>
      </c>
      <c r="W20" s="237">
        <v>8.7646107984878426E-3</v>
      </c>
    </row>
    <row r="21" spans="1:23" x14ac:dyDescent="0.25">
      <c r="P21" s="492">
        <v>7</v>
      </c>
      <c r="Q21" s="492" t="s">
        <v>873</v>
      </c>
      <c r="R21" s="237">
        <v>1.1851851851851851E-2</v>
      </c>
      <c r="S21" s="237">
        <v>1.5189554537178155E-3</v>
      </c>
      <c r="T21" s="237">
        <v>0.22352941176470589</v>
      </c>
      <c r="U21" s="237">
        <v>1.278136194863037E-2</v>
      </c>
      <c r="V21" s="237">
        <v>0.2792207792207792</v>
      </c>
      <c r="W21" s="237">
        <v>2.7224056889050635E-2</v>
      </c>
    </row>
    <row r="22" spans="1:23" x14ac:dyDescent="0.25">
      <c r="A22" s="146" t="s">
        <v>5096</v>
      </c>
      <c r="H22" t="s">
        <v>5096</v>
      </c>
      <c r="P22" s="492">
        <v>8</v>
      </c>
      <c r="Q22" s="492" t="s">
        <v>874</v>
      </c>
      <c r="R22" s="237">
        <v>3.6603221083455345E-2</v>
      </c>
      <c r="S22" s="237">
        <v>4.0608945239695151E-3</v>
      </c>
      <c r="T22" s="237">
        <v>0.10576923076923077</v>
      </c>
      <c r="U22" s="237">
        <v>2.2141686395923867E-5</v>
      </c>
      <c r="V22" s="237">
        <v>7.6142131979695434E-3</v>
      </c>
      <c r="W22" s="237">
        <v>1.1365569276982459E-2</v>
      </c>
    </row>
    <row r="23" spans="1:23" ht="15.75" x14ac:dyDescent="0.25">
      <c r="A23" s="21" t="s">
        <v>716</v>
      </c>
      <c r="B23" s="21" t="s">
        <v>884</v>
      </c>
      <c r="C23" s="21" t="s">
        <v>5009</v>
      </c>
      <c r="D23" s="145" t="s">
        <v>5128</v>
      </c>
      <c r="E23" s="9" t="s">
        <v>5124</v>
      </c>
      <c r="F23" s="150" t="s">
        <v>5125</v>
      </c>
      <c r="H23" t="s">
        <v>716</v>
      </c>
      <c r="I23" t="s">
        <v>5009</v>
      </c>
      <c r="J23" t="s">
        <v>5128</v>
      </c>
      <c r="K23" t="s">
        <v>5124</v>
      </c>
      <c r="L23" t="s">
        <v>5125</v>
      </c>
      <c r="P23" s="492">
        <v>9</v>
      </c>
      <c r="Q23" s="492" t="s">
        <v>875</v>
      </c>
      <c r="R23" s="237">
        <v>-1.977401129943503E-2</v>
      </c>
      <c r="S23" s="237">
        <v>5.399186810727473E-5</v>
      </c>
      <c r="T23" s="237">
        <v>4.7826086956521741E-2</v>
      </c>
      <c r="U23" s="237">
        <v>3.9248519877018197E-3</v>
      </c>
      <c r="V23" s="237">
        <v>-3.0226700251889168E-2</v>
      </c>
      <c r="W23" s="237">
        <v>2.0865899977685769E-2</v>
      </c>
    </row>
    <row r="24" spans="1:23" x14ac:dyDescent="0.25">
      <c r="A24" s="21">
        <v>1</v>
      </c>
      <c r="B24" s="735">
        <v>2016</v>
      </c>
      <c r="C24" s="21" t="s">
        <v>743</v>
      </c>
      <c r="D24" s="43">
        <v>5.4118348868669952E-2</v>
      </c>
      <c r="E24" s="43">
        <v>0.64329294965618133</v>
      </c>
      <c r="F24" s="43">
        <f>D24*E24</f>
        <v>3.4813952274248959E-2</v>
      </c>
      <c r="H24">
        <v>1</v>
      </c>
      <c r="I24" t="s">
        <v>743</v>
      </c>
      <c r="J24">
        <v>5.4118348868669952E-2</v>
      </c>
      <c r="K24">
        <v>0.64329294965618133</v>
      </c>
      <c r="L24">
        <v>3.4813952274248959E-2</v>
      </c>
      <c r="P24" s="492">
        <v>10</v>
      </c>
      <c r="Q24" s="492" t="s">
        <v>876</v>
      </c>
      <c r="R24" s="237">
        <v>-5.1873198847262249E-2</v>
      </c>
      <c r="S24" s="237">
        <v>6.1262544807067464E-4</v>
      </c>
      <c r="T24" s="237">
        <v>0.12863070539419086</v>
      </c>
      <c r="U24" s="237">
        <v>3.2963958379141577E-4</v>
      </c>
      <c r="V24" s="237">
        <v>0.23636363636363636</v>
      </c>
      <c r="W24" s="237">
        <v>1.4918179406075505E-2</v>
      </c>
    </row>
    <row r="25" spans="1:23" x14ac:dyDescent="0.25">
      <c r="A25" s="21">
        <v>2</v>
      </c>
      <c r="B25" s="735"/>
      <c r="C25" s="21" t="s">
        <v>720</v>
      </c>
      <c r="D25" s="43">
        <v>0.66779061626114045</v>
      </c>
      <c r="E25" s="43">
        <v>0.1027231726853132</v>
      </c>
      <c r="F25" s="43">
        <f t="shared" ref="F25:F30" si="2">D25*E25</f>
        <v>6.8597570791824852E-2</v>
      </c>
      <c r="H25">
        <v>2</v>
      </c>
      <c r="I25" t="s">
        <v>720</v>
      </c>
      <c r="J25">
        <v>0.66779061626114045</v>
      </c>
      <c r="K25">
        <v>0.1027231726853132</v>
      </c>
      <c r="L25">
        <v>6.8597570791824852E-2</v>
      </c>
      <c r="P25" s="492">
        <v>11</v>
      </c>
      <c r="Q25" s="492" t="s">
        <v>877</v>
      </c>
      <c r="R25" s="237">
        <v>-2.8875379939209727E-2</v>
      </c>
      <c r="S25" s="237">
        <v>3.0745965025571486E-6</v>
      </c>
      <c r="T25" s="237">
        <v>0.125</v>
      </c>
      <c r="U25" s="237">
        <v>2.1098358159827492E-4</v>
      </c>
      <c r="V25" s="237">
        <v>-8.4033613445378148E-3</v>
      </c>
      <c r="W25" s="237">
        <v>1.5037380761618268E-2</v>
      </c>
    </row>
    <row r="26" spans="1:23" x14ac:dyDescent="0.25">
      <c r="A26" s="21">
        <v>3</v>
      </c>
      <c r="B26" s="735"/>
      <c r="C26" s="21" t="s">
        <v>759</v>
      </c>
      <c r="D26" s="43">
        <v>0.17498948771434245</v>
      </c>
      <c r="E26" s="43">
        <v>0.10139848309607256</v>
      </c>
      <c r="F26" s="43">
        <f t="shared" si="2"/>
        <v>1.7743668611993151E-2</v>
      </c>
      <c r="H26">
        <v>3</v>
      </c>
      <c r="I26" t="s">
        <v>759</v>
      </c>
      <c r="J26">
        <v>0.17498948771434245</v>
      </c>
      <c r="K26">
        <v>0.10139848309607256</v>
      </c>
      <c r="L26">
        <v>1.7743668611993151E-2</v>
      </c>
      <c r="P26" s="492">
        <v>12</v>
      </c>
      <c r="Q26" s="492" t="s">
        <v>866</v>
      </c>
      <c r="R26" s="237">
        <v>-3.5993740219092331E-2</v>
      </c>
      <c r="S26" s="237">
        <v>7.8709066214948639E-5</v>
      </c>
      <c r="T26" s="237">
        <v>0.12458823529411765</v>
      </c>
      <c r="U26" s="237">
        <v>1.9919114150840071E-4</v>
      </c>
      <c r="V26" s="237">
        <v>5.9322033898305086E-2</v>
      </c>
      <c r="W26" s="237">
        <v>3.01418604042981E-3</v>
      </c>
    </row>
    <row r="27" spans="1:23" x14ac:dyDescent="0.25">
      <c r="A27" s="21">
        <v>4</v>
      </c>
      <c r="B27" s="735"/>
      <c r="C27" s="21" t="s">
        <v>766</v>
      </c>
      <c r="D27" s="43">
        <v>3.3075410789669572E-2</v>
      </c>
      <c r="E27" s="43">
        <v>2.0030624166825418E-2</v>
      </c>
      <c r="F27" s="43">
        <f t="shared" si="2"/>
        <v>6.6252112269123348E-4</v>
      </c>
      <c r="H27">
        <v>4</v>
      </c>
      <c r="I27" t="s">
        <v>766</v>
      </c>
      <c r="J27">
        <v>3.3075410789669572E-2</v>
      </c>
      <c r="K27">
        <v>2.0030624166825418E-2</v>
      </c>
      <c r="L27">
        <v>6.6252112269123348E-4</v>
      </c>
      <c r="P27" s="599" t="s">
        <v>880</v>
      </c>
      <c r="Q27" s="599"/>
      <c r="R27" s="237">
        <v>-0.32546312642082159</v>
      </c>
      <c r="S27" s="237"/>
      <c r="T27" s="237">
        <v>1.325696713312251</v>
      </c>
      <c r="U27" s="237"/>
      <c r="V27" s="237">
        <v>1.3706836458899747</v>
      </c>
      <c r="W27" s="237"/>
    </row>
    <row r="28" spans="1:23" x14ac:dyDescent="0.25">
      <c r="A28" s="21">
        <v>5</v>
      </c>
      <c r="B28" s="735"/>
      <c r="C28" s="21" t="s">
        <v>736</v>
      </c>
      <c r="D28" s="43">
        <v>5.8463293807801506E-2</v>
      </c>
      <c r="E28" s="43">
        <v>1.3315315522251783E-2</v>
      </c>
      <c r="F28" s="43">
        <f t="shared" si="2"/>
        <v>7.7845720352098596E-4</v>
      </c>
      <c r="H28">
        <v>5</v>
      </c>
      <c r="I28" t="s">
        <v>736</v>
      </c>
      <c r="J28">
        <v>5.8463293807801506E-2</v>
      </c>
      <c r="K28">
        <v>1.3315315522251783E-2</v>
      </c>
      <c r="L28">
        <v>7.7845720352098596E-4</v>
      </c>
      <c r="P28" s="599" t="s">
        <v>881</v>
      </c>
      <c r="Q28" s="599"/>
      <c r="R28" s="237">
        <v>-2.7121927201735133E-2</v>
      </c>
      <c r="S28" s="237"/>
      <c r="T28" s="237">
        <v>0.11047472610935426</v>
      </c>
      <c r="U28" s="237"/>
      <c r="V28" s="237">
        <v>0.11422363715749789</v>
      </c>
      <c r="W28" s="237"/>
    </row>
    <row r="29" spans="1:23" x14ac:dyDescent="0.25">
      <c r="A29" s="21">
        <v>6</v>
      </c>
      <c r="B29" s="735"/>
      <c r="C29" s="21" t="s">
        <v>763</v>
      </c>
      <c r="D29" s="43">
        <v>9.0721753745232614E-3</v>
      </c>
      <c r="E29" s="43">
        <v>1.6489969557964668E-2</v>
      </c>
      <c r="F29" s="43">
        <f t="shared" si="2"/>
        <v>1.4959989575040529E-4</v>
      </c>
      <c r="H29">
        <v>6</v>
      </c>
      <c r="I29" t="s">
        <v>763</v>
      </c>
      <c r="J29">
        <v>9.0721753745232614E-3</v>
      </c>
      <c r="K29">
        <v>1.6489969557964668E-2</v>
      </c>
      <c r="L29">
        <v>1.4959989575040529E-4</v>
      </c>
      <c r="P29" s="599" t="s">
        <v>5186</v>
      </c>
      <c r="Q29" s="599"/>
      <c r="R29" s="140"/>
      <c r="S29" s="237">
        <v>2.5468402571142759E-3</v>
      </c>
      <c r="T29" s="237"/>
      <c r="U29" s="237">
        <v>5.8280610455938436E-3</v>
      </c>
      <c r="V29" s="237"/>
      <c r="W29" s="237">
        <v>1.9640101899757952E-2</v>
      </c>
    </row>
    <row r="30" spans="1:23" x14ac:dyDescent="0.25">
      <c r="A30" s="21">
        <v>7</v>
      </c>
      <c r="B30" s="735"/>
      <c r="C30" s="21" t="s">
        <v>741</v>
      </c>
      <c r="D30" s="43">
        <v>2.4906671838527917E-3</v>
      </c>
      <c r="E30" s="43">
        <v>2.7270502468853687E-2</v>
      </c>
      <c r="F30" s="43">
        <f t="shared" si="2"/>
        <v>6.792174558635042E-5</v>
      </c>
      <c r="H30">
        <v>7</v>
      </c>
      <c r="I30" t="s">
        <v>741</v>
      </c>
      <c r="J30">
        <v>2.4906671838527917E-3</v>
      </c>
      <c r="K30">
        <v>2.5248841819034203E-2</v>
      </c>
      <c r="L30">
        <v>6.0000000000000002E-5</v>
      </c>
      <c r="P30" s="599" t="s">
        <v>883</v>
      </c>
      <c r="Q30" s="599"/>
      <c r="R30" s="237"/>
      <c r="S30" s="237">
        <v>5.0466228877480791E-2</v>
      </c>
      <c r="T30" s="237"/>
      <c r="U30" s="237">
        <v>7.6341738554959848E-2</v>
      </c>
      <c r="V30" s="237"/>
      <c r="W30" s="237">
        <v>0.14014314788728685</v>
      </c>
    </row>
    <row r="31" spans="1:23" x14ac:dyDescent="0.25">
      <c r="F31" s="43">
        <f>SUM(F24:F30)</f>
        <v>0.12281369164561595</v>
      </c>
      <c r="L31">
        <v>0.12280865636177855</v>
      </c>
      <c r="P31" s="680" t="s">
        <v>5143</v>
      </c>
      <c r="Q31" s="682"/>
      <c r="R31" s="682"/>
      <c r="S31" s="682"/>
      <c r="T31" s="682"/>
      <c r="U31" s="682"/>
      <c r="V31" s="682"/>
      <c r="W31" s="681"/>
    </row>
    <row r="32" spans="1:23" x14ac:dyDescent="0.25">
      <c r="P32" s="662" t="s">
        <v>716</v>
      </c>
      <c r="Q32" s="662" t="s">
        <v>885</v>
      </c>
      <c r="R32" s="662" t="s">
        <v>766</v>
      </c>
      <c r="S32" s="662"/>
      <c r="T32" s="682" t="s">
        <v>736</v>
      </c>
      <c r="U32" s="681"/>
      <c r="V32" s="680" t="s">
        <v>763</v>
      </c>
      <c r="W32" s="681"/>
    </row>
    <row r="33" spans="1:23" x14ac:dyDescent="0.25">
      <c r="A33" s="146" t="s">
        <v>5090</v>
      </c>
      <c r="P33" s="662"/>
      <c r="Q33" s="662"/>
      <c r="R33" s="493" t="s">
        <v>880</v>
      </c>
      <c r="S33" s="493" t="s">
        <v>5187</v>
      </c>
      <c r="T33" s="493" t="s">
        <v>880</v>
      </c>
      <c r="U33" s="493" t="s">
        <v>5187</v>
      </c>
      <c r="V33" s="493" t="s">
        <v>880</v>
      </c>
      <c r="W33" s="493" t="s">
        <v>5187</v>
      </c>
    </row>
    <row r="34" spans="1:23" x14ac:dyDescent="0.25">
      <c r="A34" s="146" t="s">
        <v>5096</v>
      </c>
      <c r="B34" s="146" t="s">
        <v>5095</v>
      </c>
      <c r="C34" s="146" t="s">
        <v>894</v>
      </c>
      <c r="D34" s="146" t="s">
        <v>5127</v>
      </c>
      <c r="P34" s="493">
        <v>1</v>
      </c>
      <c r="Q34" s="493" t="s">
        <v>867</v>
      </c>
      <c r="R34" s="64">
        <v>2.6548672566371681E-2</v>
      </c>
      <c r="S34" s="64">
        <v>1.466001568999123E-7</v>
      </c>
      <c r="T34" s="506">
        <v>6.0909090909090906E-2</v>
      </c>
      <c r="U34" s="64">
        <v>1.9370177696395444E-3</v>
      </c>
      <c r="V34" s="64">
        <v>7.5684380032206122E-2</v>
      </c>
      <c r="W34" s="64">
        <v>2.6167929124394527E-3</v>
      </c>
    </row>
    <row r="35" spans="1:23" x14ac:dyDescent="0.25">
      <c r="A35" s="146">
        <v>0.12281369164561595</v>
      </c>
      <c r="B35" s="146">
        <v>0.84226224955745654</v>
      </c>
      <c r="C35" s="146">
        <v>9.8098034712319256E-3</v>
      </c>
      <c r="D35" s="146">
        <f>A35+B35*C35</f>
        <v>0.1310761187850123</v>
      </c>
      <c r="P35" s="493">
        <v>2</v>
      </c>
      <c r="Q35" s="493" t="s">
        <v>868</v>
      </c>
      <c r="R35" s="64">
        <v>-0.10775862068965517</v>
      </c>
      <c r="S35" s="64">
        <v>1.7935747394770277E-2</v>
      </c>
      <c r="T35" s="506">
        <v>9.1688089117395025E-2</v>
      </c>
      <c r="U35" s="64">
        <v>5.5936282020844835E-3</v>
      </c>
      <c r="V35" s="64">
        <v>-2.6946107784431138E-2</v>
      </c>
      <c r="W35" s="64">
        <v>2.6497672164168791E-3</v>
      </c>
    </row>
    <row r="36" spans="1:23" x14ac:dyDescent="0.25">
      <c r="P36" s="493">
        <v>3</v>
      </c>
      <c r="Q36" s="493" t="s">
        <v>869</v>
      </c>
      <c r="R36" s="64">
        <v>-1.4492753623188406E-2</v>
      </c>
      <c r="S36" s="64">
        <v>1.6531170530392888E-3</v>
      </c>
      <c r="T36" s="64">
        <v>2.5117739403453691E-2</v>
      </c>
      <c r="U36" s="64">
        <v>6.7571894183408179E-5</v>
      </c>
      <c r="V36" s="64">
        <v>2.3076923076923078E-2</v>
      </c>
      <c r="W36" s="64">
        <v>2.110798692425995E-6</v>
      </c>
    </row>
    <row r="37" spans="1:23" x14ac:dyDescent="0.25">
      <c r="P37" s="493">
        <v>4</v>
      </c>
      <c r="Q37" s="493" t="s">
        <v>870</v>
      </c>
      <c r="R37" s="64">
        <v>-1.9607843137254902E-2</v>
      </c>
      <c r="S37" s="64">
        <v>2.0952253594057287E-3</v>
      </c>
      <c r="T37" s="64">
        <v>6.0490045941807041E-2</v>
      </c>
      <c r="U37" s="64">
        <v>1.900307719493906E-3</v>
      </c>
      <c r="V37" s="64">
        <v>6.7669172932330823E-2</v>
      </c>
      <c r="W37" s="64">
        <v>1.8610070606406412E-3</v>
      </c>
    </row>
    <row r="38" spans="1:23" x14ac:dyDescent="0.25">
      <c r="A38" t="s">
        <v>5093</v>
      </c>
      <c r="P38" s="493">
        <v>5</v>
      </c>
      <c r="Q38" s="493" t="s">
        <v>871</v>
      </c>
      <c r="R38" s="64">
        <v>-2.4E-2</v>
      </c>
      <c r="S38" s="64">
        <v>2.5166063425587667E-3</v>
      </c>
      <c r="T38" s="64">
        <v>-7.2202166064981946E-4</v>
      </c>
      <c r="U38" s="64">
        <v>3.1044849023474609E-4</v>
      </c>
      <c r="V38" s="64">
        <v>6.4468732394366193E-2</v>
      </c>
      <c r="W38" s="64">
        <v>1.595119768443331E-3</v>
      </c>
    </row>
    <row r="39" spans="1:23" ht="17.25" x14ac:dyDescent="0.25">
      <c r="A39" s="21" t="s">
        <v>716</v>
      </c>
      <c r="B39" s="21" t="s">
        <v>884</v>
      </c>
      <c r="C39" s="21" t="s">
        <v>5009</v>
      </c>
      <c r="D39" s="145" t="s">
        <v>5088</v>
      </c>
      <c r="P39" s="493">
        <v>6</v>
      </c>
      <c r="Q39" s="493" t="s">
        <v>872</v>
      </c>
      <c r="R39" s="64">
        <v>4.2253521126760563E-2</v>
      </c>
      <c r="S39" s="64">
        <v>2.5881513891123133E-4</v>
      </c>
      <c r="T39" s="64">
        <v>3.4682080924855488E-2</v>
      </c>
      <c r="U39" s="64">
        <v>3.1629036312102652E-4</v>
      </c>
      <c r="V39" s="64">
        <v>7.567567567567568E-2</v>
      </c>
      <c r="W39" s="64">
        <v>2.6159024524842435E-3</v>
      </c>
    </row>
    <row r="40" spans="1:23" x14ac:dyDescent="0.25">
      <c r="A40" s="21">
        <v>1</v>
      </c>
      <c r="B40" s="735">
        <v>2016</v>
      </c>
      <c r="C40" s="21" t="s">
        <v>743</v>
      </c>
      <c r="D40">
        <v>5.0466228877480791E-2</v>
      </c>
      <c r="P40" s="493">
        <v>7</v>
      </c>
      <c r="Q40" s="493" t="s">
        <v>873</v>
      </c>
      <c r="R40" s="64">
        <v>6.4189189189189186E-2</v>
      </c>
      <c r="S40" s="64">
        <v>1.4457789948680547E-3</v>
      </c>
      <c r="T40" s="64">
        <v>-2.1376811594202898E-2</v>
      </c>
      <c r="U40" s="64">
        <v>1.4649249844614163E-3</v>
      </c>
      <c r="V40" s="64">
        <v>6.2814070351758788E-2</v>
      </c>
      <c r="W40" s="64">
        <v>1.4656867440326451E-3</v>
      </c>
    </row>
    <row r="41" spans="1:23" x14ac:dyDescent="0.25">
      <c r="A41" s="21">
        <v>2</v>
      </c>
      <c r="B41" s="735"/>
      <c r="C41" s="21" t="s">
        <v>720</v>
      </c>
      <c r="D41">
        <v>7.6341738554959848E-2</v>
      </c>
      <c r="P41" s="493">
        <v>8</v>
      </c>
      <c r="Q41" s="493" t="s">
        <v>874</v>
      </c>
      <c r="R41" s="64">
        <v>0.19047619047619047</v>
      </c>
      <c r="S41" s="64">
        <v>2.6997908175527541E-2</v>
      </c>
      <c r="T41" s="64">
        <v>-4.6279155868196961E-2</v>
      </c>
      <c r="U41" s="64">
        <v>3.9912932411244762E-3</v>
      </c>
      <c r="V41" s="64">
        <v>-4.7281323877068557E-3</v>
      </c>
      <c r="W41" s="64">
        <v>8.5602554711016387E-4</v>
      </c>
    </row>
    <row r="42" spans="1:23" x14ac:dyDescent="0.25">
      <c r="A42" s="21">
        <v>3</v>
      </c>
      <c r="B42" s="735"/>
      <c r="C42" s="21" t="s">
        <v>759</v>
      </c>
      <c r="D42">
        <v>0.14014314788728685</v>
      </c>
      <c r="P42" s="493">
        <v>9</v>
      </c>
      <c r="Q42" s="493" t="s">
        <v>875</v>
      </c>
      <c r="R42" s="64">
        <v>-4.8373333333333331E-2</v>
      </c>
      <c r="S42" s="64">
        <v>5.5560806936873399E-3</v>
      </c>
      <c r="T42" s="64">
        <v>-3.7267080745341616E-2</v>
      </c>
      <c r="U42" s="64">
        <v>2.9338047175423666E-3</v>
      </c>
      <c r="V42" s="64">
        <v>2.3752969121140142E-2</v>
      </c>
      <c r="W42" s="64">
        <v>6.0343805738055687E-7</v>
      </c>
    </row>
    <row r="43" spans="1:23" x14ac:dyDescent="0.25">
      <c r="A43" s="21">
        <v>4</v>
      </c>
      <c r="B43" s="735"/>
      <c r="C43" s="21" t="s">
        <v>766</v>
      </c>
      <c r="D43">
        <v>9.1263798476871202E-2</v>
      </c>
      <c r="P43" s="493">
        <v>10</v>
      </c>
      <c r="Q43" s="493" t="s">
        <v>876</v>
      </c>
      <c r="R43" s="64">
        <v>0.22175141242937854</v>
      </c>
      <c r="S43" s="64">
        <v>3.8253736261597539E-2</v>
      </c>
      <c r="T43" s="64">
        <v>9.5161290322580638E-2</v>
      </c>
      <c r="U43" s="64">
        <v>6.1252166706018017E-3</v>
      </c>
      <c r="V43" s="64">
        <v>-2.0881670533642691E-2</v>
      </c>
      <c r="W43" s="64">
        <v>2.062200010027345E-3</v>
      </c>
    </row>
    <row r="44" spans="1:23" x14ac:dyDescent="0.25">
      <c r="A44" s="21">
        <v>5</v>
      </c>
      <c r="B44" s="735"/>
      <c r="C44" s="21" t="s">
        <v>736</v>
      </c>
      <c r="D44">
        <v>4.9444732404209733E-2</v>
      </c>
      <c r="P44" s="493">
        <v>11</v>
      </c>
      <c r="Q44" s="493" t="s">
        <v>877</v>
      </c>
      <c r="R44" s="64">
        <v>-2.8901734104046242E-2</v>
      </c>
      <c r="S44" s="64">
        <v>3.0324320531369699E-3</v>
      </c>
      <c r="T44" s="64">
        <v>-4.2709867452135494E-2</v>
      </c>
      <c r="U44" s="64">
        <v>3.553041457234556E-3</v>
      </c>
      <c r="V44" s="64">
        <v>-0.10426540284360189</v>
      </c>
      <c r="W44" s="64">
        <v>1.6588199607166541E-2</v>
      </c>
    </row>
    <row r="45" spans="1:23" x14ac:dyDescent="0.25">
      <c r="A45" s="21">
        <v>6</v>
      </c>
      <c r="B45" s="735"/>
      <c r="C45" s="21" t="s">
        <v>763</v>
      </c>
      <c r="D45">
        <v>5.2785836148887808E-2</v>
      </c>
      <c r="P45" s="493">
        <v>12</v>
      </c>
      <c r="Q45" s="493" t="s">
        <v>866</v>
      </c>
      <c r="R45" s="64">
        <v>1.1904761904761904E-2</v>
      </c>
      <c r="S45" s="64">
        <v>2.0337688146385713E-4</v>
      </c>
      <c r="T45" s="64">
        <v>-1.6923076923076923E-2</v>
      </c>
      <c r="U45" s="64">
        <v>1.143833240565163E-3</v>
      </c>
      <c r="V45" s="64">
        <v>5.8036772486772484E-2</v>
      </c>
      <c r="W45" s="64">
        <v>1.1227184197357188E-3</v>
      </c>
    </row>
    <row r="46" spans="1:23" x14ac:dyDescent="0.25">
      <c r="A46" s="21">
        <v>7</v>
      </c>
      <c r="B46" s="735"/>
      <c r="C46" s="21" t="s">
        <v>741</v>
      </c>
      <c r="D46">
        <v>8.7597627354092086E-2</v>
      </c>
      <c r="P46" s="662" t="s">
        <v>880</v>
      </c>
      <c r="Q46" s="662"/>
      <c r="R46" s="64">
        <v>0.31398946280517437</v>
      </c>
      <c r="S46" s="64"/>
      <c r="T46" s="64">
        <v>0.20277032237557902</v>
      </c>
      <c r="U46" s="64"/>
      <c r="V46" s="64">
        <v>0.29435738252179072</v>
      </c>
      <c r="W46" s="64"/>
    </row>
    <row r="47" spans="1:23" x14ac:dyDescent="0.25">
      <c r="D47">
        <f>SUM(D40:D46)</f>
        <v>0.54804310970378833</v>
      </c>
      <c r="P47" s="662" t="s">
        <v>881</v>
      </c>
      <c r="Q47" s="662"/>
      <c r="R47" s="64">
        <v>2.6165788567097864E-2</v>
      </c>
      <c r="S47" s="64"/>
      <c r="T47" s="64">
        <v>1.6897526864631585E-2</v>
      </c>
      <c r="U47" s="64"/>
      <c r="V47" s="64">
        <v>2.4529781876815895E-2</v>
      </c>
      <c r="W47" s="64"/>
    </row>
    <row r="48" spans="1:23" x14ac:dyDescent="0.25">
      <c r="D48">
        <f>D47/SQRT(7)</f>
        <v>0.20714082514553045</v>
      </c>
      <c r="E48">
        <f>D47/7</f>
        <v>7.8291872814826899E-2</v>
      </c>
      <c r="P48" s="662" t="s">
        <v>5186</v>
      </c>
      <c r="Q48" s="662"/>
      <c r="R48" s="507"/>
      <c r="S48" s="64">
        <v>8.3290809124269578E-3</v>
      </c>
      <c r="T48" s="64"/>
      <c r="U48" s="64">
        <v>2.4447815625239081E-3</v>
      </c>
      <c r="V48" s="64"/>
      <c r="W48" s="64">
        <v>2.786344497937231E-3</v>
      </c>
    </row>
    <row r="49" spans="16:23" x14ac:dyDescent="0.25">
      <c r="P49" s="662" t="s">
        <v>883</v>
      </c>
      <c r="Q49" s="662"/>
      <c r="R49" s="64"/>
      <c r="S49" s="64">
        <v>9.1263798476871202E-2</v>
      </c>
      <c r="T49" s="64"/>
      <c r="U49" s="64">
        <v>4.9444732404209733E-2</v>
      </c>
      <c r="V49" s="64"/>
      <c r="W49" s="64">
        <v>5.2785836148887808E-2</v>
      </c>
    </row>
    <row r="50" spans="16:23" x14ac:dyDescent="0.25">
      <c r="P50" s="680" t="s">
        <v>5143</v>
      </c>
      <c r="Q50" s="682"/>
      <c r="R50" s="682"/>
      <c r="S50" s="682"/>
      <c r="T50" s="682"/>
      <c r="U50" s="682"/>
      <c r="V50" s="682"/>
      <c r="W50" s="681"/>
    </row>
    <row r="51" spans="16:23" x14ac:dyDescent="0.25">
      <c r="P51" s="662" t="s">
        <v>716</v>
      </c>
      <c r="Q51" s="662" t="s">
        <v>885</v>
      </c>
      <c r="R51" s="662" t="s">
        <v>741</v>
      </c>
      <c r="S51" s="662"/>
      <c r="T51" s="682"/>
      <c r="U51" s="681"/>
      <c r="V51" s="680"/>
      <c r="W51" s="681"/>
    </row>
    <row r="52" spans="16:23" x14ac:dyDescent="0.25">
      <c r="P52" s="662"/>
      <c r="Q52" s="662"/>
      <c r="R52" s="493" t="s">
        <v>880</v>
      </c>
      <c r="S52" s="493" t="s">
        <v>5187</v>
      </c>
      <c r="T52" s="494"/>
      <c r="U52" s="493"/>
      <c r="V52" s="493"/>
      <c r="W52" s="493"/>
    </row>
    <row r="53" spans="16:23" x14ac:dyDescent="0.25">
      <c r="P53" s="493">
        <v>1</v>
      </c>
      <c r="Q53" s="493" t="s">
        <v>867</v>
      </c>
      <c r="R53" s="64">
        <v>0.19806763285024154</v>
      </c>
      <c r="S53" s="64">
        <v>2.4417499205328024E-2</v>
      </c>
      <c r="T53" s="506"/>
      <c r="U53" s="64"/>
      <c r="V53" s="64"/>
      <c r="W53" s="64"/>
    </row>
    <row r="54" spans="16:23" x14ac:dyDescent="0.25">
      <c r="P54" s="493">
        <v>2</v>
      </c>
      <c r="Q54" s="493" t="s">
        <v>868</v>
      </c>
      <c r="R54" s="64">
        <v>0.13709677419354838</v>
      </c>
      <c r="S54" s="64">
        <v>9.0802104788378322E-3</v>
      </c>
      <c r="T54" s="506"/>
      <c r="U54" s="64"/>
      <c r="V54" s="64"/>
      <c r="W54" s="64"/>
    </row>
    <row r="55" spans="16:23" x14ac:dyDescent="0.25">
      <c r="P55" s="493">
        <v>3</v>
      </c>
      <c r="Q55" s="493" t="s">
        <v>869</v>
      </c>
      <c r="R55" s="64">
        <v>2.4822695035460994E-2</v>
      </c>
      <c r="S55" s="64">
        <v>2.8845424322031748E-4</v>
      </c>
      <c r="T55" s="64"/>
      <c r="U55" s="64"/>
      <c r="V55" s="64"/>
      <c r="W55" s="64"/>
    </row>
    <row r="56" spans="16:23" x14ac:dyDescent="0.25">
      <c r="P56" s="493">
        <v>4</v>
      </c>
      <c r="Q56" s="493" t="s">
        <v>870</v>
      </c>
      <c r="R56" s="64">
        <v>-1.384083044982699E-2</v>
      </c>
      <c r="S56" s="64">
        <v>3.0966404978203942E-3</v>
      </c>
      <c r="T56" s="64"/>
      <c r="U56" s="64"/>
      <c r="V56" s="64"/>
      <c r="W56" s="64"/>
    </row>
    <row r="57" spans="16:23" x14ac:dyDescent="0.25">
      <c r="P57" s="493">
        <v>5</v>
      </c>
      <c r="Q57" s="493" t="s">
        <v>871</v>
      </c>
      <c r="R57" s="64">
        <v>-2.8070175438596492E-2</v>
      </c>
      <c r="S57" s="64">
        <v>4.8827687461053138E-3</v>
      </c>
      <c r="T57" s="64"/>
      <c r="U57" s="64"/>
      <c r="V57" s="64"/>
      <c r="W57" s="64"/>
    </row>
    <row r="58" spans="16:23" x14ac:dyDescent="0.25">
      <c r="P58" s="493">
        <v>6</v>
      </c>
      <c r="Q58" s="493" t="s">
        <v>872</v>
      </c>
      <c r="R58" s="64">
        <v>7.1191335740072206E-2</v>
      </c>
      <c r="S58" s="64">
        <v>8.6346059173255838E-4</v>
      </c>
      <c r="T58" s="64"/>
      <c r="U58" s="64"/>
      <c r="V58" s="64"/>
      <c r="W58" s="64"/>
    </row>
    <row r="59" spans="16:23" x14ac:dyDescent="0.25">
      <c r="P59" s="493">
        <v>7</v>
      </c>
      <c r="Q59" s="493" t="s">
        <v>873</v>
      </c>
      <c r="R59" s="64">
        <v>0.14827586206896551</v>
      </c>
      <c r="S59" s="64">
        <v>1.1335696146531418E-2</v>
      </c>
      <c r="T59" s="64"/>
      <c r="U59" s="64"/>
      <c r="V59" s="64"/>
      <c r="W59" s="64"/>
    </row>
    <row r="60" spans="16:23" x14ac:dyDescent="0.25">
      <c r="P60" s="493">
        <v>8</v>
      </c>
      <c r="Q60" s="493" t="s">
        <v>874</v>
      </c>
      <c r="R60" s="64">
        <v>-4.8048048048048048E-2</v>
      </c>
      <c r="S60" s="64">
        <v>8.073864205871837E-3</v>
      </c>
      <c r="T60" s="64"/>
      <c r="U60" s="64"/>
      <c r="V60" s="64"/>
      <c r="W60" s="64"/>
    </row>
    <row r="61" spans="16:23" x14ac:dyDescent="0.25">
      <c r="P61" s="493">
        <v>9</v>
      </c>
      <c r="Q61" s="493" t="s">
        <v>875</v>
      </c>
      <c r="R61" s="64">
        <v>9.7791798107255523E-2</v>
      </c>
      <c r="S61" s="64">
        <v>3.1343384007883664E-3</v>
      </c>
      <c r="T61" s="64"/>
      <c r="U61" s="64"/>
      <c r="V61" s="64"/>
      <c r="W61" s="64"/>
    </row>
    <row r="62" spans="16:23" x14ac:dyDescent="0.25">
      <c r="P62" s="493">
        <v>10</v>
      </c>
      <c r="Q62" s="493" t="s">
        <v>876</v>
      </c>
      <c r="R62" s="64">
        <v>-2.2988505747126436E-2</v>
      </c>
      <c r="S62" s="64">
        <v>4.1984103655443991E-3</v>
      </c>
      <c r="T62" s="64"/>
      <c r="U62" s="64"/>
      <c r="V62" s="64"/>
      <c r="W62" s="64"/>
    </row>
    <row r="63" spans="16:23" x14ac:dyDescent="0.25">
      <c r="P63" s="493">
        <v>11</v>
      </c>
      <c r="Q63" s="493" t="s">
        <v>877</v>
      </c>
      <c r="R63" s="64">
        <v>-0.10882352941176471</v>
      </c>
      <c r="S63" s="64">
        <v>2.2689446665754245E-2</v>
      </c>
      <c r="T63" s="64"/>
      <c r="U63" s="64"/>
      <c r="V63" s="64"/>
      <c r="W63" s="64"/>
    </row>
    <row r="64" spans="16:23" x14ac:dyDescent="0.25">
      <c r="P64" s="493">
        <v>12</v>
      </c>
      <c r="Q64" s="493" t="s">
        <v>866</v>
      </c>
      <c r="R64" s="64">
        <v>4.6204620462046202E-2</v>
      </c>
      <c r="S64" s="64">
        <v>1.9342269261880268E-5</v>
      </c>
      <c r="T64" s="64"/>
      <c r="U64" s="64"/>
      <c r="V64" s="64"/>
      <c r="W64" s="64"/>
    </row>
    <row r="65" spans="16:23" x14ac:dyDescent="0.25">
      <c r="P65" s="662" t="s">
        <v>880</v>
      </c>
      <c r="Q65" s="662"/>
      <c r="R65" s="64">
        <v>0.50167962936222754</v>
      </c>
      <c r="S65" s="64"/>
      <c r="T65" s="64"/>
      <c r="U65" s="64"/>
      <c r="V65" s="64"/>
      <c r="W65" s="64"/>
    </row>
    <row r="66" spans="16:23" x14ac:dyDescent="0.25">
      <c r="P66" s="662" t="s">
        <v>881</v>
      </c>
      <c r="Q66" s="662"/>
      <c r="R66" s="64">
        <v>4.1806635780185626E-2</v>
      </c>
      <c r="S66" s="64"/>
      <c r="T66" s="64"/>
      <c r="U66" s="64"/>
      <c r="V66" s="64"/>
      <c r="W66" s="64"/>
    </row>
    <row r="67" spans="16:23" x14ac:dyDescent="0.25">
      <c r="P67" s="662" t="s">
        <v>5186</v>
      </c>
      <c r="Q67" s="662"/>
      <c r="R67" s="507"/>
      <c r="S67" s="64">
        <v>7.6733443180663817E-3</v>
      </c>
      <c r="T67" s="64"/>
      <c r="U67" s="64"/>
      <c r="V67" s="64"/>
      <c r="W67" s="64"/>
    </row>
    <row r="68" spans="16:23" x14ac:dyDescent="0.25">
      <c r="P68" s="662" t="s">
        <v>883</v>
      </c>
      <c r="Q68" s="662"/>
      <c r="R68" s="64"/>
      <c r="S68" s="64">
        <v>8.7597627354092086E-2</v>
      </c>
      <c r="T68" s="64"/>
      <c r="U68" s="64"/>
      <c r="V68" s="64"/>
      <c r="W68" s="64"/>
    </row>
  </sheetData>
  <mergeCells count="35">
    <mergeCell ref="B2:B8"/>
    <mergeCell ref="B13:B19"/>
    <mergeCell ref="B24:B30"/>
    <mergeCell ref="B40:B46"/>
    <mergeCell ref="P12:W12"/>
    <mergeCell ref="P13:P14"/>
    <mergeCell ref="Q13:Q14"/>
    <mergeCell ref="R13:S13"/>
    <mergeCell ref="T13:U13"/>
    <mergeCell ref="V13:W13"/>
    <mergeCell ref="P27:Q27"/>
    <mergeCell ref="P28:Q28"/>
    <mergeCell ref="A9:G9"/>
    <mergeCell ref="P29:Q29"/>
    <mergeCell ref="P30:Q30"/>
    <mergeCell ref="P31:W31"/>
    <mergeCell ref="R32:S32"/>
    <mergeCell ref="T32:U32"/>
    <mergeCell ref="V32:W32"/>
    <mergeCell ref="P46:Q46"/>
    <mergeCell ref="Q32:Q33"/>
    <mergeCell ref="P32:P33"/>
    <mergeCell ref="P66:Q66"/>
    <mergeCell ref="P67:Q67"/>
    <mergeCell ref="P68:Q68"/>
    <mergeCell ref="P51:P52"/>
    <mergeCell ref="Q51:Q52"/>
    <mergeCell ref="R51:S51"/>
    <mergeCell ref="T51:U51"/>
    <mergeCell ref="V51:W51"/>
    <mergeCell ref="P47:Q47"/>
    <mergeCell ref="P65:Q65"/>
    <mergeCell ref="P48:Q48"/>
    <mergeCell ref="P49:Q49"/>
    <mergeCell ref="P50:W5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N25" workbookViewId="0">
      <selection activeCell="N9" sqref="N9:U46"/>
    </sheetView>
  </sheetViews>
  <sheetFormatPr defaultRowHeight="15" x14ac:dyDescent="0.25"/>
  <cols>
    <col min="1" max="2" width="9.28515625" bestFit="1" customWidth="1"/>
    <col min="4" max="7" width="9.28515625" bestFit="1" customWidth="1"/>
    <col min="8" max="8" width="9.5703125" bestFit="1" customWidth="1"/>
    <col min="9" max="10" width="9.28515625" bestFit="1" customWidth="1"/>
  </cols>
  <sheetData>
    <row r="1" spans="1:21" ht="18.75" x14ac:dyDescent="0.25">
      <c r="A1" s="203" t="s">
        <v>716</v>
      </c>
      <c r="B1" s="203" t="s">
        <v>884</v>
      </c>
      <c r="C1" s="203" t="s">
        <v>5009</v>
      </c>
      <c r="D1" s="145" t="s">
        <v>5078</v>
      </c>
      <c r="E1" s="145" t="s">
        <v>5080</v>
      </c>
      <c r="F1" s="145" t="s">
        <v>5079</v>
      </c>
      <c r="G1" s="145" t="s">
        <v>5081</v>
      </c>
      <c r="H1" s="145" t="s">
        <v>5082</v>
      </c>
      <c r="I1" s="145" t="s">
        <v>5083</v>
      </c>
      <c r="J1" s="145" t="s">
        <v>5084</v>
      </c>
      <c r="P1" t="s">
        <v>716</v>
      </c>
      <c r="Q1" t="s">
        <v>5009</v>
      </c>
      <c r="R1" t="s">
        <v>5150</v>
      </c>
      <c r="S1" t="s">
        <v>5128</v>
      </c>
      <c r="T1" t="s">
        <v>5084</v>
      </c>
    </row>
    <row r="2" spans="1:21" ht="15.75" x14ac:dyDescent="0.25">
      <c r="A2" s="204">
        <v>1</v>
      </c>
      <c r="B2" s="728">
        <v>2017</v>
      </c>
      <c r="C2" s="204" t="s">
        <v>732</v>
      </c>
      <c r="D2" s="178">
        <v>1.3694546922461874</v>
      </c>
      <c r="E2" s="178">
        <v>0.55418135461825524</v>
      </c>
      <c r="F2" s="178">
        <v>0.5272739926047707</v>
      </c>
      <c r="G2" s="178">
        <v>2.1332956196270455E-2</v>
      </c>
      <c r="H2" s="178">
        <f t="shared" ref="H2:H7" si="0">D2*(F2-G2)/E2</f>
        <v>1.250246549321016</v>
      </c>
      <c r="I2" s="178">
        <f>H2/H8</f>
        <v>2.923278170580219E-2</v>
      </c>
      <c r="J2" s="220">
        <f>I2/I8</f>
        <v>2.923278170580219E-2</v>
      </c>
      <c r="L2" t="s">
        <v>5133</v>
      </c>
      <c r="P2">
        <v>1</v>
      </c>
      <c r="Q2" t="s">
        <v>732</v>
      </c>
      <c r="R2">
        <v>1.250246549321016</v>
      </c>
      <c r="S2">
        <v>2.923278170580219E-2</v>
      </c>
      <c r="T2">
        <v>2.923278170580219E-2</v>
      </c>
    </row>
    <row r="3" spans="1:21" ht="15.75" x14ac:dyDescent="0.25">
      <c r="A3" s="204">
        <v>2</v>
      </c>
      <c r="B3" s="728"/>
      <c r="C3" s="204" t="s">
        <v>766</v>
      </c>
      <c r="D3" s="178">
        <v>0.27205759539547197</v>
      </c>
      <c r="E3" s="178">
        <v>2.0006004177356017E-3</v>
      </c>
      <c r="F3" s="178">
        <v>0.15654913359125175</v>
      </c>
      <c r="G3" s="178">
        <v>2.1332956196270455E-2</v>
      </c>
      <c r="H3" s="178">
        <f t="shared" si="0"/>
        <v>18.387773867548937</v>
      </c>
      <c r="I3" s="178">
        <f>H3/H8</f>
        <v>0.42993582331231522</v>
      </c>
      <c r="J3" s="220">
        <f>I3/I8</f>
        <v>0.42993582331231522</v>
      </c>
      <c r="P3">
        <v>2</v>
      </c>
      <c r="Q3" t="s">
        <v>766</v>
      </c>
      <c r="R3">
        <v>18.387773867548937</v>
      </c>
      <c r="S3">
        <v>0.42993582331231522</v>
      </c>
      <c r="T3">
        <v>0.42993582331231522</v>
      </c>
    </row>
    <row r="4" spans="1:21" ht="15.75" x14ac:dyDescent="0.25">
      <c r="A4" s="204">
        <v>3</v>
      </c>
      <c r="B4" s="728"/>
      <c r="C4" s="204" t="s">
        <v>726</v>
      </c>
      <c r="D4" s="178">
        <v>0.81352933482737211</v>
      </c>
      <c r="E4" s="178">
        <v>1.1969049819114382E-3</v>
      </c>
      <c r="F4" s="178">
        <v>3.4145937141819994E-2</v>
      </c>
      <c r="G4" s="178">
        <v>2.1332956196270455E-2</v>
      </c>
      <c r="H4" s="178">
        <f t="shared" si="0"/>
        <v>8.7089084123805467</v>
      </c>
      <c r="I4" s="178">
        <f>H4/H8</f>
        <v>0.20362833127050436</v>
      </c>
      <c r="J4" s="220">
        <f>I4/I8</f>
        <v>0.20362833127050436</v>
      </c>
      <c r="P4">
        <v>3</v>
      </c>
      <c r="Q4" t="s">
        <v>726</v>
      </c>
      <c r="R4">
        <v>8.7089084123805467</v>
      </c>
      <c r="S4">
        <v>0.20362833127050436</v>
      </c>
      <c r="T4">
        <v>0.20362833127050436</v>
      </c>
    </row>
    <row r="5" spans="1:21" ht="15.75" x14ac:dyDescent="0.25">
      <c r="A5" s="204">
        <v>4</v>
      </c>
      <c r="B5" s="728"/>
      <c r="C5" s="204" t="s">
        <v>728</v>
      </c>
      <c r="D5" s="178">
        <v>1.8098730505604588</v>
      </c>
      <c r="E5" s="178">
        <v>2.5605532563265291E-3</v>
      </c>
      <c r="F5" s="178">
        <v>2.9628493039329188E-2</v>
      </c>
      <c r="G5" s="178">
        <v>2.1332956196270455E-2</v>
      </c>
      <c r="H5" s="178">
        <f t="shared" si="0"/>
        <v>5.8635252108455953</v>
      </c>
      <c r="I5" s="178">
        <f>H5/H8</f>
        <v>0.13709868074277418</v>
      </c>
      <c r="J5" s="220">
        <f>I5/I8</f>
        <v>0.13709868074277418</v>
      </c>
      <c r="P5">
        <v>4</v>
      </c>
      <c r="Q5" t="s">
        <v>728</v>
      </c>
      <c r="R5">
        <v>5.8635252108455953</v>
      </c>
      <c r="S5">
        <v>0.13709868074277418</v>
      </c>
      <c r="T5">
        <v>0.13709868074277418</v>
      </c>
    </row>
    <row r="6" spans="1:21" ht="15.75" x14ac:dyDescent="0.25">
      <c r="A6" s="204">
        <v>5</v>
      </c>
      <c r="B6" s="728"/>
      <c r="C6" s="204" t="s">
        <v>730</v>
      </c>
      <c r="D6" s="178">
        <v>1.8891324361079598</v>
      </c>
      <c r="E6" s="178">
        <v>4.1200230681375368E-3</v>
      </c>
      <c r="F6" s="178">
        <v>2.6438281977952748E-2</v>
      </c>
      <c r="G6" s="178">
        <v>2.1332956196270455E-2</v>
      </c>
      <c r="H6" s="178">
        <f t="shared" si="0"/>
        <v>2.3409180899159665</v>
      </c>
      <c r="I6" s="178">
        <f>H6/H8</f>
        <v>5.4734442219289213E-2</v>
      </c>
      <c r="J6" s="220">
        <f>I6/I8</f>
        <v>5.4734442219289213E-2</v>
      </c>
      <c r="P6">
        <v>5</v>
      </c>
      <c r="Q6" t="s">
        <v>730</v>
      </c>
      <c r="R6">
        <v>2.3409180899159665</v>
      </c>
      <c r="S6">
        <v>5.4734442219289213E-2</v>
      </c>
      <c r="T6">
        <v>5.4734442219289213E-2</v>
      </c>
    </row>
    <row r="7" spans="1:21" ht="15.75" x14ac:dyDescent="0.25">
      <c r="A7" s="204">
        <v>6</v>
      </c>
      <c r="B7" s="728"/>
      <c r="C7" s="204" t="s">
        <v>768</v>
      </c>
      <c r="D7" s="178">
        <v>1.1869920360357156</v>
      </c>
      <c r="E7" s="178">
        <v>6.4056994863197789E-4</v>
      </c>
      <c r="F7" s="178">
        <v>2.4688159879663423E-2</v>
      </c>
      <c r="G7" s="178">
        <v>2.1332956196270455E-2</v>
      </c>
      <c r="H7" s="178">
        <f t="shared" si="0"/>
        <v>6.2172758181530723</v>
      </c>
      <c r="I7" s="178">
        <f>H7/H8</f>
        <v>0.14536994074931486</v>
      </c>
      <c r="J7" s="220">
        <f>I7/I8</f>
        <v>0.14536994074931486</v>
      </c>
      <c r="P7">
        <v>6</v>
      </c>
      <c r="Q7" t="s">
        <v>768</v>
      </c>
      <c r="R7">
        <v>6.2172758181530723</v>
      </c>
      <c r="S7">
        <v>0.14536994074931486</v>
      </c>
      <c r="T7">
        <v>0.14536994074931486</v>
      </c>
    </row>
    <row r="8" spans="1:21" x14ac:dyDescent="0.25">
      <c r="A8" s="735" t="s">
        <v>891</v>
      </c>
      <c r="B8" s="735"/>
      <c r="C8" s="735"/>
      <c r="D8" s="735"/>
      <c r="E8" s="735"/>
      <c r="F8" s="735"/>
      <c r="G8" s="735"/>
      <c r="H8" s="85">
        <f>SUM(H2:H7)</f>
        <v>42.768647948165132</v>
      </c>
      <c r="I8" s="85">
        <f>SUM(I2:I7)</f>
        <v>1</v>
      </c>
      <c r="J8" s="221">
        <f>SUM(J2:J7)</f>
        <v>1</v>
      </c>
      <c r="R8">
        <v>42.768647948165132</v>
      </c>
      <c r="S8">
        <v>1</v>
      </c>
      <c r="T8">
        <v>1</v>
      </c>
    </row>
    <row r="9" spans="1:21" x14ac:dyDescent="0.25">
      <c r="N9" s="662" t="s">
        <v>5144</v>
      </c>
      <c r="O9" s="662"/>
      <c r="P9" s="662"/>
      <c r="Q9" s="662"/>
      <c r="R9" s="662"/>
      <c r="S9" s="662"/>
      <c r="T9" s="662"/>
      <c r="U9" s="662"/>
    </row>
    <row r="10" spans="1:21" x14ac:dyDescent="0.25">
      <c r="A10" s="205" t="s">
        <v>5095</v>
      </c>
      <c r="N10" s="596" t="s">
        <v>716</v>
      </c>
      <c r="O10" s="596" t="s">
        <v>885</v>
      </c>
      <c r="P10" s="636" t="s">
        <v>732</v>
      </c>
      <c r="Q10" s="638"/>
      <c r="R10" s="636" t="s">
        <v>766</v>
      </c>
      <c r="S10" s="638"/>
      <c r="T10" s="636" t="s">
        <v>726</v>
      </c>
      <c r="U10" s="638"/>
    </row>
    <row r="11" spans="1:21" ht="15.75" x14ac:dyDescent="0.25">
      <c r="A11" s="85" t="s">
        <v>716</v>
      </c>
      <c r="B11" s="85" t="s">
        <v>884</v>
      </c>
      <c r="C11" s="85" t="s">
        <v>5009</v>
      </c>
      <c r="D11" s="145" t="s">
        <v>5128</v>
      </c>
      <c r="E11" s="222" t="s">
        <v>5068</v>
      </c>
      <c r="F11" s="223" t="s">
        <v>5094</v>
      </c>
      <c r="H11" t="s">
        <v>5095</v>
      </c>
      <c r="N11" s="598"/>
      <c r="O11" s="598"/>
      <c r="P11" s="498" t="s">
        <v>880</v>
      </c>
      <c r="Q11" s="498" t="s">
        <v>5187</v>
      </c>
      <c r="R11" s="498" t="s">
        <v>880</v>
      </c>
      <c r="S11" s="498" t="s">
        <v>5187</v>
      </c>
      <c r="T11" s="498" t="s">
        <v>880</v>
      </c>
      <c r="U11" s="498" t="s">
        <v>5187</v>
      </c>
    </row>
    <row r="12" spans="1:21" ht="15.75" x14ac:dyDescent="0.25">
      <c r="A12" s="204">
        <v>1</v>
      </c>
      <c r="B12" s="728">
        <v>2017</v>
      </c>
      <c r="C12" s="204" t="s">
        <v>732</v>
      </c>
      <c r="D12" s="219">
        <v>2.923278170580219E-2</v>
      </c>
      <c r="E12" s="178">
        <v>1.3694546922461874</v>
      </c>
      <c r="F12" s="219">
        <f t="shared" ref="F12:F17" si="1">D12*E12</f>
        <v>4.0032970074419319E-2</v>
      </c>
      <c r="H12" t="s">
        <v>716</v>
      </c>
      <c r="I12" t="s">
        <v>5009</v>
      </c>
      <c r="J12" t="s">
        <v>5128</v>
      </c>
      <c r="K12" t="s">
        <v>5068</v>
      </c>
      <c r="L12" t="s">
        <v>5094</v>
      </c>
      <c r="N12" s="498">
        <v>1</v>
      </c>
      <c r="O12" s="498" t="s">
        <v>867</v>
      </c>
      <c r="P12" s="237">
        <v>-5.8315334773218146E-2</v>
      </c>
      <c r="Q12" s="237">
        <v>2.0773273555974026E-2</v>
      </c>
      <c r="R12" s="237">
        <v>2.823529411764706E-2</v>
      </c>
      <c r="S12" s="237">
        <v>3.2968282465191981E-4</v>
      </c>
      <c r="T12" s="237">
        <v>-1.2903225806451613E-2</v>
      </c>
      <c r="U12" s="237">
        <v>1.978828984634111E-3</v>
      </c>
    </row>
    <row r="13" spans="1:21" ht="15.75" x14ac:dyDescent="0.25">
      <c r="A13" s="204">
        <v>2</v>
      </c>
      <c r="B13" s="728"/>
      <c r="C13" s="204" t="s">
        <v>766</v>
      </c>
      <c r="D13" s="219">
        <v>0.42993582331231522</v>
      </c>
      <c r="E13" s="178">
        <v>0.27205759539547197</v>
      </c>
      <c r="F13" s="219">
        <f t="shared" si="1"/>
        <v>0.11696730626472099</v>
      </c>
      <c r="H13">
        <v>1</v>
      </c>
      <c r="I13" t="s">
        <v>732</v>
      </c>
      <c r="J13">
        <v>2.923278170580219E-2</v>
      </c>
      <c r="K13">
        <v>1.3694546922461874</v>
      </c>
      <c r="L13">
        <v>4.0032970074419319E-2</v>
      </c>
      <c r="N13" s="498">
        <v>2</v>
      </c>
      <c r="O13" s="498" t="s">
        <v>868</v>
      </c>
      <c r="P13" s="237">
        <v>3.669724770642202E-2</v>
      </c>
      <c r="Q13" s="237">
        <v>2.4124582231461367E-3</v>
      </c>
      <c r="R13" s="237">
        <v>0.12814645308924486</v>
      </c>
      <c r="S13" s="237">
        <v>6.6837147026687724E-3</v>
      </c>
      <c r="T13" s="237">
        <v>9.8039215686274508E-3</v>
      </c>
      <c r="U13" s="237">
        <v>4.7423264603307274E-4</v>
      </c>
    </row>
    <row r="14" spans="1:21" ht="15.75" x14ac:dyDescent="0.25">
      <c r="A14" s="204">
        <v>3</v>
      </c>
      <c r="B14" s="728"/>
      <c r="C14" s="204" t="s">
        <v>726</v>
      </c>
      <c r="D14" s="219">
        <v>0.20362833127050436</v>
      </c>
      <c r="E14" s="178">
        <v>0.81352933482737211</v>
      </c>
      <c r="F14" s="219">
        <f t="shared" si="1"/>
        <v>0.16565762089050118</v>
      </c>
      <c r="H14">
        <v>2</v>
      </c>
      <c r="I14" t="s">
        <v>766</v>
      </c>
      <c r="J14">
        <v>0.42993582331231522</v>
      </c>
      <c r="K14">
        <v>0.27205759539547197</v>
      </c>
      <c r="L14">
        <v>0.11696730626472099</v>
      </c>
      <c r="N14" s="498">
        <v>3</v>
      </c>
      <c r="O14" s="498" t="s">
        <v>869</v>
      </c>
      <c r="P14" s="237">
        <v>8.2525663716814163E-2</v>
      </c>
      <c r="Q14" s="237">
        <v>1.0813347474568105E-5</v>
      </c>
      <c r="R14" s="237">
        <v>7.5050709939148072E-2</v>
      </c>
      <c r="S14" s="237">
        <v>8.2129505002532513E-4</v>
      </c>
      <c r="T14" s="237">
        <v>7.1197411003236247E-2</v>
      </c>
      <c r="U14" s="237">
        <v>1.5694754820408593E-3</v>
      </c>
    </row>
    <row r="15" spans="1:21" ht="15.75" x14ac:dyDescent="0.25">
      <c r="A15" s="204">
        <v>4</v>
      </c>
      <c r="B15" s="728"/>
      <c r="C15" s="204" t="s">
        <v>728</v>
      </c>
      <c r="D15" s="219">
        <v>0.13709868074277418</v>
      </c>
      <c r="E15" s="178">
        <v>1.8098730505604588</v>
      </c>
      <c r="F15" s="219">
        <f t="shared" si="1"/>
        <v>0.24813120754373913</v>
      </c>
      <c r="H15">
        <v>3</v>
      </c>
      <c r="I15" t="s">
        <v>726</v>
      </c>
      <c r="J15">
        <v>0.20362833127050436</v>
      </c>
      <c r="K15">
        <v>0.81352933482737211</v>
      </c>
      <c r="L15">
        <v>0.16565762089050118</v>
      </c>
      <c r="N15" s="498">
        <v>4</v>
      </c>
      <c r="O15" s="498" t="s">
        <v>870</v>
      </c>
      <c r="P15" s="237">
        <v>0</v>
      </c>
      <c r="Q15" s="237">
        <v>7.3640476055436572E-3</v>
      </c>
      <c r="R15" s="237">
        <v>2.9924528301886792E-2</v>
      </c>
      <c r="S15" s="237">
        <v>2.711929120663425E-4</v>
      </c>
      <c r="T15" s="237">
        <v>8.821752265861027E-2</v>
      </c>
      <c r="U15" s="237">
        <v>3.2077178026170732E-3</v>
      </c>
    </row>
    <row r="16" spans="1:21" ht="15.75" x14ac:dyDescent="0.25">
      <c r="A16" s="204">
        <v>5</v>
      </c>
      <c r="B16" s="728"/>
      <c r="C16" s="204" t="s">
        <v>730</v>
      </c>
      <c r="D16" s="219">
        <v>5.4734442219289213E-2</v>
      </c>
      <c r="E16" s="178">
        <v>1.8891324361079598</v>
      </c>
      <c r="F16" s="219">
        <f t="shared" si="1"/>
        <v>0.1034006101687362</v>
      </c>
      <c r="H16">
        <v>4</v>
      </c>
      <c r="I16" t="s">
        <v>728</v>
      </c>
      <c r="J16">
        <v>0.13709868074277418</v>
      </c>
      <c r="K16">
        <v>1.8098730505604588</v>
      </c>
      <c r="L16">
        <v>0.24813120754373913</v>
      </c>
      <c r="N16" s="498">
        <v>5</v>
      </c>
      <c r="O16" s="498" t="s">
        <v>871</v>
      </c>
      <c r="P16" s="237">
        <v>7.6923076923076927E-2</v>
      </c>
      <c r="Q16" s="237">
        <v>7.9049032183848341E-5</v>
      </c>
      <c r="R16" s="237">
        <v>3.2527881040892194E-2</v>
      </c>
      <c r="S16" s="237">
        <v>1.9222666560497873E-4</v>
      </c>
      <c r="T16" s="237">
        <v>-3.3802816901408447E-2</v>
      </c>
      <c r="U16" s="237">
        <v>4.2750179950803166E-3</v>
      </c>
    </row>
    <row r="17" spans="1:21" ht="15.75" x14ac:dyDescent="0.25">
      <c r="A17" s="204">
        <v>6</v>
      </c>
      <c r="B17" s="728"/>
      <c r="C17" s="204" t="s">
        <v>768</v>
      </c>
      <c r="D17" s="219">
        <v>0.14536994074931486</v>
      </c>
      <c r="E17" s="178">
        <v>1.1869920360357156</v>
      </c>
      <c r="F17" s="219">
        <f t="shared" si="1"/>
        <v>0.1725529619484206</v>
      </c>
      <c r="H17">
        <v>5</v>
      </c>
      <c r="I17" t="s">
        <v>730</v>
      </c>
      <c r="J17">
        <v>5.4734442219289213E-2</v>
      </c>
      <c r="K17">
        <v>1.8891324361079598</v>
      </c>
      <c r="L17">
        <v>0.1034006101687362</v>
      </c>
      <c r="N17" s="498">
        <v>6</v>
      </c>
      <c r="O17" s="498" t="s">
        <v>872</v>
      </c>
      <c r="P17" s="237">
        <v>1.1904761904761904E-2</v>
      </c>
      <c r="Q17" s="237">
        <v>5.4625797904008884E-3</v>
      </c>
      <c r="R17" s="237">
        <v>-1.1701170117011701E-2</v>
      </c>
      <c r="S17" s="237">
        <v>3.37487034576683E-3</v>
      </c>
      <c r="T17" s="237">
        <v>5.8309037900874633E-2</v>
      </c>
      <c r="U17" s="237">
        <v>7.1439844130686495E-4</v>
      </c>
    </row>
    <row r="18" spans="1:21" x14ac:dyDescent="0.25">
      <c r="D18" s="196"/>
      <c r="E18" s="196"/>
      <c r="F18" s="43">
        <f>SUM(F12:F17)</f>
        <v>0.84674267689053739</v>
      </c>
      <c r="H18">
        <v>6</v>
      </c>
      <c r="I18" t="s">
        <v>768</v>
      </c>
      <c r="J18">
        <v>0.14536994074931486</v>
      </c>
      <c r="K18">
        <v>1.1869920360357156</v>
      </c>
      <c r="L18">
        <v>0.1725529619484206</v>
      </c>
      <c r="N18" s="498">
        <v>7</v>
      </c>
      <c r="O18" s="498" t="s">
        <v>873</v>
      </c>
      <c r="P18" s="237">
        <v>7.0588235294117646E-2</v>
      </c>
      <c r="Q18" s="237">
        <v>2.3182479971047202E-4</v>
      </c>
      <c r="R18" s="237">
        <v>9.6539162112932606E-2</v>
      </c>
      <c r="S18" s="237">
        <v>2.5146913136355753E-3</v>
      </c>
      <c r="T18" s="237">
        <v>3.0303030303030304E-2</v>
      </c>
      <c r="U18" s="237">
        <v>1.632707827065129E-6</v>
      </c>
    </row>
    <row r="19" spans="1:21" x14ac:dyDescent="0.25">
      <c r="L19">
        <v>0.84674267689053739</v>
      </c>
      <c r="N19" s="498">
        <v>8</v>
      </c>
      <c r="O19" s="498" t="s">
        <v>874</v>
      </c>
      <c r="P19" s="237">
        <v>-4.0293040293040296E-2</v>
      </c>
      <c r="Q19" s="237">
        <v>1.5902992973191064E-2</v>
      </c>
      <c r="R19" s="237">
        <v>6.6445182724252493E-3</v>
      </c>
      <c r="S19" s="237">
        <v>1.5798992038248908E-3</v>
      </c>
      <c r="T19" s="237">
        <v>1.3368983957219251E-2</v>
      </c>
      <c r="U19" s="237">
        <v>3.3167042071790659E-4</v>
      </c>
    </row>
    <row r="20" spans="1:21" x14ac:dyDescent="0.25">
      <c r="A20" s="146" t="s">
        <v>5096</v>
      </c>
      <c r="B20" s="146"/>
      <c r="C20" s="146"/>
      <c r="D20" s="146"/>
      <c r="E20" s="146"/>
      <c r="F20" s="146"/>
      <c r="H20" t="s">
        <v>5096</v>
      </c>
      <c r="N20" s="498">
        <v>9</v>
      </c>
      <c r="O20" s="498" t="s">
        <v>875</v>
      </c>
      <c r="P20" s="237">
        <v>-0.51908396946564883</v>
      </c>
      <c r="Q20" s="237">
        <v>0.3659015887756461</v>
      </c>
      <c r="R20" s="237">
        <v>5.6105610561056105E-2</v>
      </c>
      <c r="S20" s="237">
        <v>9.4345212631210225E-5</v>
      </c>
      <c r="T20" s="237">
        <v>7.1240105540897103E-2</v>
      </c>
      <c r="U20" s="237">
        <v>1.5728601302300725E-3</v>
      </c>
    </row>
    <row r="21" spans="1:21" ht="15.75" x14ac:dyDescent="0.25">
      <c r="A21" s="242" t="s">
        <v>716</v>
      </c>
      <c r="B21" s="242" t="s">
        <v>884</v>
      </c>
      <c r="C21" s="242" t="s">
        <v>5009</v>
      </c>
      <c r="D21" s="145" t="s">
        <v>5128</v>
      </c>
      <c r="E21" s="238" t="s">
        <v>5124</v>
      </c>
      <c r="F21" s="150" t="s">
        <v>5125</v>
      </c>
      <c r="H21" t="s">
        <v>716</v>
      </c>
      <c r="I21" t="s">
        <v>5009</v>
      </c>
      <c r="J21" t="s">
        <v>5128</v>
      </c>
      <c r="K21" t="s">
        <v>5124</v>
      </c>
      <c r="L21" t="s">
        <v>5125</v>
      </c>
      <c r="N21" s="498">
        <v>10</v>
      </c>
      <c r="O21" s="498" t="s">
        <v>876</v>
      </c>
      <c r="P21" s="237">
        <v>1.2380952380952381</v>
      </c>
      <c r="Q21" s="237">
        <v>1.3277519843998571</v>
      </c>
      <c r="R21" s="237">
        <v>9.2406249999999995E-2</v>
      </c>
      <c r="S21" s="237">
        <v>2.1172684855427755E-3</v>
      </c>
      <c r="T21" s="237">
        <v>2.9556650246305417E-2</v>
      </c>
      <c r="U21" s="237">
        <v>4.097201913805768E-6</v>
      </c>
    </row>
    <row r="22" spans="1:21" ht="15.75" x14ac:dyDescent="0.25">
      <c r="A22" s="240">
        <v>1</v>
      </c>
      <c r="B22" s="728">
        <v>2017</v>
      </c>
      <c r="C22" s="240" t="s">
        <v>732</v>
      </c>
      <c r="D22" s="219">
        <v>2.923278170580219E-2</v>
      </c>
      <c r="E22" s="143">
        <v>6.2530054867423995E-2</v>
      </c>
      <c r="F22" s="146">
        <f t="shared" ref="F22:F27" si="2">D22*E22</f>
        <v>1.8279274439912394E-3</v>
      </c>
      <c r="H22">
        <v>1</v>
      </c>
      <c r="I22" t="s">
        <v>732</v>
      </c>
      <c r="J22">
        <v>2.923278170580219E-2</v>
      </c>
      <c r="K22">
        <v>0.70259595228436489</v>
      </c>
      <c r="L22">
        <v>2.0538834100509051E-2</v>
      </c>
      <c r="N22" s="498">
        <v>11</v>
      </c>
      <c r="O22" s="498" t="s">
        <v>877</v>
      </c>
      <c r="P22" s="237">
        <v>4.9645390070921988E-2</v>
      </c>
      <c r="Q22" s="237">
        <v>1.3081704556087124E-3</v>
      </c>
      <c r="R22" s="237">
        <v>-3.3886085075702954E-2</v>
      </c>
      <c r="S22" s="237">
        <v>6.4446454705062127E-3</v>
      </c>
      <c r="T22" s="237">
        <v>-2.2488038277511963E-2</v>
      </c>
      <c r="U22" s="237">
        <v>2.9234397985938841E-3</v>
      </c>
    </row>
    <row r="23" spans="1:21" ht="15.75" x14ac:dyDescent="0.25">
      <c r="A23" s="240">
        <v>2</v>
      </c>
      <c r="B23" s="728"/>
      <c r="C23" s="240" t="s">
        <v>766</v>
      </c>
      <c r="D23" s="219">
        <v>0.42993582331231522</v>
      </c>
      <c r="E23" s="146">
        <v>4.1766840490748067E-2</v>
      </c>
      <c r="F23" s="146">
        <f t="shared" si="2"/>
        <v>1.7957060953543914E-2</v>
      </c>
      <c r="H23">
        <v>2</v>
      </c>
      <c r="I23" t="s">
        <v>766</v>
      </c>
      <c r="J23">
        <v>0.42993582331231522</v>
      </c>
      <c r="K23">
        <v>4.1766840490748067E-2</v>
      </c>
      <c r="L23">
        <v>1.7957060953543914E-2</v>
      </c>
      <c r="N23" s="498">
        <v>12</v>
      </c>
      <c r="O23" s="498" t="s">
        <v>866</v>
      </c>
      <c r="P23" s="237">
        <v>8.1081081081081086E-2</v>
      </c>
      <c r="Q23" s="237">
        <v>2.2400797786358028E-5</v>
      </c>
      <c r="R23" s="237">
        <v>5.6716417910447764E-2</v>
      </c>
      <c r="S23" s="237">
        <v>1.0658402064052929E-4</v>
      </c>
      <c r="T23" s="237">
        <v>7.6167076167076173E-2</v>
      </c>
      <c r="U23" s="237">
        <v>1.98793558876721E-3</v>
      </c>
    </row>
    <row r="24" spans="1:21" ht="15.75" x14ac:dyDescent="0.25">
      <c r="A24" s="240">
        <v>3</v>
      </c>
      <c r="B24" s="728"/>
      <c r="C24" s="240" t="s">
        <v>726</v>
      </c>
      <c r="D24" s="219">
        <v>0.20362833127050436</v>
      </c>
      <c r="E24" s="146">
        <v>1.7748878733425396E-2</v>
      </c>
      <c r="F24" s="146">
        <f t="shared" si="2"/>
        <v>3.6141745584099567E-3</v>
      </c>
      <c r="H24">
        <v>3</v>
      </c>
      <c r="I24" t="s">
        <v>726</v>
      </c>
      <c r="J24">
        <v>0.20362833127050436</v>
      </c>
      <c r="K24">
        <v>1.7748878733425396E-2</v>
      </c>
      <c r="L24">
        <v>3.6141745584099567E-3</v>
      </c>
      <c r="N24" s="599" t="s">
        <v>880</v>
      </c>
      <c r="O24" s="599"/>
      <c r="P24" s="237">
        <v>1.0297683502605266</v>
      </c>
      <c r="Q24" s="237"/>
      <c r="R24" s="237">
        <v>0.55670957015296607</v>
      </c>
      <c r="S24" s="237"/>
      <c r="T24" s="237">
        <v>0.37896965836050489</v>
      </c>
      <c r="U24" s="237"/>
    </row>
    <row r="25" spans="1:21" ht="15.75" x14ac:dyDescent="0.25">
      <c r="A25" s="240">
        <v>4</v>
      </c>
      <c r="B25" s="728"/>
      <c r="C25" s="240" t="s">
        <v>728</v>
      </c>
      <c r="D25" s="219">
        <v>0.13709868074277418</v>
      </c>
      <c r="E25" s="146">
        <v>2.665376454937024E-2</v>
      </c>
      <c r="F25" s="146">
        <f t="shared" si="2"/>
        <v>3.6541959565471829E-3</v>
      </c>
      <c r="H25">
        <v>4</v>
      </c>
      <c r="I25" t="s">
        <v>728</v>
      </c>
      <c r="J25">
        <v>0.13709868074277418</v>
      </c>
      <c r="K25">
        <v>2.665376454937024E-2</v>
      </c>
      <c r="L25">
        <v>3.6541959565471829E-3</v>
      </c>
      <c r="N25" s="599" t="s">
        <v>881</v>
      </c>
      <c r="O25" s="599"/>
      <c r="P25" s="237">
        <v>8.5814029188377217E-2</v>
      </c>
      <c r="Q25" s="237"/>
      <c r="R25" s="237">
        <v>4.6392464179413839E-2</v>
      </c>
      <c r="S25" s="237"/>
      <c r="T25" s="237">
        <v>3.158080486337541E-2</v>
      </c>
      <c r="U25" s="237"/>
    </row>
    <row r="26" spans="1:21" ht="15.75" x14ac:dyDescent="0.25">
      <c r="A26" s="240">
        <v>5</v>
      </c>
      <c r="B26" s="728"/>
      <c r="C26" s="240" t="s">
        <v>730</v>
      </c>
      <c r="D26" s="219">
        <v>5.4734442219289213E-2</v>
      </c>
      <c r="E26" s="146">
        <v>2.1627772170289265E-2</v>
      </c>
      <c r="F26" s="146">
        <f t="shared" si="2"/>
        <v>1.1837840461866491E-3</v>
      </c>
      <c r="H26">
        <v>5</v>
      </c>
      <c r="I26" t="s">
        <v>730</v>
      </c>
      <c r="J26">
        <v>5.4734442219289213E-2</v>
      </c>
      <c r="K26">
        <v>2.1627772170289265E-2</v>
      </c>
      <c r="L26">
        <v>1.1837840461866491E-3</v>
      </c>
      <c r="N26" s="599" t="s">
        <v>5186</v>
      </c>
      <c r="O26" s="599"/>
      <c r="P26" s="140"/>
      <c r="Q26" s="237">
        <v>0.14560176531304356</v>
      </c>
      <c r="R26" s="237"/>
      <c r="S26" s="237">
        <v>2.0442013506304468E-3</v>
      </c>
      <c r="T26" s="237"/>
      <c r="U26" s="237">
        <v>1.5867755999801867E-3</v>
      </c>
    </row>
    <row r="27" spans="1:21" ht="15.75" x14ac:dyDescent="0.25">
      <c r="A27" s="240">
        <v>6</v>
      </c>
      <c r="B27" s="728"/>
      <c r="C27" s="240" t="s">
        <v>768</v>
      </c>
      <c r="D27" s="219">
        <v>0.14536994074931486</v>
      </c>
      <c r="E27" s="146">
        <v>1.2925055625444423E-2</v>
      </c>
      <c r="F27" s="146">
        <f t="shared" si="2"/>
        <v>1.8789145704524546E-3</v>
      </c>
      <c r="H27">
        <v>6</v>
      </c>
      <c r="I27" t="s">
        <v>768</v>
      </c>
      <c r="J27">
        <v>0.14536994074931486</v>
      </c>
      <c r="K27">
        <v>1.2925055625444423E-2</v>
      </c>
      <c r="L27">
        <v>1.8789145704524546E-3</v>
      </c>
      <c r="N27" s="599" t="s">
        <v>883</v>
      </c>
      <c r="O27" s="599"/>
      <c r="P27" s="237"/>
      <c r="Q27" s="237">
        <v>0.38157799374838636</v>
      </c>
      <c r="R27" s="237"/>
      <c r="S27" s="237">
        <v>4.5212844973861653E-2</v>
      </c>
      <c r="T27" s="237"/>
      <c r="U27" s="237">
        <v>3.9834352009040973E-2</v>
      </c>
    </row>
    <row r="28" spans="1:21" x14ac:dyDescent="0.25">
      <c r="F28" s="146">
        <f>SUM(F22:F27)</f>
        <v>3.0116057529131397E-2</v>
      </c>
      <c r="L28">
        <v>4.8826964185649205E-2</v>
      </c>
      <c r="N28" s="680" t="s">
        <v>5144</v>
      </c>
      <c r="O28" s="682"/>
      <c r="P28" s="682"/>
      <c r="Q28" s="682"/>
      <c r="R28" s="682"/>
      <c r="S28" s="682"/>
      <c r="T28" s="682"/>
      <c r="U28" s="681"/>
    </row>
    <row r="29" spans="1:21" x14ac:dyDescent="0.25">
      <c r="N29" s="662" t="s">
        <v>716</v>
      </c>
      <c r="O29" s="662" t="s">
        <v>885</v>
      </c>
      <c r="P29" s="662" t="s">
        <v>728</v>
      </c>
      <c r="Q29" s="662"/>
      <c r="R29" s="682" t="s">
        <v>730</v>
      </c>
      <c r="S29" s="681"/>
      <c r="T29" s="680" t="s">
        <v>768</v>
      </c>
      <c r="U29" s="681"/>
    </row>
    <row r="30" spans="1:21" x14ac:dyDescent="0.25">
      <c r="A30" s="146" t="s">
        <v>5090</v>
      </c>
      <c r="N30" s="662"/>
      <c r="O30" s="662"/>
      <c r="P30" s="501" t="s">
        <v>880</v>
      </c>
      <c r="Q30" s="501" t="s">
        <v>5187</v>
      </c>
      <c r="R30" s="501" t="s">
        <v>880</v>
      </c>
      <c r="S30" s="501" t="s">
        <v>5187</v>
      </c>
      <c r="T30" s="501" t="s">
        <v>880</v>
      </c>
      <c r="U30" s="501" t="s">
        <v>5187</v>
      </c>
    </row>
    <row r="31" spans="1:21" x14ac:dyDescent="0.25">
      <c r="A31" s="146" t="s">
        <v>5096</v>
      </c>
      <c r="B31" s="146" t="s">
        <v>5095</v>
      </c>
      <c r="C31" s="146" t="s">
        <v>894</v>
      </c>
      <c r="D31" s="146" t="s">
        <v>5127</v>
      </c>
      <c r="E31" s="224"/>
      <c r="F31" s="150"/>
      <c r="N31" s="501">
        <v>1</v>
      </c>
      <c r="O31" s="501" t="s">
        <v>867</v>
      </c>
      <c r="P31" s="64">
        <v>3.1674208144796379E-2</v>
      </c>
      <c r="Q31" s="64">
        <v>6.631493457040584E-4</v>
      </c>
      <c r="R31" s="506">
        <v>4.2826552462526769E-3</v>
      </c>
      <c r="S31" s="64">
        <v>2.4467708044688045E-3</v>
      </c>
      <c r="T31" s="64">
        <v>6.1855670103092786E-2</v>
      </c>
      <c r="U31" s="64">
        <v>8.2650141360147012E-4</v>
      </c>
    </row>
    <row r="32" spans="1:21" x14ac:dyDescent="0.25">
      <c r="A32" s="146">
        <v>3.0116057529131397E-2</v>
      </c>
      <c r="B32" s="146">
        <v>0.84674267689053739</v>
      </c>
      <c r="C32" s="146">
        <v>1.7002369229728018E-2</v>
      </c>
      <c r="D32" s="146">
        <f>A32+B32*C32</f>
        <v>4.4512689164192605E-2</v>
      </c>
      <c r="N32" s="501">
        <v>2</v>
      </c>
      <c r="O32" s="501" t="s">
        <v>868</v>
      </c>
      <c r="P32" s="64">
        <v>9.6491228070175433E-2</v>
      </c>
      <c r="Q32" s="64">
        <v>1.5261002936735194E-3</v>
      </c>
      <c r="R32" s="506">
        <v>1.9189765458422176E-2</v>
      </c>
      <c r="S32" s="64">
        <v>1.1942369733005586E-3</v>
      </c>
      <c r="T32" s="64">
        <v>2.366504854368932E-2</v>
      </c>
      <c r="U32" s="64">
        <v>8.914539583398816E-5</v>
      </c>
    </row>
    <row r="33" spans="1:21" x14ac:dyDescent="0.25">
      <c r="N33" s="501">
        <v>3</v>
      </c>
      <c r="O33" s="501" t="s">
        <v>869</v>
      </c>
      <c r="P33" s="64">
        <v>0.10409824000000001</v>
      </c>
      <c r="Q33" s="64">
        <v>2.1783078425052344E-3</v>
      </c>
      <c r="R33" s="64">
        <v>0.26510669456066949</v>
      </c>
      <c r="S33" s="64">
        <v>4.4672709390441774E-2</v>
      </c>
      <c r="T33" s="64">
        <v>2.7267338470657973E-2</v>
      </c>
      <c r="U33" s="64">
        <v>3.4098522570006443E-5</v>
      </c>
    </row>
    <row r="34" spans="1:21" x14ac:dyDescent="0.25">
      <c r="N34" s="501">
        <v>4</v>
      </c>
      <c r="O34" s="501" t="s">
        <v>870</v>
      </c>
      <c r="P34" s="64">
        <v>-1.5444015444015444E-2</v>
      </c>
      <c r="Q34" s="64">
        <v>5.310023762705585E-3</v>
      </c>
      <c r="R34" s="64">
        <v>-5.7803468208092483E-3</v>
      </c>
      <c r="S34" s="64">
        <v>3.5435644724562338E-3</v>
      </c>
      <c r="T34" s="64">
        <v>2.7120600115406807E-2</v>
      </c>
      <c r="U34" s="64">
        <v>3.5833780864461058E-5</v>
      </c>
    </row>
    <row r="35" spans="1:21" x14ac:dyDescent="0.25">
      <c r="A35" s="146" t="s">
        <v>5093</v>
      </c>
      <c r="N35" s="501">
        <v>5</v>
      </c>
      <c r="O35" s="501" t="s">
        <v>871</v>
      </c>
      <c r="P35" s="64">
        <v>2.7450980392156862E-2</v>
      </c>
      <c r="Q35" s="64">
        <v>8.9849547061289362E-4</v>
      </c>
      <c r="R35" s="64">
        <v>0.12209302325581395</v>
      </c>
      <c r="S35" s="64">
        <v>4.6711106348364725E-3</v>
      </c>
      <c r="T35" s="64">
        <v>3.7640449438202245E-2</v>
      </c>
      <c r="U35" s="64">
        <v>2.0554589322255302E-5</v>
      </c>
    </row>
    <row r="36" spans="1:21" ht="17.25" x14ac:dyDescent="0.25">
      <c r="A36" s="21" t="s">
        <v>716</v>
      </c>
      <c r="B36" s="21" t="s">
        <v>884</v>
      </c>
      <c r="C36" s="21" t="s">
        <v>5009</v>
      </c>
      <c r="D36" s="145" t="s">
        <v>5088</v>
      </c>
      <c r="N36" s="501">
        <v>6</v>
      </c>
      <c r="O36" s="501" t="s">
        <v>872</v>
      </c>
      <c r="P36" s="64">
        <v>7.6335877862595417E-3</v>
      </c>
      <c r="Q36" s="64">
        <v>2.4792737993042904E-3</v>
      </c>
      <c r="R36" s="64">
        <v>5.3540587219343697E-2</v>
      </c>
      <c r="S36" s="64">
        <v>4.2812639269597321E-8</v>
      </c>
      <c r="T36" s="64">
        <v>5.6848944233892799E-2</v>
      </c>
      <c r="U36" s="64">
        <v>5.6369261826057855E-4</v>
      </c>
    </row>
    <row r="37" spans="1:21" ht="15.75" x14ac:dyDescent="0.25">
      <c r="A37" s="207">
        <v>1</v>
      </c>
      <c r="B37" s="728">
        <v>2017</v>
      </c>
      <c r="C37" s="207" t="s">
        <v>732</v>
      </c>
      <c r="D37">
        <v>0.38157799374838636</v>
      </c>
      <c r="N37" s="501">
        <v>7</v>
      </c>
      <c r="O37" s="501" t="s">
        <v>873</v>
      </c>
      <c r="P37" s="64">
        <v>0.12878787878787878</v>
      </c>
      <c r="Q37" s="64">
        <v>5.0925328137872306E-3</v>
      </c>
      <c r="R37" s="64">
        <v>-3.1147540983606559E-2</v>
      </c>
      <c r="S37" s="64">
        <v>7.207167877124789E-3</v>
      </c>
      <c r="T37" s="64">
        <v>1.2500000000000001E-2</v>
      </c>
      <c r="U37" s="64">
        <v>4.2463742411514281E-4</v>
      </c>
    </row>
    <row r="38" spans="1:21" ht="15.75" x14ac:dyDescent="0.25">
      <c r="A38" s="207">
        <v>2</v>
      </c>
      <c r="B38" s="728"/>
      <c r="C38" s="207" t="s">
        <v>766</v>
      </c>
      <c r="D38">
        <v>4.5212844973861653E-2</v>
      </c>
      <c r="N38" s="501">
        <v>8</v>
      </c>
      <c r="O38" s="501" t="s">
        <v>874</v>
      </c>
      <c r="P38" s="64">
        <v>-1.3422818791946308E-2</v>
      </c>
      <c r="Q38" s="64">
        <v>5.0195401629289883E-3</v>
      </c>
      <c r="R38" s="64">
        <v>2.3688663282571912E-2</v>
      </c>
      <c r="S38" s="64">
        <v>9.0353362710234703E-4</v>
      </c>
      <c r="T38" s="64">
        <v>3.268641470888662E-2</v>
      </c>
      <c r="U38" s="64">
        <v>1.7666704121420875E-7</v>
      </c>
    </row>
    <row r="39" spans="1:21" ht="15.75" x14ac:dyDescent="0.25">
      <c r="A39" s="207">
        <v>3</v>
      </c>
      <c r="B39" s="728"/>
      <c r="C39" s="207" t="s">
        <v>726</v>
      </c>
      <c r="D39">
        <v>3.9834352009040973E-2</v>
      </c>
      <c r="N39" s="501">
        <v>9</v>
      </c>
      <c r="O39" s="501" t="s">
        <v>875</v>
      </c>
      <c r="P39" s="64">
        <v>6.8027210884353739E-3</v>
      </c>
      <c r="Q39" s="64">
        <v>2.5627056775434113E-3</v>
      </c>
      <c r="R39" s="64">
        <v>9.9173553719008271E-3</v>
      </c>
      <c r="S39" s="64">
        <v>1.9210815231441487E-3</v>
      </c>
      <c r="T39" s="64">
        <v>-3.1157270029673591E-2</v>
      </c>
      <c r="U39" s="64">
        <v>4.1298620204745801E-3</v>
      </c>
    </row>
    <row r="40" spans="1:21" ht="15.75" x14ac:dyDescent="0.25">
      <c r="A40" s="207">
        <v>4</v>
      </c>
      <c r="B40" s="728"/>
      <c r="C40" s="207" t="s">
        <v>728</v>
      </c>
      <c r="D40">
        <v>6.7008705544179814E-2</v>
      </c>
      <c r="N40" s="501">
        <v>10</v>
      </c>
      <c r="O40" s="501" t="s">
        <v>876</v>
      </c>
      <c r="P40" s="64">
        <v>2.7027027027027029E-2</v>
      </c>
      <c r="Q40" s="64">
        <v>9.2409113840671766E-4</v>
      </c>
      <c r="R40" s="64">
        <v>2.1276595744680851E-2</v>
      </c>
      <c r="S40" s="64">
        <v>1.0543595824300026E-3</v>
      </c>
      <c r="T40" s="64">
        <v>1.2761613067891782E-2</v>
      </c>
      <c r="U40" s="64">
        <v>4.1392388449801808E-4</v>
      </c>
    </row>
    <row r="41" spans="1:21" ht="15.75" x14ac:dyDescent="0.25">
      <c r="A41" s="207">
        <v>5</v>
      </c>
      <c r="B41" s="728"/>
      <c r="C41" s="207" t="s">
        <v>730</v>
      </c>
      <c r="D41">
        <v>7.888183158366642E-2</v>
      </c>
      <c r="N41" s="501">
        <v>11</v>
      </c>
      <c r="O41" s="501" t="s">
        <v>877</v>
      </c>
      <c r="P41" s="64">
        <v>6.5789473684210523E-2</v>
      </c>
      <c r="Q41" s="64">
        <v>6.9949458210209796E-5</v>
      </c>
      <c r="R41" s="64">
        <v>2.8846153846153848E-2</v>
      </c>
      <c r="S41" s="64">
        <v>6.2007700904002851E-4</v>
      </c>
      <c r="T41" s="64">
        <v>2.217741935483871E-3</v>
      </c>
      <c r="U41" s="64">
        <v>9.5412973777786296E-4</v>
      </c>
    </row>
    <row r="42" spans="1:21" ht="15.75" x14ac:dyDescent="0.25">
      <c r="A42" s="207">
        <v>6</v>
      </c>
      <c r="B42" s="728"/>
      <c r="C42" s="207" t="s">
        <v>768</v>
      </c>
      <c r="D42">
        <v>3.8347801428006867E-2</v>
      </c>
      <c r="N42" s="501">
        <v>12</v>
      </c>
      <c r="O42" s="501" t="s">
        <v>866</v>
      </c>
      <c r="P42" s="64">
        <v>0.22222222222222221</v>
      </c>
      <c r="Q42" s="64">
        <v>2.7157829659096994E-2</v>
      </c>
      <c r="R42" s="64">
        <v>0.13395638629283488</v>
      </c>
      <c r="S42" s="64">
        <v>6.4334655409425418E-3</v>
      </c>
      <c r="T42" s="64">
        <v>0.13387423935091278</v>
      </c>
      <c r="U42" s="64">
        <v>1.0154090437982571E-2</v>
      </c>
    </row>
    <row r="43" spans="1:21" x14ac:dyDescent="0.25">
      <c r="D43">
        <f>SUM(D37:D42)</f>
        <v>0.65086352928714208</v>
      </c>
      <c r="N43" s="662" t="s">
        <v>880</v>
      </c>
      <c r="O43" s="662"/>
      <c r="P43" s="64">
        <v>0.68911073296720038</v>
      </c>
      <c r="Q43" s="64"/>
      <c r="R43" s="64">
        <v>0.64496999247422848</v>
      </c>
      <c r="S43" s="64"/>
      <c r="T43" s="64">
        <v>0.3972807899384434</v>
      </c>
      <c r="U43" s="64"/>
    </row>
    <row r="44" spans="1:21" x14ac:dyDescent="0.25">
      <c r="D44">
        <f>D43/SQRT(6)</f>
        <v>0.26571392315675224</v>
      </c>
      <c r="E44">
        <f>D43/6</f>
        <v>0.10847725488119035</v>
      </c>
      <c r="N44" s="662" t="s">
        <v>881</v>
      </c>
      <c r="O44" s="662"/>
      <c r="P44" s="64">
        <v>5.7425894413933365E-2</v>
      </c>
      <c r="Q44" s="64"/>
      <c r="R44" s="64">
        <v>5.3747499372852371E-2</v>
      </c>
      <c r="S44" s="64"/>
      <c r="T44" s="64">
        <v>3.3106732494870283E-2</v>
      </c>
      <c r="U44" s="64"/>
    </row>
    <row r="45" spans="1:21" x14ac:dyDescent="0.25">
      <c r="N45" s="662" t="s">
        <v>5186</v>
      </c>
      <c r="O45" s="662"/>
      <c r="P45" s="507"/>
      <c r="Q45" s="64">
        <v>4.4901666187065941E-3</v>
      </c>
      <c r="R45" s="64"/>
      <c r="S45" s="64">
        <v>6.2223433539939123E-3</v>
      </c>
      <c r="T45" s="64"/>
      <c r="U45" s="64">
        <v>1.4705538743618456E-3</v>
      </c>
    </row>
    <row r="46" spans="1:21" x14ac:dyDescent="0.25">
      <c r="N46" s="662" t="s">
        <v>883</v>
      </c>
      <c r="O46" s="662"/>
      <c r="P46" s="64"/>
      <c r="Q46" s="64">
        <v>6.7008705544179814E-2</v>
      </c>
      <c r="R46" s="64"/>
      <c r="S46" s="64">
        <v>7.888183158366642E-2</v>
      </c>
      <c r="T46" s="64"/>
      <c r="U46" s="64">
        <v>3.8347801428006867E-2</v>
      </c>
    </row>
  </sheetData>
  <mergeCells count="25">
    <mergeCell ref="N46:O46"/>
    <mergeCell ref="O29:O30"/>
    <mergeCell ref="P29:Q29"/>
    <mergeCell ref="N43:O43"/>
    <mergeCell ref="N29:N30"/>
    <mergeCell ref="R29:S29"/>
    <mergeCell ref="T29:U29"/>
    <mergeCell ref="N44:O44"/>
    <mergeCell ref="N45:O45"/>
    <mergeCell ref="N24:O24"/>
    <mergeCell ref="N25:O25"/>
    <mergeCell ref="N26:O26"/>
    <mergeCell ref="N27:O27"/>
    <mergeCell ref="N28:U28"/>
    <mergeCell ref="N9:U9"/>
    <mergeCell ref="N10:N11"/>
    <mergeCell ref="O10:O11"/>
    <mergeCell ref="P10:Q10"/>
    <mergeCell ref="R10:S10"/>
    <mergeCell ref="T10:U10"/>
    <mergeCell ref="B2:B7"/>
    <mergeCell ref="B12:B17"/>
    <mergeCell ref="B22:B27"/>
    <mergeCell ref="A8:G8"/>
    <mergeCell ref="B37:B4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opLeftCell="A16" zoomScale="70" zoomScaleNormal="70" workbookViewId="0">
      <selection activeCell="N43" sqref="A43:XFD43"/>
    </sheetView>
  </sheetViews>
  <sheetFormatPr defaultRowHeight="15" x14ac:dyDescent="0.25"/>
  <cols>
    <col min="3" max="3" width="11.140625" customWidth="1"/>
  </cols>
  <sheetData>
    <row r="1" spans="1:22" ht="18.75" x14ac:dyDescent="0.25">
      <c r="A1" s="527" t="s">
        <v>716</v>
      </c>
      <c r="B1" s="527" t="s">
        <v>884</v>
      </c>
      <c r="C1" s="527" t="s">
        <v>5009</v>
      </c>
      <c r="D1" s="526" t="s">
        <v>5078</v>
      </c>
      <c r="E1" s="526" t="s">
        <v>5080</v>
      </c>
      <c r="F1" s="526" t="s">
        <v>5079</v>
      </c>
      <c r="G1" s="526" t="s">
        <v>5081</v>
      </c>
      <c r="H1" s="526" t="s">
        <v>5082</v>
      </c>
      <c r="I1" s="526" t="s">
        <v>5083</v>
      </c>
      <c r="J1" s="526" t="s">
        <v>5084</v>
      </c>
      <c r="L1" t="s">
        <v>716</v>
      </c>
      <c r="M1" t="s">
        <v>5009</v>
      </c>
      <c r="N1" t="s">
        <v>5150</v>
      </c>
      <c r="O1" t="s">
        <v>5128</v>
      </c>
      <c r="P1" t="s">
        <v>5084</v>
      </c>
    </row>
    <row r="2" spans="1:22" ht="15.75" x14ac:dyDescent="0.25">
      <c r="A2" s="464">
        <v>1</v>
      </c>
      <c r="B2" s="693">
        <v>2018</v>
      </c>
      <c r="C2" s="528" t="s">
        <v>759</v>
      </c>
      <c r="D2" s="75">
        <v>1.7415704507628691</v>
      </c>
      <c r="E2" s="363">
        <v>2.2033951527102205E-2</v>
      </c>
      <c r="F2" s="363">
        <v>6.0613426390747155E-2</v>
      </c>
      <c r="G2" s="363">
        <v>1.3378964250520745E-2</v>
      </c>
      <c r="H2" s="363">
        <f>D2*(F2-G2)/E2</f>
        <v>3.7334267264730836</v>
      </c>
      <c r="I2" s="363">
        <f>H2/H7</f>
        <v>0.30510056068574121</v>
      </c>
      <c r="J2" s="547">
        <f>I2/I7</f>
        <v>0.30510056068574121</v>
      </c>
      <c r="L2">
        <v>1</v>
      </c>
      <c r="M2" t="s">
        <v>759</v>
      </c>
      <c r="N2">
        <v>3.7334267264730836</v>
      </c>
      <c r="O2">
        <v>0.30510056068574121</v>
      </c>
      <c r="P2">
        <v>0.30510056068574121</v>
      </c>
    </row>
    <row r="3" spans="1:22" ht="15.75" x14ac:dyDescent="0.25">
      <c r="A3" s="464">
        <v>2</v>
      </c>
      <c r="B3" s="737"/>
      <c r="C3" s="528" t="s">
        <v>739</v>
      </c>
      <c r="D3" s="75">
        <v>0.25528005257229847</v>
      </c>
      <c r="E3" s="363">
        <v>1.4543792459135434E-3</v>
      </c>
      <c r="F3" s="363">
        <v>4.8144145492104697E-2</v>
      </c>
      <c r="G3" s="363">
        <v>1.3378964250520745E-2</v>
      </c>
      <c r="H3" s="363">
        <f>D3*(F3-G3)/E3</f>
        <v>6.1021616747992349</v>
      </c>
      <c r="I3" s="363">
        <f>H3/H7</f>
        <v>0.49867670769450967</v>
      </c>
      <c r="J3" s="547">
        <f>I3/I7</f>
        <v>0.49867670769450967</v>
      </c>
      <c r="L3">
        <v>2</v>
      </c>
      <c r="M3" t="s">
        <v>739</v>
      </c>
      <c r="N3">
        <v>6.1021616747992349</v>
      </c>
      <c r="O3">
        <v>0.49867670769450967</v>
      </c>
      <c r="P3">
        <v>0.49867670769450967</v>
      </c>
    </row>
    <row r="4" spans="1:22" ht="15.75" x14ac:dyDescent="0.25">
      <c r="A4" s="464">
        <v>3</v>
      </c>
      <c r="B4" s="737"/>
      <c r="C4" s="528" t="s">
        <v>726</v>
      </c>
      <c r="D4" s="75">
        <v>0.69934412589099126</v>
      </c>
      <c r="E4" s="363">
        <v>2.8373920669316353E-2</v>
      </c>
      <c r="F4" s="363">
        <v>3.9150133619273761E-2</v>
      </c>
      <c r="G4" s="363">
        <v>1.3378964250520745E-2</v>
      </c>
      <c r="H4" s="363">
        <f>D4*(F4-G4)/E4</f>
        <v>0.63519300435872816</v>
      </c>
      <c r="I4" s="363">
        <f>H4/H7</f>
        <v>5.1908810851789888E-2</v>
      </c>
      <c r="J4" s="547">
        <f>I4/I7</f>
        <v>5.1908810851789888E-2</v>
      </c>
      <c r="L4">
        <v>3</v>
      </c>
      <c r="M4" t="s">
        <v>726</v>
      </c>
      <c r="N4">
        <v>0.63519300435872816</v>
      </c>
      <c r="O4">
        <v>5.1908810851789888E-2</v>
      </c>
      <c r="P4">
        <v>5.1908810851789888E-2</v>
      </c>
    </row>
    <row r="5" spans="1:22" ht="15.75" x14ac:dyDescent="0.25">
      <c r="A5" s="464">
        <v>4</v>
      </c>
      <c r="B5" s="737"/>
      <c r="C5" s="528" t="s">
        <v>758</v>
      </c>
      <c r="D5" s="75">
        <v>2.6307980687881862</v>
      </c>
      <c r="E5" s="363">
        <v>1.1489341240716815E-2</v>
      </c>
      <c r="F5" s="363">
        <v>1.8790591387441203E-2</v>
      </c>
      <c r="G5" s="363">
        <v>1.3378964250520745E-2</v>
      </c>
      <c r="H5" s="363">
        <f>D5*(F5-G5)/E5</f>
        <v>1.2391396445218514</v>
      </c>
      <c r="I5" s="363">
        <f>H5/H7</f>
        <v>0.10126412757233809</v>
      </c>
      <c r="J5" s="547">
        <f>I5/I7</f>
        <v>0.10126412757233809</v>
      </c>
      <c r="L5">
        <v>4</v>
      </c>
      <c r="M5" t="s">
        <v>758</v>
      </c>
      <c r="N5">
        <v>1.2391396445218514</v>
      </c>
      <c r="O5">
        <v>0.10126412757233809</v>
      </c>
      <c r="P5">
        <v>0.10126412757233809</v>
      </c>
    </row>
    <row r="6" spans="1:22" ht="15.75" x14ac:dyDescent="0.25">
      <c r="A6" s="464">
        <v>5</v>
      </c>
      <c r="B6" s="694"/>
      <c r="C6" s="528" t="s">
        <v>762</v>
      </c>
      <c r="D6" s="75">
        <v>1.8715863676020574</v>
      </c>
      <c r="E6" s="363">
        <v>1.6358368732667102E-2</v>
      </c>
      <c r="F6" s="363">
        <v>1.7983287607307278E-2</v>
      </c>
      <c r="G6" s="363">
        <v>1.3378964250520745E-2</v>
      </c>
      <c r="H6" s="363">
        <f>D6*(F6-G6)/E6</f>
        <v>0.52678778473704335</v>
      </c>
      <c r="I6" s="363">
        <f>H6/H7</f>
        <v>4.3049793195621244E-2</v>
      </c>
      <c r="J6" s="547">
        <f>I6/I7</f>
        <v>4.3049793195621244E-2</v>
      </c>
      <c r="L6">
        <v>5</v>
      </c>
      <c r="M6" t="s">
        <v>762</v>
      </c>
      <c r="N6">
        <v>0.52678778473704335</v>
      </c>
      <c r="O6">
        <v>4.3049793195621244E-2</v>
      </c>
      <c r="P6">
        <v>4.3049793195621244E-2</v>
      </c>
    </row>
    <row r="7" spans="1:22" ht="15.75" x14ac:dyDescent="0.25">
      <c r="A7" s="589" t="s">
        <v>891</v>
      </c>
      <c r="B7" s="589"/>
      <c r="C7" s="589"/>
      <c r="D7" s="589"/>
      <c r="E7" s="589"/>
      <c r="F7" s="589"/>
      <c r="G7" s="589"/>
      <c r="H7" s="384">
        <f>SUM(H2:H6)</f>
        <v>12.23670883488994</v>
      </c>
      <c r="I7" s="384">
        <f>SUM(I2:I6)</f>
        <v>1</v>
      </c>
      <c r="J7" s="548">
        <f>SUM(J2:J6)</f>
        <v>1</v>
      </c>
      <c r="N7">
        <v>12.23670883488994</v>
      </c>
      <c r="O7">
        <v>1</v>
      </c>
      <c r="P7">
        <v>1</v>
      </c>
    </row>
    <row r="9" spans="1:22" x14ac:dyDescent="0.25">
      <c r="A9" s="205" t="s">
        <v>5095</v>
      </c>
      <c r="H9" t="s">
        <v>5095</v>
      </c>
    </row>
    <row r="10" spans="1:22" ht="15.75" x14ac:dyDescent="0.25">
      <c r="A10" s="241" t="s">
        <v>716</v>
      </c>
      <c r="B10" s="241" t="s">
        <v>884</v>
      </c>
      <c r="C10" s="241" t="s">
        <v>5009</v>
      </c>
      <c r="D10" s="145" t="s">
        <v>5128</v>
      </c>
      <c r="E10" s="222" t="s">
        <v>5068</v>
      </c>
      <c r="F10" s="223" t="s">
        <v>5094</v>
      </c>
      <c r="H10" t="s">
        <v>716</v>
      </c>
      <c r="I10" t="s">
        <v>5009</v>
      </c>
      <c r="J10" t="s">
        <v>5128</v>
      </c>
      <c r="K10" t="s">
        <v>5068</v>
      </c>
      <c r="L10" t="s">
        <v>5094</v>
      </c>
      <c r="O10" s="616" t="s">
        <v>5145</v>
      </c>
      <c r="P10" s="616"/>
      <c r="Q10" s="616"/>
      <c r="R10" s="616"/>
      <c r="S10" s="616"/>
      <c r="T10" s="616"/>
      <c r="U10" s="616"/>
      <c r="V10" s="616"/>
    </row>
    <row r="11" spans="1:22" ht="15.75" x14ac:dyDescent="0.25">
      <c r="A11" s="116">
        <v>1</v>
      </c>
      <c r="B11" s="708">
        <v>2018</v>
      </c>
      <c r="C11" s="12" t="s">
        <v>759</v>
      </c>
      <c r="D11" s="43">
        <v>0.30510056068574121</v>
      </c>
      <c r="E11" s="206">
        <v>1.7415704507628691</v>
      </c>
      <c r="F11" s="206">
        <f>D11*E11</f>
        <v>0.53135412100147039</v>
      </c>
      <c r="H11">
        <v>1</v>
      </c>
      <c r="I11" t="s">
        <v>759</v>
      </c>
      <c r="J11">
        <v>0.30510056068574121</v>
      </c>
      <c r="K11">
        <v>1.7415704507628691</v>
      </c>
      <c r="L11">
        <v>0.53135412100147039</v>
      </c>
      <c r="O11" s="738" t="s">
        <v>716</v>
      </c>
      <c r="P11" s="738" t="s">
        <v>885</v>
      </c>
      <c r="Q11" s="633" t="s">
        <v>759</v>
      </c>
      <c r="R11" s="635"/>
      <c r="S11" s="633" t="s">
        <v>739</v>
      </c>
      <c r="T11" s="635"/>
      <c r="U11" s="633" t="s">
        <v>726</v>
      </c>
      <c r="V11" s="635"/>
    </row>
    <row r="12" spans="1:22" ht="15.75" x14ac:dyDescent="0.25">
      <c r="A12" s="116">
        <v>2</v>
      </c>
      <c r="B12" s="708"/>
      <c r="C12" s="12" t="s">
        <v>739</v>
      </c>
      <c r="D12" s="43">
        <v>0.49867670769450967</v>
      </c>
      <c r="E12" s="206">
        <v>0.25528005257229847</v>
      </c>
      <c r="F12" s="206">
        <f>D12*E12</f>
        <v>0.12730221615683515</v>
      </c>
      <c r="H12">
        <v>2</v>
      </c>
      <c r="I12" t="s">
        <v>739</v>
      </c>
      <c r="J12">
        <v>0.49867670769450967</v>
      </c>
      <c r="K12">
        <v>0.25528005257229847</v>
      </c>
      <c r="L12">
        <v>0.12730221615683515</v>
      </c>
      <c r="O12" s="739"/>
      <c r="P12" s="739"/>
      <c r="Q12" s="500" t="s">
        <v>880</v>
      </c>
      <c r="R12" s="500" t="s">
        <v>5187</v>
      </c>
      <c r="S12" s="500" t="s">
        <v>880</v>
      </c>
      <c r="T12" s="500" t="s">
        <v>5187</v>
      </c>
      <c r="U12" s="500" t="s">
        <v>880</v>
      </c>
      <c r="V12" s="500" t="s">
        <v>5187</v>
      </c>
    </row>
    <row r="13" spans="1:22" ht="15.75" x14ac:dyDescent="0.25">
      <c r="A13" s="116">
        <v>3</v>
      </c>
      <c r="B13" s="708"/>
      <c r="C13" s="12" t="s">
        <v>726</v>
      </c>
      <c r="D13" s="43">
        <v>5.1908810851789888E-2</v>
      </c>
      <c r="E13" s="206">
        <v>0.69934412589099126</v>
      </c>
      <c r="F13" s="206">
        <f>D13*E13</f>
        <v>3.6302121951185803E-2</v>
      </c>
      <c r="H13">
        <v>3</v>
      </c>
      <c r="I13" t="s">
        <v>726</v>
      </c>
      <c r="J13">
        <v>5.1908810851789888E-2</v>
      </c>
      <c r="K13">
        <v>0.69934412589099126</v>
      </c>
      <c r="L13">
        <v>3.6302121951185803E-2</v>
      </c>
      <c r="O13" s="498">
        <v>1</v>
      </c>
      <c r="P13" s="498" t="s">
        <v>867</v>
      </c>
      <c r="Q13" s="237">
        <v>-5.8315334773218146E-2</v>
      </c>
      <c r="R13" s="237">
        <v>2.0773273555974026E-2</v>
      </c>
      <c r="S13" s="237">
        <v>2.823529411764706E-2</v>
      </c>
      <c r="T13" s="237">
        <v>3.2968282465191981E-4</v>
      </c>
      <c r="U13" s="237">
        <v>-1.2903225806451613E-2</v>
      </c>
      <c r="V13" s="237">
        <v>1.978828984634111E-3</v>
      </c>
    </row>
    <row r="14" spans="1:22" ht="15.75" x14ac:dyDescent="0.25">
      <c r="A14" s="116">
        <v>4</v>
      </c>
      <c r="B14" s="708"/>
      <c r="C14" s="12" t="s">
        <v>758</v>
      </c>
      <c r="D14" s="43">
        <v>0.10126412757233809</v>
      </c>
      <c r="E14" s="206">
        <v>2.6307980687881862</v>
      </c>
      <c r="F14" s="206">
        <f>D14*E14</f>
        <v>0.26640547125482755</v>
      </c>
      <c r="H14">
        <v>4</v>
      </c>
      <c r="I14" t="s">
        <v>758</v>
      </c>
      <c r="J14">
        <v>0.10126412757233809</v>
      </c>
      <c r="K14">
        <v>2.6307980687881862</v>
      </c>
      <c r="L14">
        <v>0.26640547125482755</v>
      </c>
      <c r="O14" s="498">
        <v>2</v>
      </c>
      <c r="P14" s="498" t="s">
        <v>868</v>
      </c>
      <c r="Q14" s="237">
        <v>3.669724770642202E-2</v>
      </c>
      <c r="R14" s="237">
        <v>2.4124582231461367E-3</v>
      </c>
      <c r="S14" s="237">
        <v>0.12814645308924486</v>
      </c>
      <c r="T14" s="237">
        <v>6.6837147026687724E-3</v>
      </c>
      <c r="U14" s="237">
        <v>9.8039215686274508E-3</v>
      </c>
      <c r="V14" s="237">
        <v>4.7423264603307274E-4</v>
      </c>
    </row>
    <row r="15" spans="1:22" ht="15.75" x14ac:dyDescent="0.25">
      <c r="A15" s="116">
        <v>5</v>
      </c>
      <c r="B15" s="708"/>
      <c r="C15" s="12" t="s">
        <v>762</v>
      </c>
      <c r="D15" s="43">
        <v>4.3049793195621244E-2</v>
      </c>
      <c r="E15" s="206">
        <v>1.8715863676020574</v>
      </c>
      <c r="F15" s="206">
        <f>D15*E15</f>
        <v>8.0571406073012539E-2</v>
      </c>
      <c r="H15">
        <v>5</v>
      </c>
      <c r="I15" t="s">
        <v>762</v>
      </c>
      <c r="J15">
        <v>4.3049793195621244E-2</v>
      </c>
      <c r="K15">
        <v>1.8715863676020574</v>
      </c>
      <c r="L15">
        <v>8.0571406073012539E-2</v>
      </c>
      <c r="O15" s="498">
        <v>3</v>
      </c>
      <c r="P15" s="498" t="s">
        <v>869</v>
      </c>
      <c r="Q15" s="237">
        <v>8.2525663716814163E-2</v>
      </c>
      <c r="R15" s="237">
        <v>1.0813347474568105E-5</v>
      </c>
      <c r="S15" s="237">
        <v>7.5050709939148072E-2</v>
      </c>
      <c r="T15" s="237">
        <v>8.2129505002532513E-4</v>
      </c>
      <c r="U15" s="237">
        <v>7.1197411003236247E-2</v>
      </c>
      <c r="V15" s="237">
        <v>1.5694754820408593E-3</v>
      </c>
    </row>
    <row r="16" spans="1:22" x14ac:dyDescent="0.25">
      <c r="F16" s="146">
        <f>SUM(F11:F15)</f>
        <v>1.0419353364373314</v>
      </c>
      <c r="L16">
        <v>1.0419353364373314</v>
      </c>
      <c r="O16" s="498">
        <v>4</v>
      </c>
      <c r="P16" s="498" t="s">
        <v>870</v>
      </c>
      <c r="Q16" s="237">
        <v>0</v>
      </c>
      <c r="R16" s="237">
        <v>7.3640476055436572E-3</v>
      </c>
      <c r="S16" s="237">
        <v>2.9924528301886792E-2</v>
      </c>
      <c r="T16" s="237">
        <v>2.711929120663425E-4</v>
      </c>
      <c r="U16" s="237">
        <v>8.821752265861027E-2</v>
      </c>
      <c r="V16" s="237">
        <v>3.2077178026170732E-3</v>
      </c>
    </row>
    <row r="17" spans="1:22" x14ac:dyDescent="0.25">
      <c r="O17" s="498">
        <v>5</v>
      </c>
      <c r="P17" s="498" t="s">
        <v>871</v>
      </c>
      <c r="Q17" s="237">
        <v>7.6923076923076927E-2</v>
      </c>
      <c r="R17" s="237">
        <v>7.9049032183848341E-5</v>
      </c>
      <c r="S17" s="237">
        <v>3.2527881040892194E-2</v>
      </c>
      <c r="T17" s="237">
        <v>1.9222666560497873E-4</v>
      </c>
      <c r="U17" s="237">
        <v>-3.3802816901408447E-2</v>
      </c>
      <c r="V17" s="237">
        <v>4.2750179950803166E-3</v>
      </c>
    </row>
    <row r="18" spans="1:22" x14ac:dyDescent="0.25">
      <c r="A18" s="146" t="s">
        <v>5096</v>
      </c>
      <c r="O18" s="498">
        <v>6</v>
      </c>
      <c r="P18" s="498" t="s">
        <v>872</v>
      </c>
      <c r="Q18" s="237">
        <v>1.1904761904761904E-2</v>
      </c>
      <c r="R18" s="237">
        <v>5.4625797904008884E-3</v>
      </c>
      <c r="S18" s="237">
        <v>-1.1701170117011701E-2</v>
      </c>
      <c r="T18" s="237">
        <v>3.37487034576683E-3</v>
      </c>
      <c r="U18" s="237">
        <v>5.8309037900874633E-2</v>
      </c>
      <c r="V18" s="237">
        <v>7.1439844130686495E-4</v>
      </c>
    </row>
    <row r="19" spans="1:22" ht="15.75" x14ac:dyDescent="0.25">
      <c r="A19" s="242" t="s">
        <v>716</v>
      </c>
      <c r="B19" s="242" t="s">
        <v>884</v>
      </c>
      <c r="C19" s="242" t="s">
        <v>5009</v>
      </c>
      <c r="D19" s="212" t="s">
        <v>5128</v>
      </c>
      <c r="E19" s="239" t="s">
        <v>5124</v>
      </c>
      <c r="F19" s="210" t="s">
        <v>5125</v>
      </c>
      <c r="H19" t="s">
        <v>716</v>
      </c>
      <c r="I19" t="s">
        <v>5009</v>
      </c>
      <c r="J19" t="s">
        <v>5128</v>
      </c>
      <c r="K19" t="s">
        <v>5124</v>
      </c>
      <c r="L19" t="s">
        <v>5125</v>
      </c>
      <c r="O19" s="498">
        <v>7</v>
      </c>
      <c r="P19" s="498" t="s">
        <v>873</v>
      </c>
      <c r="Q19" s="237">
        <v>7.0588235294117646E-2</v>
      </c>
      <c r="R19" s="237">
        <v>2.3182479971047202E-4</v>
      </c>
      <c r="S19" s="237">
        <v>9.6539162112932606E-2</v>
      </c>
      <c r="T19" s="237">
        <v>2.5146913136355753E-3</v>
      </c>
      <c r="U19" s="237">
        <v>3.0303030303030304E-2</v>
      </c>
      <c r="V19" s="237">
        <v>1.632707827065129E-6</v>
      </c>
    </row>
    <row r="20" spans="1:22" ht="15.75" x14ac:dyDescent="0.25">
      <c r="A20" s="116">
        <v>1</v>
      </c>
      <c r="B20" s="708">
        <v>2018</v>
      </c>
      <c r="C20" s="257" t="s">
        <v>759</v>
      </c>
      <c r="D20" s="43">
        <v>0.30510056068574121</v>
      </c>
      <c r="E20" s="206">
        <v>0.12212812807817788</v>
      </c>
      <c r="F20" s="206">
        <f>(D20*E20)</f>
        <v>3.7261360352152086E-2</v>
      </c>
      <c r="H20">
        <v>1</v>
      </c>
      <c r="I20" t="s">
        <v>759</v>
      </c>
      <c r="J20">
        <v>0.30510056068574121</v>
      </c>
      <c r="K20">
        <v>0.12212812807817788</v>
      </c>
      <c r="L20">
        <v>3.7261360352152086E-2</v>
      </c>
      <c r="O20" s="498">
        <v>8</v>
      </c>
      <c r="P20" s="498" t="s">
        <v>874</v>
      </c>
      <c r="Q20" s="237">
        <v>-4.0293040293040296E-2</v>
      </c>
      <c r="R20" s="237">
        <v>1.5902992973191064E-2</v>
      </c>
      <c r="S20" s="237">
        <v>6.6445182724252493E-3</v>
      </c>
      <c r="T20" s="237">
        <v>1.5798992038248908E-3</v>
      </c>
      <c r="U20" s="237">
        <v>1.3368983957219251E-2</v>
      </c>
      <c r="V20" s="237">
        <v>3.3167042071790659E-4</v>
      </c>
    </row>
    <row r="21" spans="1:22" ht="15.75" x14ac:dyDescent="0.25">
      <c r="A21" s="116">
        <v>2</v>
      </c>
      <c r="B21" s="708"/>
      <c r="C21" s="257" t="s">
        <v>739</v>
      </c>
      <c r="D21" s="43">
        <v>0.49867670769450967</v>
      </c>
      <c r="E21" s="206">
        <v>1.8303976048748824E-2</v>
      </c>
      <c r="F21" s="206">
        <f>(D21*E21)</f>
        <v>9.1277665137092234E-3</v>
      </c>
      <c r="H21">
        <v>2</v>
      </c>
      <c r="I21" t="s">
        <v>739</v>
      </c>
      <c r="J21">
        <v>0.49867670769450967</v>
      </c>
      <c r="K21">
        <v>1.8303976048748824E-2</v>
      </c>
      <c r="L21">
        <v>9.1277665137092234E-3</v>
      </c>
      <c r="O21" s="498">
        <v>9</v>
      </c>
      <c r="P21" s="498" t="s">
        <v>875</v>
      </c>
      <c r="Q21" s="237">
        <v>-0.51908396946564883</v>
      </c>
      <c r="R21" s="237">
        <v>0.3659015887756461</v>
      </c>
      <c r="S21" s="237">
        <v>5.6105610561056105E-2</v>
      </c>
      <c r="T21" s="237">
        <v>9.4345212631210225E-5</v>
      </c>
      <c r="U21" s="237">
        <v>7.1240105540897103E-2</v>
      </c>
      <c r="V21" s="237">
        <v>1.5728601302300725E-3</v>
      </c>
    </row>
    <row r="22" spans="1:22" ht="15.75" x14ac:dyDescent="0.25">
      <c r="A22" s="116">
        <v>3</v>
      </c>
      <c r="B22" s="708"/>
      <c r="C22" s="257" t="s">
        <v>726</v>
      </c>
      <c r="D22" s="43">
        <v>5.1908810851789888E-2</v>
      </c>
      <c r="E22" s="206">
        <v>2.1410775421236379E-2</v>
      </c>
      <c r="F22" s="206">
        <f>(D22*E22)</f>
        <v>1.1114078915311111E-3</v>
      </c>
      <c r="H22">
        <v>3</v>
      </c>
      <c r="I22" t="s">
        <v>726</v>
      </c>
      <c r="J22">
        <v>5.1908810851789888E-2</v>
      </c>
      <c r="K22">
        <v>3.6545761321805426E-2</v>
      </c>
      <c r="L22">
        <v>1.8970470118882567E-3</v>
      </c>
      <c r="O22" s="498">
        <v>10</v>
      </c>
      <c r="P22" s="498" t="s">
        <v>876</v>
      </c>
      <c r="Q22" s="237">
        <v>1.2380952380952381</v>
      </c>
      <c r="R22" s="237">
        <v>1.3277519843998571</v>
      </c>
      <c r="S22" s="237">
        <v>9.2406249999999995E-2</v>
      </c>
      <c r="T22" s="237">
        <v>2.1172684855427755E-3</v>
      </c>
      <c r="U22" s="237">
        <v>2.9556650246305417E-2</v>
      </c>
      <c r="V22" s="237">
        <v>4.097201913805768E-6</v>
      </c>
    </row>
    <row r="23" spans="1:22" ht="15.75" x14ac:dyDescent="0.25">
      <c r="A23" s="116">
        <v>4</v>
      </c>
      <c r="B23" s="708"/>
      <c r="C23" s="257" t="s">
        <v>758</v>
      </c>
      <c r="D23" s="43">
        <v>0.10126412757233809</v>
      </c>
      <c r="E23" s="206">
        <v>7.2312851510408949E-2</v>
      </c>
      <c r="F23" s="206">
        <f>(D23*E23)</f>
        <v>7.3226978204695928E-3</v>
      </c>
      <c r="H23">
        <v>4</v>
      </c>
      <c r="I23" t="s">
        <v>758</v>
      </c>
      <c r="J23">
        <v>0.10126412757233809</v>
      </c>
      <c r="K23">
        <v>7.2312851510408949E-2</v>
      </c>
      <c r="L23">
        <v>7.3226978204695928E-3</v>
      </c>
      <c r="O23" s="498">
        <v>11</v>
      </c>
      <c r="P23" s="498" t="s">
        <v>877</v>
      </c>
      <c r="Q23" s="237">
        <v>4.9645390070921988E-2</v>
      </c>
      <c r="R23" s="237">
        <v>1.3081704556087124E-3</v>
      </c>
      <c r="S23" s="237">
        <v>-3.3886085075702954E-2</v>
      </c>
      <c r="T23" s="237">
        <v>6.4446454705062127E-3</v>
      </c>
      <c r="U23" s="237">
        <v>-2.2488038277511963E-2</v>
      </c>
      <c r="V23" s="237">
        <v>2.9234397985938841E-3</v>
      </c>
    </row>
    <row r="24" spans="1:22" ht="15.75" x14ac:dyDescent="0.25">
      <c r="A24" s="116">
        <v>5</v>
      </c>
      <c r="B24" s="708"/>
      <c r="C24" s="257" t="s">
        <v>762</v>
      </c>
      <c r="D24" s="43">
        <v>4.3049793195621244E-2</v>
      </c>
      <c r="E24" s="206">
        <v>5.1145892779585068E-2</v>
      </c>
      <c r="F24" s="206">
        <f>(D24*E24)</f>
        <v>2.2018201069665551E-3</v>
      </c>
      <c r="H24">
        <v>5</v>
      </c>
      <c r="I24" t="s">
        <v>762</v>
      </c>
      <c r="J24">
        <v>4.3049793195621244E-2</v>
      </c>
      <c r="K24">
        <v>5.1145892779585068E-2</v>
      </c>
      <c r="L24">
        <v>2.2018201069665551E-3</v>
      </c>
      <c r="O24" s="498">
        <v>12</v>
      </c>
      <c r="P24" s="498" t="s">
        <v>866</v>
      </c>
      <c r="Q24" s="237">
        <v>8.1081081081081086E-2</v>
      </c>
      <c r="R24" s="237">
        <v>2.2400797786358028E-5</v>
      </c>
      <c r="S24" s="237">
        <v>5.6716417910447764E-2</v>
      </c>
      <c r="T24" s="237">
        <v>1.0658402064052929E-4</v>
      </c>
      <c r="U24" s="237">
        <v>7.6167076167076173E-2</v>
      </c>
      <c r="V24" s="237">
        <v>1.98793558876721E-3</v>
      </c>
    </row>
    <row r="25" spans="1:22" ht="15.75" x14ac:dyDescent="0.25">
      <c r="A25" s="120"/>
      <c r="B25" s="255"/>
      <c r="C25" s="111"/>
      <c r="D25" s="256"/>
      <c r="F25" s="206">
        <f>SUM(F20:F24)</f>
        <v>5.7025052684828569E-2</v>
      </c>
      <c r="L25">
        <v>5.7810691805185714E-2</v>
      </c>
      <c r="O25" s="599" t="s">
        <v>880</v>
      </c>
      <c r="P25" s="599"/>
      <c r="Q25" s="237">
        <v>1.0297683502605266</v>
      </c>
      <c r="R25" s="237"/>
      <c r="S25" s="237">
        <v>0.55670957015296607</v>
      </c>
      <c r="T25" s="237"/>
      <c r="U25" s="237">
        <v>0.37896965836050489</v>
      </c>
      <c r="V25" s="237"/>
    </row>
    <row r="26" spans="1:22" x14ac:dyDescent="0.25">
      <c r="O26" s="599" t="s">
        <v>881</v>
      </c>
      <c r="P26" s="599"/>
      <c r="Q26" s="237">
        <v>8.5814029188377217E-2</v>
      </c>
      <c r="R26" s="237"/>
      <c r="S26" s="237">
        <v>4.6392464179413839E-2</v>
      </c>
      <c r="T26" s="237"/>
      <c r="U26" s="237">
        <v>3.158080486337541E-2</v>
      </c>
      <c r="V26" s="237"/>
    </row>
    <row r="27" spans="1:22" x14ac:dyDescent="0.25">
      <c r="A27" s="146" t="s">
        <v>5090</v>
      </c>
      <c r="O27" s="599" t="s">
        <v>5186</v>
      </c>
      <c r="P27" s="599"/>
      <c r="Q27" s="140"/>
      <c r="R27" s="237">
        <v>0.14560176531304356</v>
      </c>
      <c r="S27" s="237"/>
      <c r="T27" s="237">
        <v>2.0442013506304468E-3</v>
      </c>
      <c r="U27" s="237"/>
      <c r="V27" s="237">
        <v>1.5867755999801867E-3</v>
      </c>
    </row>
    <row r="28" spans="1:22" x14ac:dyDescent="0.25">
      <c r="A28" s="146" t="s">
        <v>5096</v>
      </c>
      <c r="B28" s="146" t="s">
        <v>5095</v>
      </c>
      <c r="C28" s="146" t="s">
        <v>894</v>
      </c>
      <c r="D28" s="146" t="s">
        <v>5127</v>
      </c>
      <c r="O28" s="599" t="s">
        <v>883</v>
      </c>
      <c r="P28" s="599"/>
      <c r="Q28" s="237"/>
      <c r="R28" s="237">
        <v>0.38157799374838636</v>
      </c>
      <c r="S28" s="237"/>
      <c r="T28" s="237">
        <v>4.5212844973861653E-2</v>
      </c>
      <c r="U28" s="237"/>
      <c r="V28" s="237">
        <v>3.9834352009040973E-2</v>
      </c>
    </row>
    <row r="29" spans="1:22" x14ac:dyDescent="0.25">
      <c r="A29" s="43">
        <v>5.7025052684828569E-2</v>
      </c>
      <c r="B29" s="43">
        <v>1.0419353364373314</v>
      </c>
      <c r="C29" s="43">
        <v>-7.0994468597337171E-3</v>
      </c>
      <c r="D29" s="43">
        <f>A29+B29*C29</f>
        <v>4.9627888132512961E-2</v>
      </c>
      <c r="O29" s="616" t="s">
        <v>716</v>
      </c>
      <c r="P29" s="616" t="s">
        <v>885</v>
      </c>
      <c r="Q29" s="616" t="s">
        <v>758</v>
      </c>
      <c r="R29" s="616"/>
      <c r="S29" s="740" t="s">
        <v>762</v>
      </c>
      <c r="T29" s="741"/>
    </row>
    <row r="30" spans="1:22" x14ac:dyDescent="0.25">
      <c r="O30" s="616"/>
      <c r="P30" s="616"/>
      <c r="Q30" s="499" t="s">
        <v>880</v>
      </c>
      <c r="R30" s="499" t="s">
        <v>5187</v>
      </c>
      <c r="S30" s="499" t="s">
        <v>880</v>
      </c>
      <c r="T30" s="499" t="s">
        <v>5187</v>
      </c>
    </row>
    <row r="31" spans="1:22" x14ac:dyDescent="0.25">
      <c r="A31" s="146" t="s">
        <v>5093</v>
      </c>
      <c r="O31" s="501">
        <v>1</v>
      </c>
      <c r="P31" s="501" t="s">
        <v>867</v>
      </c>
      <c r="Q31" s="64">
        <v>3.1674208144796379E-2</v>
      </c>
      <c r="R31" s="64">
        <v>6.631493457040584E-4</v>
      </c>
      <c r="S31" s="506">
        <v>4.2826552462526769E-3</v>
      </c>
      <c r="T31" s="64">
        <v>2.4467708044688045E-3</v>
      </c>
    </row>
    <row r="32" spans="1:22" ht="17.25" x14ac:dyDescent="0.25">
      <c r="A32" s="554" t="s">
        <v>716</v>
      </c>
      <c r="B32" s="554" t="s">
        <v>884</v>
      </c>
      <c r="C32" s="554" t="s">
        <v>5009</v>
      </c>
      <c r="D32" s="551" t="s">
        <v>5088</v>
      </c>
      <c r="O32" s="501">
        <v>2</v>
      </c>
      <c r="P32" s="501" t="s">
        <v>868</v>
      </c>
      <c r="Q32" s="64">
        <v>9.6491228070175433E-2</v>
      </c>
      <c r="R32" s="64">
        <v>1.5261002936735194E-3</v>
      </c>
      <c r="S32" s="506">
        <v>1.9189765458422176E-2</v>
      </c>
      <c r="T32" s="64">
        <v>1.1942369733005586E-3</v>
      </c>
    </row>
    <row r="33" spans="1:20" ht="15.75" x14ac:dyDescent="0.25">
      <c r="A33" s="557">
        <v>1</v>
      </c>
      <c r="B33" s="568">
        <v>2018</v>
      </c>
      <c r="C33" s="556" t="s">
        <v>759</v>
      </c>
      <c r="D33">
        <v>0.18749963920976292</v>
      </c>
      <c r="O33" s="501">
        <v>3</v>
      </c>
      <c r="P33" s="501" t="s">
        <v>869</v>
      </c>
      <c r="Q33" s="64">
        <v>0.10409824000000001</v>
      </c>
      <c r="R33" s="64">
        <v>2.1783078425052344E-3</v>
      </c>
      <c r="S33" s="64">
        <v>0.26510669456066949</v>
      </c>
      <c r="T33" s="64">
        <v>4.4672709390441774E-2</v>
      </c>
    </row>
    <row r="34" spans="1:20" ht="15.75" x14ac:dyDescent="0.25">
      <c r="A34" s="557">
        <v>2</v>
      </c>
      <c r="B34" s="569"/>
      <c r="C34" s="556" t="s">
        <v>739</v>
      </c>
      <c r="D34">
        <v>5.87477756107639E-2</v>
      </c>
      <c r="O34" s="501">
        <v>4</v>
      </c>
      <c r="P34" s="501" t="s">
        <v>870</v>
      </c>
      <c r="Q34" s="64">
        <v>-1.5444015444015444E-2</v>
      </c>
      <c r="R34" s="64">
        <v>5.310023762705585E-3</v>
      </c>
      <c r="S34" s="64">
        <v>-5.7803468208092483E-3</v>
      </c>
      <c r="T34" s="64">
        <v>3.5435644724562338E-3</v>
      </c>
    </row>
    <row r="35" spans="1:20" ht="15.75" x14ac:dyDescent="0.25">
      <c r="A35" s="557">
        <v>3</v>
      </c>
      <c r="B35" s="569"/>
      <c r="C35" s="556" t="s">
        <v>726</v>
      </c>
      <c r="D35">
        <v>4.8104990089975305E-2</v>
      </c>
      <c r="O35" s="501">
        <v>5</v>
      </c>
      <c r="P35" s="501" t="s">
        <v>871</v>
      </c>
      <c r="Q35" s="64">
        <v>2.7450980392156862E-2</v>
      </c>
      <c r="R35" s="64">
        <v>8.9849547061289362E-4</v>
      </c>
      <c r="S35" s="64">
        <v>0.12209302325581395</v>
      </c>
      <c r="T35" s="64">
        <v>4.6711106348364725E-3</v>
      </c>
    </row>
    <row r="36" spans="1:20" ht="15.75" x14ac:dyDescent="0.25">
      <c r="A36" s="557">
        <v>4</v>
      </c>
      <c r="B36" s="569"/>
      <c r="C36" s="556" t="s">
        <v>758</v>
      </c>
      <c r="D36">
        <v>0.23665785381420126</v>
      </c>
      <c r="O36" s="501">
        <v>6</v>
      </c>
      <c r="P36" s="501" t="s">
        <v>872</v>
      </c>
      <c r="Q36" s="64">
        <v>7.6335877862595417E-3</v>
      </c>
      <c r="R36" s="64">
        <v>2.4792737993042904E-3</v>
      </c>
      <c r="S36" s="64">
        <v>5.3540587219343697E-2</v>
      </c>
      <c r="T36" s="64">
        <v>4.2812639269597321E-8</v>
      </c>
    </row>
    <row r="37" spans="1:20" ht="15.75" x14ac:dyDescent="0.25">
      <c r="A37" s="557">
        <v>5</v>
      </c>
      <c r="B37" s="569"/>
      <c r="C37" s="556" t="s">
        <v>762</v>
      </c>
      <c r="D37">
        <v>0.18977932473970852</v>
      </c>
      <c r="O37" s="501">
        <v>7</v>
      </c>
      <c r="P37" s="501" t="s">
        <v>873</v>
      </c>
      <c r="Q37" s="64">
        <v>0.12878787878787878</v>
      </c>
      <c r="R37" s="64">
        <v>5.0925328137872306E-3</v>
      </c>
      <c r="S37" s="64">
        <v>-3.1147540983606559E-2</v>
      </c>
      <c r="T37" s="64">
        <v>7.207167877124789E-3</v>
      </c>
    </row>
    <row r="38" spans="1:20" x14ac:dyDescent="0.25">
      <c r="D38">
        <f>SUM(D33:D37)</f>
        <v>0.72078958346441191</v>
      </c>
      <c r="O38" s="501">
        <v>8</v>
      </c>
      <c r="P38" s="501" t="s">
        <v>874</v>
      </c>
      <c r="Q38" s="64">
        <v>-1.3422818791946308E-2</v>
      </c>
      <c r="R38" s="64">
        <v>5.0195401629289883E-3</v>
      </c>
      <c r="S38" s="64">
        <v>2.3688663282571912E-2</v>
      </c>
      <c r="T38" s="64">
        <v>9.0353362710234703E-4</v>
      </c>
    </row>
    <row r="39" spans="1:20" x14ac:dyDescent="0.25">
      <c r="D39">
        <f>D38/SQRT(5)</f>
        <v>0.32234690122003667</v>
      </c>
      <c r="E39">
        <f>D38/5</f>
        <v>0.14415791669288239</v>
      </c>
      <c r="O39" s="501">
        <v>9</v>
      </c>
      <c r="P39" s="501" t="s">
        <v>875</v>
      </c>
      <c r="Q39" s="64">
        <v>6.8027210884353739E-3</v>
      </c>
      <c r="R39" s="64">
        <v>2.5627056775434113E-3</v>
      </c>
      <c r="S39" s="64">
        <v>9.9173553719008271E-3</v>
      </c>
      <c r="T39" s="64">
        <v>1.9210815231441487E-3</v>
      </c>
    </row>
    <row r="40" spans="1:20" x14ac:dyDescent="0.25">
      <c r="O40" s="501">
        <v>10</v>
      </c>
      <c r="P40" s="501" t="s">
        <v>876</v>
      </c>
      <c r="Q40" s="64">
        <v>2.7027027027027029E-2</v>
      </c>
      <c r="R40" s="64">
        <v>9.2409113840671766E-4</v>
      </c>
      <c r="S40" s="64">
        <v>2.1276595744680851E-2</v>
      </c>
      <c r="T40" s="64">
        <v>1.0543595824300026E-3</v>
      </c>
    </row>
    <row r="41" spans="1:20" x14ac:dyDescent="0.25">
      <c r="O41" s="501">
        <v>11</v>
      </c>
      <c r="P41" s="501" t="s">
        <v>877</v>
      </c>
      <c r="Q41" s="64">
        <v>6.5789473684210523E-2</v>
      </c>
      <c r="R41" s="64">
        <v>6.9949458210209796E-5</v>
      </c>
      <c r="S41" s="64">
        <v>2.8846153846153848E-2</v>
      </c>
      <c r="T41" s="64">
        <v>6.2007700904002851E-4</v>
      </c>
    </row>
    <row r="42" spans="1:20" x14ac:dyDescent="0.25">
      <c r="O42" s="501">
        <v>12</v>
      </c>
      <c r="P42" s="501" t="s">
        <v>866</v>
      </c>
      <c r="Q42" s="64">
        <v>0.22222222222222221</v>
      </c>
      <c r="R42" s="64">
        <v>2.7157829659096994E-2</v>
      </c>
      <c r="S42" s="64">
        <v>0.13395638629283488</v>
      </c>
      <c r="T42" s="64">
        <v>6.4334655409425418E-3</v>
      </c>
    </row>
    <row r="43" spans="1:20" x14ac:dyDescent="0.25">
      <c r="N43">
        <v>0</v>
      </c>
      <c r="O43" s="662" t="s">
        <v>880</v>
      </c>
      <c r="P43" s="662"/>
      <c r="Q43" s="64">
        <v>0.68911073296720038</v>
      </c>
      <c r="R43" s="64"/>
      <c r="S43" s="64">
        <v>0.64496999247422848</v>
      </c>
      <c r="T43" s="64"/>
    </row>
    <row r="44" spans="1:20" x14ac:dyDescent="0.25">
      <c r="O44" s="662" t="s">
        <v>881</v>
      </c>
      <c r="P44" s="662"/>
      <c r="Q44" s="64">
        <v>5.7425894413933365E-2</v>
      </c>
      <c r="R44" s="64"/>
      <c r="S44" s="64">
        <v>5.3747499372852371E-2</v>
      </c>
      <c r="T44" s="64"/>
    </row>
    <row r="45" spans="1:20" x14ac:dyDescent="0.25">
      <c r="O45" s="662" t="s">
        <v>5186</v>
      </c>
      <c r="P45" s="662"/>
      <c r="Q45" s="507"/>
      <c r="R45" s="64">
        <v>4.4901666187065941E-3</v>
      </c>
      <c r="S45" s="64"/>
      <c r="T45" s="64">
        <v>6.2223433539939123E-3</v>
      </c>
    </row>
    <row r="46" spans="1:20" x14ac:dyDescent="0.25">
      <c r="O46" s="662" t="s">
        <v>883</v>
      </c>
      <c r="P46" s="662"/>
      <c r="Q46" s="64"/>
      <c r="R46" s="64">
        <v>6.7008705544179814E-2</v>
      </c>
      <c r="S46" s="64"/>
      <c r="T46" s="64">
        <v>7.888183158366642E-2</v>
      </c>
    </row>
    <row r="50" spans="1:13" x14ac:dyDescent="0.25">
      <c r="A50" t="s">
        <v>5093</v>
      </c>
    </row>
    <row r="51" spans="1:13" ht="15.75" x14ac:dyDescent="0.25">
      <c r="A51" s="736" t="s">
        <v>716</v>
      </c>
      <c r="B51" s="736" t="s">
        <v>5140</v>
      </c>
      <c r="C51" s="736"/>
      <c r="D51" s="736" t="s">
        <v>5141</v>
      </c>
      <c r="E51" s="736"/>
      <c r="F51" s="736" t="s">
        <v>5142</v>
      </c>
      <c r="G51" s="736"/>
      <c r="H51" s="736" t="s">
        <v>5143</v>
      </c>
      <c r="I51" s="736"/>
      <c r="J51" s="736" t="s">
        <v>5144</v>
      </c>
      <c r="K51" s="736"/>
      <c r="L51" s="736" t="s">
        <v>5145</v>
      </c>
      <c r="M51" s="736"/>
    </row>
    <row r="52" spans="1:13" ht="17.25" x14ac:dyDescent="0.25">
      <c r="A52" s="736"/>
      <c r="B52" s="137" t="s">
        <v>5009</v>
      </c>
      <c r="C52" s="555" t="s">
        <v>5195</v>
      </c>
      <c r="D52" s="137" t="s">
        <v>5009</v>
      </c>
      <c r="E52" s="555" t="s">
        <v>5195</v>
      </c>
      <c r="F52" s="137" t="s">
        <v>5009</v>
      </c>
      <c r="G52" s="555" t="s">
        <v>5195</v>
      </c>
      <c r="H52" s="137" t="s">
        <v>5009</v>
      </c>
      <c r="I52" s="555" t="s">
        <v>5195</v>
      </c>
      <c r="J52" s="137" t="s">
        <v>5009</v>
      </c>
      <c r="K52" s="555" t="s">
        <v>5195</v>
      </c>
      <c r="L52" s="137" t="s">
        <v>5009</v>
      </c>
      <c r="M52" s="555" t="s">
        <v>5195</v>
      </c>
    </row>
    <row r="53" spans="1:13" ht="15.75" x14ac:dyDescent="0.25">
      <c r="A53" s="549">
        <v>1</v>
      </c>
      <c r="B53" s="553" t="s">
        <v>768</v>
      </c>
      <c r="C53" s="75">
        <v>7.2442280998137806E-2</v>
      </c>
      <c r="D53" s="553" t="s">
        <v>739</v>
      </c>
      <c r="E53" s="75">
        <v>6.447541050814716E-2</v>
      </c>
      <c r="F53" s="553" t="s">
        <v>722</v>
      </c>
      <c r="G53" s="550">
        <v>5.5483699781590519E-2</v>
      </c>
      <c r="H53" s="553" t="s">
        <v>743</v>
      </c>
      <c r="I53" s="549">
        <v>5.0466228877480791E-2</v>
      </c>
      <c r="J53" s="552" t="s">
        <v>732</v>
      </c>
      <c r="K53" s="549">
        <v>0.38157799374838636</v>
      </c>
      <c r="L53" s="553" t="s">
        <v>759</v>
      </c>
      <c r="M53" s="75">
        <v>0.18749963920976292</v>
      </c>
    </row>
    <row r="54" spans="1:13" ht="15.75" x14ac:dyDescent="0.25">
      <c r="A54" s="549">
        <v>2</v>
      </c>
      <c r="B54" s="553" t="s">
        <v>763</v>
      </c>
      <c r="C54" s="75">
        <v>6.6911073045371749E-2</v>
      </c>
      <c r="D54" s="553" t="s">
        <v>751</v>
      </c>
      <c r="E54" s="75">
        <v>0.17615414374591171</v>
      </c>
      <c r="F54" s="553" t="s">
        <v>768</v>
      </c>
      <c r="G54" s="549">
        <v>5.1364146038067278E-2</v>
      </c>
      <c r="H54" s="553" t="s">
        <v>720</v>
      </c>
      <c r="I54" s="549">
        <v>7.6341738554959848E-2</v>
      </c>
      <c r="J54" s="552" t="s">
        <v>766</v>
      </c>
      <c r="K54" s="549">
        <v>4.5212844973861653E-2</v>
      </c>
      <c r="L54" s="553" t="s">
        <v>739</v>
      </c>
      <c r="M54" s="75">
        <v>5.87477756107639E-2</v>
      </c>
    </row>
    <row r="55" spans="1:13" ht="15.75" x14ac:dyDescent="0.25">
      <c r="A55" s="549">
        <v>3</v>
      </c>
      <c r="B55" s="553" t="s">
        <v>739</v>
      </c>
      <c r="C55" s="75">
        <v>9.5803989078393145E-2</v>
      </c>
      <c r="D55" s="553" t="s">
        <v>726</v>
      </c>
      <c r="E55" s="75">
        <v>4.9000475955942778E-2</v>
      </c>
      <c r="F55" s="553" t="s">
        <v>739</v>
      </c>
      <c r="G55" s="549">
        <v>6.9687382670827649E-2</v>
      </c>
      <c r="H55" s="553" t="s">
        <v>759</v>
      </c>
      <c r="I55" s="549">
        <v>0.14014314788728685</v>
      </c>
      <c r="J55" s="552" t="s">
        <v>726</v>
      </c>
      <c r="K55" s="549">
        <v>3.9834352009040973E-2</v>
      </c>
      <c r="L55" s="553" t="s">
        <v>726</v>
      </c>
      <c r="M55" s="75">
        <v>4.8104990089975305E-2</v>
      </c>
    </row>
    <row r="56" spans="1:13" ht="15.75" x14ac:dyDescent="0.25">
      <c r="A56" s="549">
        <v>4</v>
      </c>
      <c r="B56" s="549"/>
      <c r="C56" s="206"/>
      <c r="D56" s="553" t="s">
        <v>728</v>
      </c>
      <c r="E56" s="75">
        <v>3.4948674384904316E-2</v>
      </c>
      <c r="F56" s="553" t="s">
        <v>732</v>
      </c>
      <c r="G56" s="549">
        <v>0.30937428895278868</v>
      </c>
      <c r="H56" s="553" t="s">
        <v>766</v>
      </c>
      <c r="I56" s="549">
        <v>9.1263798476871202E-2</v>
      </c>
      <c r="J56" s="552" t="s">
        <v>728</v>
      </c>
      <c r="K56" s="549">
        <v>6.7008705544179814E-2</v>
      </c>
      <c r="L56" s="553" t="s">
        <v>758</v>
      </c>
      <c r="M56" s="75">
        <v>0.23665785381420126</v>
      </c>
    </row>
    <row r="57" spans="1:13" ht="15.75" x14ac:dyDescent="0.25">
      <c r="A57" s="549">
        <v>5</v>
      </c>
      <c r="B57" s="549"/>
      <c r="C57" s="206"/>
      <c r="D57" s="553" t="s">
        <v>749</v>
      </c>
      <c r="E57" s="75">
        <v>4.1195231285086856E-2</v>
      </c>
      <c r="F57" s="549"/>
      <c r="G57" s="146"/>
      <c r="H57" s="553" t="s">
        <v>736</v>
      </c>
      <c r="I57" s="549">
        <v>4.9444732404209733E-2</v>
      </c>
      <c r="J57" s="552" t="s">
        <v>730</v>
      </c>
      <c r="K57" s="549">
        <v>7.888183158366642E-2</v>
      </c>
      <c r="L57" s="553" t="s">
        <v>762</v>
      </c>
      <c r="M57" s="75">
        <v>0.18977932473970852</v>
      </c>
    </row>
    <row r="58" spans="1:13" ht="15.75" x14ac:dyDescent="0.25">
      <c r="A58" s="549">
        <v>6</v>
      </c>
      <c r="B58" s="549"/>
      <c r="C58" s="75"/>
      <c r="D58" s="553" t="s">
        <v>736</v>
      </c>
      <c r="E58" s="75">
        <v>5.8687898269955838E-2</v>
      </c>
      <c r="F58" s="549" t="s">
        <v>5092</v>
      </c>
      <c r="G58" s="146"/>
      <c r="H58" s="553" t="s">
        <v>763</v>
      </c>
      <c r="I58" s="549">
        <v>5.2785836148887808E-2</v>
      </c>
      <c r="J58" s="552" t="s">
        <v>768</v>
      </c>
      <c r="K58" s="549">
        <v>3.8347801428006867E-2</v>
      </c>
      <c r="L58" s="549"/>
      <c r="M58" s="146"/>
    </row>
    <row r="59" spans="1:13" ht="15.75" x14ac:dyDescent="0.25">
      <c r="A59" s="549">
        <v>7</v>
      </c>
      <c r="B59" s="549"/>
      <c r="C59" s="75"/>
      <c r="D59" s="553" t="s">
        <v>758</v>
      </c>
      <c r="E59" s="549">
        <v>3.629299074557843E-2</v>
      </c>
      <c r="F59" s="549"/>
      <c r="G59" s="549"/>
      <c r="H59" s="553" t="s">
        <v>741</v>
      </c>
      <c r="I59" s="549">
        <v>8.7597627354092086E-2</v>
      </c>
      <c r="J59" s="549"/>
      <c r="K59" s="146"/>
      <c r="L59" s="549"/>
      <c r="M59" s="146"/>
    </row>
    <row r="60" spans="1:13" ht="15.75" x14ac:dyDescent="0.25">
      <c r="A60" s="549">
        <v>8</v>
      </c>
      <c r="B60" s="549"/>
      <c r="C60" s="75"/>
      <c r="D60" s="553" t="s">
        <v>763</v>
      </c>
      <c r="E60" s="549">
        <v>5.7371117201155307E-2</v>
      </c>
      <c r="F60" s="549"/>
      <c r="G60" s="549"/>
      <c r="H60" s="549"/>
      <c r="I60" s="146"/>
      <c r="J60" s="549"/>
      <c r="K60" s="146"/>
      <c r="L60" s="549"/>
      <c r="M60" s="549"/>
    </row>
    <row r="61" spans="1:13" ht="15.75" x14ac:dyDescent="0.25">
      <c r="A61" s="549">
        <v>9</v>
      </c>
      <c r="B61" s="549"/>
      <c r="C61" s="75"/>
      <c r="D61" s="553" t="s">
        <v>730</v>
      </c>
      <c r="E61" s="549">
        <v>6.3343573493024843E-2</v>
      </c>
      <c r="F61" s="549"/>
      <c r="G61" s="549"/>
      <c r="H61" s="549"/>
      <c r="I61" s="146"/>
      <c r="J61" s="549"/>
      <c r="K61" s="549"/>
      <c r="L61" s="549"/>
      <c r="M61" s="549"/>
    </row>
    <row r="62" spans="1:13" ht="15.75" x14ac:dyDescent="0.25">
      <c r="A62" s="549">
        <v>10</v>
      </c>
      <c r="B62" s="549"/>
      <c r="C62" s="75"/>
      <c r="D62" s="553" t="s">
        <v>747</v>
      </c>
      <c r="E62" s="549">
        <v>4.3487088581330526E-2</v>
      </c>
      <c r="F62" s="549"/>
      <c r="G62" s="549"/>
      <c r="H62" s="549"/>
      <c r="I62" s="549"/>
      <c r="J62" s="549"/>
      <c r="K62" s="549"/>
      <c r="L62" s="549"/>
      <c r="M62" s="549"/>
    </row>
    <row r="63" spans="1:13" ht="15.75" x14ac:dyDescent="0.25">
      <c r="A63" s="553" t="s">
        <v>5194</v>
      </c>
      <c r="B63" s="549"/>
      <c r="C63" s="75">
        <f>SUM(C53:C55)</f>
        <v>0.23515734312190273</v>
      </c>
      <c r="D63" s="549"/>
      <c r="E63" s="75">
        <f>SUM(E53:E62)</f>
        <v>0.62495660417103771</v>
      </c>
      <c r="F63" s="549"/>
      <c r="G63" s="549">
        <f>SUM(G53:G56)</f>
        <v>0.48590951744327415</v>
      </c>
      <c r="H63" s="549"/>
      <c r="I63" s="549">
        <f>SUM(I53:I59)</f>
        <v>0.54804310970378833</v>
      </c>
      <c r="J63" s="549"/>
      <c r="K63" s="549">
        <f>SUM(K53:K58)</f>
        <v>0.65086352928714208</v>
      </c>
      <c r="L63" s="549"/>
      <c r="M63" s="549">
        <f>SUM(M53:M57)</f>
        <v>0.72078958346441191</v>
      </c>
    </row>
    <row r="64" spans="1:13" ht="15.75" x14ac:dyDescent="0.25">
      <c r="A64" s="553" t="s">
        <v>5092</v>
      </c>
      <c r="B64" s="549"/>
      <c r="C64" s="75">
        <f>C63/SQRT(3)</f>
        <v>0.13576815535334774</v>
      </c>
      <c r="D64" s="549"/>
      <c r="E64" s="549">
        <f>E63/SQRT(10)</f>
        <v>0.19762863079447651</v>
      </c>
      <c r="F64" s="549"/>
      <c r="G64" s="549">
        <f>G63/SQRT(4)</f>
        <v>0.24295475872163708</v>
      </c>
      <c r="H64" s="549"/>
      <c r="I64" s="549">
        <f>I63/SQRT(7)</f>
        <v>0.20714082514553045</v>
      </c>
      <c r="J64" s="549"/>
      <c r="K64" s="549">
        <f>K63/SQRT(6)</f>
        <v>0.26571392315675224</v>
      </c>
      <c r="L64" s="549"/>
      <c r="M64" s="549">
        <f>M63/SQRT(5)</f>
        <v>0.32234690122003667</v>
      </c>
    </row>
  </sheetData>
  <mergeCells count="29">
    <mergeCell ref="O43:P43"/>
    <mergeCell ref="O44:P44"/>
    <mergeCell ref="O45:P45"/>
    <mergeCell ref="O46:P46"/>
    <mergeCell ref="O29:O30"/>
    <mergeCell ref="P29:P30"/>
    <mergeCell ref="Q29:R29"/>
    <mergeCell ref="S29:T29"/>
    <mergeCell ref="O25:P25"/>
    <mergeCell ref="O26:P26"/>
    <mergeCell ref="O27:P27"/>
    <mergeCell ref="O28:P28"/>
    <mergeCell ref="O10:V10"/>
    <mergeCell ref="O11:O12"/>
    <mergeCell ref="P11:P12"/>
    <mergeCell ref="Q11:R11"/>
    <mergeCell ref="S11:T11"/>
    <mergeCell ref="U11:V11"/>
    <mergeCell ref="J51:K51"/>
    <mergeCell ref="L51:M51"/>
    <mergeCell ref="B2:B6"/>
    <mergeCell ref="B11:B15"/>
    <mergeCell ref="B20:B24"/>
    <mergeCell ref="A7:G7"/>
    <mergeCell ref="A51:A52"/>
    <mergeCell ref="B51:C51"/>
    <mergeCell ref="D51:E51"/>
    <mergeCell ref="F51:G51"/>
    <mergeCell ref="H51:I5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B6" zoomScale="80" zoomScaleNormal="80" workbookViewId="0">
      <selection activeCell="F12" sqref="F12"/>
    </sheetView>
  </sheetViews>
  <sheetFormatPr defaultRowHeight="15" x14ac:dyDescent="0.25"/>
  <cols>
    <col min="3" max="3" width="68.140625" customWidth="1"/>
    <col min="4" max="4" width="11.28515625" customWidth="1"/>
    <col min="5" max="6" width="11.85546875" bestFit="1" customWidth="1"/>
    <col min="7" max="7" width="11.85546875" customWidth="1"/>
    <col min="9" max="9" width="11.85546875" bestFit="1" customWidth="1"/>
    <col min="10" max="10" width="10.28515625" bestFit="1" customWidth="1"/>
    <col min="12" max="12" width="10.42578125" customWidth="1"/>
    <col min="15" max="15" width="11.42578125" bestFit="1" customWidth="1"/>
    <col min="20" max="20" width="11.85546875" customWidth="1"/>
    <col min="23" max="23" width="11.7109375" customWidth="1"/>
  </cols>
  <sheetData>
    <row r="1" spans="1:16" ht="15.75" x14ac:dyDescent="0.25">
      <c r="A1" s="12" t="s">
        <v>716</v>
      </c>
      <c r="B1" s="12" t="s">
        <v>884</v>
      </c>
      <c r="C1" s="12" t="s">
        <v>5086</v>
      </c>
      <c r="D1" s="12" t="s">
        <v>5090</v>
      </c>
      <c r="E1" s="12" t="s">
        <v>5006</v>
      </c>
      <c r="F1" s="12" t="s">
        <v>5092</v>
      </c>
      <c r="G1" s="12" t="s">
        <v>5007</v>
      </c>
      <c r="L1" s="484"/>
      <c r="M1" s="576"/>
      <c r="N1" s="576"/>
      <c r="O1" s="576"/>
      <c r="P1" s="576"/>
    </row>
    <row r="2" spans="1:16" ht="15.75" x14ac:dyDescent="0.25">
      <c r="A2" s="8">
        <v>1</v>
      </c>
      <c r="B2" s="27">
        <v>2013</v>
      </c>
      <c r="C2" s="8" t="s">
        <v>5087</v>
      </c>
      <c r="D2" s="75">
        <v>4.6500611602317901E-2</v>
      </c>
      <c r="E2" s="75">
        <v>5.3993055555555556E-3</v>
      </c>
      <c r="F2" s="75">
        <v>0.13576815535334774</v>
      </c>
      <c r="G2" s="75">
        <f t="shared" ref="G2:G7" si="0">(D2-E2)/F2</f>
        <v>0.30273156425962211</v>
      </c>
      <c r="I2" s="570"/>
      <c r="J2" s="174"/>
      <c r="M2" s="75"/>
      <c r="N2" s="75"/>
      <c r="O2" s="75"/>
      <c r="P2" s="75"/>
    </row>
    <row r="3" spans="1:16" ht="15.75" x14ac:dyDescent="0.25">
      <c r="A3" s="8">
        <v>2</v>
      </c>
      <c r="B3" s="8">
        <v>2014</v>
      </c>
      <c r="C3" s="8" t="s">
        <v>5130</v>
      </c>
      <c r="D3" s="75">
        <v>3.8054528349787453E-2</v>
      </c>
      <c r="E3" s="75">
        <v>6.2847222222222219E-3</v>
      </c>
      <c r="F3" s="75">
        <v>0.19762863079447651</v>
      </c>
      <c r="G3" s="75">
        <f t="shared" si="0"/>
        <v>0.16075507885597901</v>
      </c>
      <c r="I3" s="570"/>
      <c r="J3" s="174"/>
      <c r="M3" s="75"/>
      <c r="N3" s="75"/>
      <c r="O3" s="75"/>
      <c r="P3" s="75"/>
    </row>
    <row r="4" spans="1:16" ht="15.75" x14ac:dyDescent="0.25">
      <c r="A4" s="8">
        <v>3</v>
      </c>
      <c r="B4" s="8">
        <v>2015</v>
      </c>
      <c r="C4" s="8" t="s">
        <v>5152</v>
      </c>
      <c r="D4" s="75">
        <v>7.5194007223779988E-2</v>
      </c>
      <c r="E4" s="75">
        <v>6.267361111111109E-3</v>
      </c>
      <c r="F4" s="75">
        <v>0.24295475872163708</v>
      </c>
      <c r="G4" s="75">
        <f>(D4-E4)/F4</f>
        <v>0.28370156845390659</v>
      </c>
      <c r="I4" s="570"/>
      <c r="J4" s="174"/>
      <c r="M4" s="75"/>
      <c r="N4" s="75"/>
      <c r="O4" s="75"/>
      <c r="P4" s="75"/>
    </row>
    <row r="5" spans="1:16" ht="15.75" x14ac:dyDescent="0.25">
      <c r="A5" s="8">
        <v>4</v>
      </c>
      <c r="B5" s="8">
        <v>2016</v>
      </c>
      <c r="C5" s="8" t="s">
        <v>5132</v>
      </c>
      <c r="D5" s="107">
        <v>0.131071083501175</v>
      </c>
      <c r="E5" s="75">
        <v>5.0000000000000001E-3</v>
      </c>
      <c r="F5" s="495">
        <v>0.20714082514553045</v>
      </c>
      <c r="G5" s="75">
        <f t="shared" si="0"/>
        <v>0.60862499419224347</v>
      </c>
      <c r="I5" s="227"/>
      <c r="J5" s="174"/>
      <c r="M5" s="497"/>
      <c r="N5" s="75"/>
      <c r="O5" s="495"/>
      <c r="P5" s="75"/>
    </row>
    <row r="6" spans="1:16" ht="15.75" x14ac:dyDescent="0.25">
      <c r="A6" s="8">
        <v>5</v>
      </c>
      <c r="B6" s="8">
        <v>2017</v>
      </c>
      <c r="C6" s="8" t="s">
        <v>5133</v>
      </c>
      <c r="D6" s="75">
        <v>4.4512689164192605E-2</v>
      </c>
      <c r="E6" s="75">
        <v>3.8020833333333327E-3</v>
      </c>
      <c r="F6" s="75">
        <v>0.26571392315675224</v>
      </c>
      <c r="G6" s="75">
        <f t="shared" si="0"/>
        <v>0.15321216648042535</v>
      </c>
      <c r="I6" s="570"/>
      <c r="J6" s="174"/>
      <c r="M6" s="75"/>
      <c r="N6" s="75"/>
      <c r="O6" s="75"/>
      <c r="P6" s="75"/>
    </row>
    <row r="7" spans="1:16" ht="15.75" x14ac:dyDescent="0.25">
      <c r="A7" s="8">
        <v>6</v>
      </c>
      <c r="B7" s="8">
        <v>2018</v>
      </c>
      <c r="C7" s="8" t="s">
        <v>5146</v>
      </c>
      <c r="D7" s="75">
        <v>4.9627888132513003E-2</v>
      </c>
      <c r="E7" s="75">
        <v>4.2013888888888891E-3</v>
      </c>
      <c r="F7" s="75">
        <v>0.32234690122003667</v>
      </c>
      <c r="G7" s="75">
        <f t="shared" si="0"/>
        <v>0.14092426225191354</v>
      </c>
      <c r="I7" s="571"/>
      <c r="J7" s="174"/>
      <c r="M7" s="75"/>
      <c r="N7" s="75"/>
      <c r="O7" s="75"/>
      <c r="P7" s="75"/>
    </row>
    <row r="11" spans="1:16" x14ac:dyDescent="0.25">
      <c r="D11" s="260" t="s">
        <v>716</v>
      </c>
      <c r="E11" s="260" t="s">
        <v>884</v>
      </c>
      <c r="F11" s="260" t="s">
        <v>5205</v>
      </c>
      <c r="G11" s="260" t="s">
        <v>5206</v>
      </c>
      <c r="H11" s="260" t="s">
        <v>5207</v>
      </c>
      <c r="I11" s="260" t="s">
        <v>5210</v>
      </c>
      <c r="J11" s="260" t="s">
        <v>5211</v>
      </c>
    </row>
    <row r="12" spans="1:16" ht="15.75" x14ac:dyDescent="0.25">
      <c r="D12" s="260">
        <v>1</v>
      </c>
      <c r="E12" s="260">
        <v>2013</v>
      </c>
      <c r="F12" s="108">
        <v>0.13576815535334774</v>
      </c>
      <c r="G12" s="108">
        <v>4.6500611602317901E-2</v>
      </c>
      <c r="H12" s="230">
        <f>F12*G12</f>
        <v>6.3133022600491816E-3</v>
      </c>
      <c r="I12" s="230">
        <f>F12^2</f>
        <v>1.8432992008050767E-2</v>
      </c>
      <c r="J12" s="230">
        <f>G12^2</f>
        <v>2.162306879389622E-3</v>
      </c>
    </row>
    <row r="13" spans="1:16" ht="15.75" x14ac:dyDescent="0.25">
      <c r="D13" s="260">
        <v>2</v>
      </c>
      <c r="E13" s="260">
        <v>2014</v>
      </c>
      <c r="F13" s="108">
        <v>0.19762863079447651</v>
      </c>
      <c r="G13" s="108">
        <v>3.8054528349787453E-2</v>
      </c>
      <c r="H13" s="230">
        <f t="shared" ref="H13:H17" si="1">F13*G13</f>
        <v>7.5206643332980843E-3</v>
      </c>
      <c r="I13" s="230">
        <f t="shared" ref="I13:J17" si="2">F13^2</f>
        <v>3.9057075709699511E-2</v>
      </c>
      <c r="J13" s="230">
        <f t="shared" si="2"/>
        <v>1.448147127924777E-3</v>
      </c>
    </row>
    <row r="14" spans="1:16" ht="15.75" x14ac:dyDescent="0.25">
      <c r="D14" s="260">
        <v>3</v>
      </c>
      <c r="E14" s="260">
        <v>2015</v>
      </c>
      <c r="F14" s="108">
        <v>0.24295475872163708</v>
      </c>
      <c r="G14" s="108">
        <v>7.5194007223779988E-2</v>
      </c>
      <c r="H14" s="230">
        <f t="shared" si="1"/>
        <v>1.8268741882366501E-2</v>
      </c>
      <c r="I14" s="230">
        <f t="shared" si="2"/>
        <v>5.9027014785488885E-2</v>
      </c>
      <c r="J14" s="230">
        <f t="shared" si="2"/>
        <v>5.654138722369877E-3</v>
      </c>
    </row>
    <row r="15" spans="1:16" ht="15.75" x14ac:dyDescent="0.25">
      <c r="D15" s="260">
        <v>4</v>
      </c>
      <c r="E15" s="260">
        <v>2016</v>
      </c>
      <c r="F15" s="108">
        <v>0.20714082514553045</v>
      </c>
      <c r="G15" s="108">
        <v>0.131071083501175</v>
      </c>
      <c r="H15" s="230">
        <f t="shared" si="1"/>
        <v>2.715017238915211E-2</v>
      </c>
      <c r="I15" s="230">
        <f t="shared" si="2"/>
        <v>4.2907321441971222E-2</v>
      </c>
      <c r="J15" s="230">
        <f t="shared" si="2"/>
        <v>1.7179628930171987E-2</v>
      </c>
    </row>
    <row r="16" spans="1:16" ht="15.75" x14ac:dyDescent="0.25">
      <c r="D16" s="260">
        <v>5</v>
      </c>
      <c r="E16" s="260">
        <v>2017</v>
      </c>
      <c r="F16" s="108">
        <v>0.26571392315675224</v>
      </c>
      <c r="G16" s="108">
        <v>4.4512689164192605E-2</v>
      </c>
      <c r="H16" s="230">
        <f t="shared" si="1"/>
        <v>1.1827641268074672E-2</v>
      </c>
      <c r="I16" s="230">
        <f t="shared" si="2"/>
        <v>7.0603888959352434E-2</v>
      </c>
      <c r="J16" s="230">
        <f t="shared" si="2"/>
        <v>1.9813794966280296E-3</v>
      </c>
    </row>
    <row r="17" spans="4:13" ht="15.75" x14ac:dyDescent="0.25">
      <c r="D17" s="260">
        <v>6</v>
      </c>
      <c r="E17" s="260">
        <v>2018</v>
      </c>
      <c r="F17" s="108">
        <v>0.32234690122003667</v>
      </c>
      <c r="G17" s="108">
        <v>4.9627888132513003E-2</v>
      </c>
      <c r="H17" s="230">
        <f t="shared" si="1"/>
        <v>1.5997395953610199E-2</v>
      </c>
      <c r="I17" s="230">
        <f t="shared" si="2"/>
        <v>0.10390752472616008</v>
      </c>
      <c r="J17" s="230">
        <f>G17^2</f>
        <v>2.4629272804932247E-3</v>
      </c>
    </row>
    <row r="18" spans="4:13" x14ac:dyDescent="0.25">
      <c r="D18" s="742" t="s">
        <v>5203</v>
      </c>
      <c r="E18" s="743"/>
      <c r="F18" s="230">
        <f>SUM(F12:F17)</f>
        <v>1.3715531943917807</v>
      </c>
      <c r="G18" s="230">
        <f t="shared" ref="G18:J18" si="3">SUM(G12:G17)</f>
        <v>0.38496080797376592</v>
      </c>
      <c r="H18" s="230">
        <f t="shared" si="3"/>
        <v>8.7077918086550757E-2</v>
      </c>
      <c r="I18" s="230">
        <f t="shared" si="3"/>
        <v>0.33393581763072289</v>
      </c>
      <c r="J18" s="230">
        <f t="shared" si="3"/>
        <v>3.0888528436977519E-2</v>
      </c>
    </row>
    <row r="20" spans="4:13" x14ac:dyDescent="0.25">
      <c r="E20" t="s">
        <v>5202</v>
      </c>
      <c r="F20">
        <f>6*(H18)-(F18*G18)</f>
        <v>-5.5267173727550079E-3</v>
      </c>
      <c r="H20" t="s">
        <v>5204</v>
      </c>
      <c r="I20">
        <f>(G18*I18)-(F18*H18)</f>
        <v>9.1202054539087224E-3</v>
      </c>
    </row>
    <row r="21" spans="4:13" x14ac:dyDescent="0.25">
      <c r="F21">
        <f>6*(I18)-F18^2</f>
        <v>0.12245674073803925</v>
      </c>
      <c r="I21" s="174">
        <f>6*(I18)-F18^2</f>
        <v>0.12245674073803925</v>
      </c>
    </row>
    <row r="22" spans="4:13" x14ac:dyDescent="0.25">
      <c r="E22" t="s">
        <v>5202</v>
      </c>
      <c r="F22">
        <f>F20/F21</f>
        <v>-4.5131997956550388E-2</v>
      </c>
      <c r="H22" t="s">
        <v>5204</v>
      </c>
      <c r="I22" s="174">
        <f>I20/I21</f>
        <v>7.4476957323392767E-2</v>
      </c>
    </row>
    <row r="32" spans="4:13" x14ac:dyDescent="0.25">
      <c r="M32" t="s">
        <v>5134</v>
      </c>
    </row>
  </sheetData>
  <sortState ref="D2:D7">
    <sortCondition descending="1" ref="D2"/>
  </sortState>
  <mergeCells count="1"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D1" zoomScaleNormal="100" workbookViewId="0">
      <selection activeCell="G25" sqref="G25"/>
    </sheetView>
  </sheetViews>
  <sheetFormatPr defaultRowHeight="15" x14ac:dyDescent="0.25"/>
  <cols>
    <col min="1" max="1" width="6.28515625" style="5" customWidth="1"/>
    <col min="2" max="2" width="13.42578125" style="5" customWidth="1"/>
    <col min="3" max="3" width="62.7109375" style="5" customWidth="1"/>
    <col min="4" max="4" width="11.28515625" style="5" customWidth="1"/>
    <col min="5" max="5" width="12.42578125" style="5" customWidth="1"/>
    <col min="6" max="6" width="13.42578125" style="5" customWidth="1"/>
    <col min="7" max="7" width="12.7109375" style="5" customWidth="1"/>
    <col min="8" max="10" width="9.140625" style="5"/>
    <col min="11" max="11" width="13.7109375" style="5" customWidth="1"/>
    <col min="12" max="12" width="11.7109375" style="5" customWidth="1"/>
    <col min="13" max="13" width="9.140625" style="5"/>
    <col min="14" max="14" width="12.42578125" style="5" customWidth="1"/>
    <col min="15" max="15" width="13.28515625" style="5" customWidth="1"/>
    <col min="16" max="17" width="9.140625" style="5"/>
    <col min="18" max="18" width="10.5703125" style="5" customWidth="1"/>
    <col min="19" max="19" width="13" style="5" customWidth="1"/>
    <col min="20" max="20" width="11.28515625" style="5" customWidth="1"/>
    <col min="21" max="21" width="12.7109375" style="5" customWidth="1"/>
    <col min="22" max="22" width="12.5703125" style="5" customWidth="1"/>
    <col min="23" max="23" width="15" style="5" customWidth="1"/>
    <col min="24" max="24" width="11.28515625" style="5" customWidth="1"/>
    <col min="25" max="25" width="11.7109375" style="5" customWidth="1"/>
    <col min="26" max="26" width="13.5703125" style="5" customWidth="1"/>
    <col min="27" max="16384" width="9.140625" style="5"/>
  </cols>
  <sheetData>
    <row r="1" spans="1:11" ht="15.75" x14ac:dyDescent="0.25">
      <c r="A1" s="104" t="s">
        <v>716</v>
      </c>
      <c r="B1" s="104" t="s">
        <v>884</v>
      </c>
      <c r="C1" s="104" t="s">
        <v>5086</v>
      </c>
      <c r="D1" s="104" t="s">
        <v>5090</v>
      </c>
      <c r="E1" s="104" t="s">
        <v>5006</v>
      </c>
      <c r="F1" s="9" t="s">
        <v>5095</v>
      </c>
      <c r="G1" s="104" t="s">
        <v>5008</v>
      </c>
      <c r="H1" s="123"/>
      <c r="I1" s="113"/>
      <c r="J1" s="113"/>
      <c r="K1" s="113"/>
    </row>
    <row r="2" spans="1:11" ht="19.5" customHeight="1" x14ac:dyDescent="0.25">
      <c r="A2" s="8">
        <v>1</v>
      </c>
      <c r="B2" s="27">
        <v>2013</v>
      </c>
      <c r="C2" s="8" t="s">
        <v>5087</v>
      </c>
      <c r="D2" s="75">
        <v>4.6500611602317866E-2</v>
      </c>
      <c r="E2" s="75">
        <v>5.3993055555555556E-3</v>
      </c>
      <c r="F2" s="75">
        <v>0.82117856947920842</v>
      </c>
      <c r="G2" s="75">
        <f t="shared" ref="G2:G7" si="0">(D2-E2)/F2</f>
        <v>5.0051605794862342E-2</v>
      </c>
      <c r="H2" s="124"/>
      <c r="I2" s="113"/>
      <c r="J2" s="113"/>
      <c r="K2" s="113"/>
    </row>
    <row r="3" spans="1:11" ht="17.25" customHeight="1" x14ac:dyDescent="0.25">
      <c r="A3" s="8">
        <v>2</v>
      </c>
      <c r="B3" s="8">
        <v>2014</v>
      </c>
      <c r="C3" s="8" t="s">
        <v>5130</v>
      </c>
      <c r="D3" s="75">
        <v>3.8054528349787453E-2</v>
      </c>
      <c r="E3" s="75">
        <v>6.2847222222222219E-3</v>
      </c>
      <c r="F3" s="64">
        <v>0.85668669460042413</v>
      </c>
      <c r="G3" s="75">
        <f t="shared" si="0"/>
        <v>3.7084509807151035E-2</v>
      </c>
      <c r="H3" s="573"/>
    </row>
    <row r="4" spans="1:11" ht="16.5" customHeight="1" x14ac:dyDescent="0.25">
      <c r="A4" s="8">
        <v>3</v>
      </c>
      <c r="B4" s="8">
        <v>2015</v>
      </c>
      <c r="C4" s="8" t="s">
        <v>5152</v>
      </c>
      <c r="D4" s="75">
        <v>7.5194007223779988E-2</v>
      </c>
      <c r="E4" s="75">
        <v>6.267361111111109E-3</v>
      </c>
      <c r="F4" s="64">
        <v>0.89528933609354988</v>
      </c>
      <c r="G4" s="75">
        <f t="shared" si="0"/>
        <v>7.698812365331989E-2</v>
      </c>
      <c r="H4" s="573"/>
    </row>
    <row r="5" spans="1:11" ht="15.75" x14ac:dyDescent="0.25">
      <c r="A5" s="8">
        <v>4</v>
      </c>
      <c r="B5" s="8">
        <v>2016</v>
      </c>
      <c r="C5" s="8" t="s">
        <v>5132</v>
      </c>
      <c r="D5" s="495">
        <v>0.13107108350117491</v>
      </c>
      <c r="E5" s="75">
        <v>5.0000000000000001E-3</v>
      </c>
      <c r="F5" s="496">
        <v>0.84226224955745654</v>
      </c>
      <c r="G5" s="75">
        <f t="shared" si="0"/>
        <v>0.14968150782896358</v>
      </c>
    </row>
    <row r="6" spans="1:11" ht="15.75" x14ac:dyDescent="0.25">
      <c r="A6" s="8">
        <v>5</v>
      </c>
      <c r="B6" s="8">
        <v>2017</v>
      </c>
      <c r="C6" s="8" t="s">
        <v>5133</v>
      </c>
      <c r="D6" s="75">
        <v>4.4512689164192605E-2</v>
      </c>
      <c r="E6" s="75">
        <v>3.8020833333333327E-3</v>
      </c>
      <c r="F6" s="64">
        <v>0.84674267689053739</v>
      </c>
      <c r="G6" s="75">
        <f t="shared" si="0"/>
        <v>4.8079076373425941E-2</v>
      </c>
      <c r="H6" s="573"/>
    </row>
    <row r="7" spans="1:11" ht="15.75" x14ac:dyDescent="0.25">
      <c r="A7" s="8">
        <v>6</v>
      </c>
      <c r="B7" s="8">
        <v>2018</v>
      </c>
      <c r="C7" s="8" t="s">
        <v>5146</v>
      </c>
      <c r="D7" s="75">
        <v>4.9627888132512961E-2</v>
      </c>
      <c r="E7" s="75">
        <v>4.2013888888888891E-3</v>
      </c>
      <c r="F7" s="64">
        <v>1.0419353364373314</v>
      </c>
      <c r="G7" s="75">
        <f t="shared" si="0"/>
        <v>4.3598194297690289E-2</v>
      </c>
      <c r="H7" s="574"/>
    </row>
    <row r="8" spans="1:11" ht="15.75" x14ac:dyDescent="0.25">
      <c r="A8" s="112"/>
    </row>
    <row r="9" spans="1:11" ht="15.75" x14ac:dyDescent="0.25">
      <c r="A9" s="112"/>
    </row>
    <row r="10" spans="1:11" ht="15.75" x14ac:dyDescent="0.25">
      <c r="A10" s="124"/>
      <c r="D10"/>
      <c r="E10"/>
      <c r="F10"/>
      <c r="G10"/>
      <c r="H10"/>
      <c r="I10"/>
    </row>
    <row r="11" spans="1:11" ht="15.75" x14ac:dyDescent="0.25">
      <c r="A11" s="112"/>
      <c r="D11" s="260" t="s">
        <v>716</v>
      </c>
      <c r="E11" s="260" t="s">
        <v>884</v>
      </c>
      <c r="F11" s="260" t="s">
        <v>5212</v>
      </c>
      <c r="G11" s="260" t="s">
        <v>5213</v>
      </c>
      <c r="H11" s="260" t="s">
        <v>5207</v>
      </c>
      <c r="I11" s="260" t="s">
        <v>5210</v>
      </c>
      <c r="J11" s="260" t="s">
        <v>5211</v>
      </c>
    </row>
    <row r="12" spans="1:11" ht="15.75" x14ac:dyDescent="0.25">
      <c r="A12" s="112"/>
      <c r="D12" s="260">
        <v>1</v>
      </c>
      <c r="E12" s="260">
        <v>2013</v>
      </c>
      <c r="F12" s="108">
        <v>0.82117856947920842</v>
      </c>
      <c r="G12" s="108">
        <v>4.6500611602317866E-2</v>
      </c>
      <c r="H12" s="230">
        <f>F12*G12</f>
        <v>3.8185305715499669E-2</v>
      </c>
      <c r="I12" s="230">
        <f>F12^2</f>
        <v>0.67433424297191913</v>
      </c>
      <c r="J12" s="230">
        <f>G12^2</f>
        <v>2.162306879389619E-3</v>
      </c>
    </row>
    <row r="13" spans="1:11" ht="15.75" x14ac:dyDescent="0.25">
      <c r="A13" s="124"/>
      <c r="D13" s="260">
        <v>2</v>
      </c>
      <c r="E13" s="260">
        <v>2014</v>
      </c>
      <c r="F13" s="586">
        <v>0.85668669460042413</v>
      </c>
      <c r="G13" s="108">
        <v>3.8054528349787453E-2</v>
      </c>
      <c r="H13" s="230">
        <f t="shared" ref="H13:H17" si="1">F13*G13</f>
        <v>3.2600808106557543E-2</v>
      </c>
      <c r="I13" s="230">
        <f t="shared" ref="I13:J17" si="2">F13^2</f>
        <v>0.73391209270540037</v>
      </c>
      <c r="J13" s="230">
        <f t="shared" si="2"/>
        <v>1.448147127924777E-3</v>
      </c>
    </row>
    <row r="14" spans="1:11" ht="15.75" x14ac:dyDescent="0.25">
      <c r="A14" s="124"/>
      <c r="D14" s="260">
        <v>3</v>
      </c>
      <c r="E14" s="260">
        <v>2015</v>
      </c>
      <c r="F14" s="586">
        <v>0.89528933609354988</v>
      </c>
      <c r="G14" s="108">
        <v>7.5194007223779988E-2</v>
      </c>
      <c r="H14" s="230">
        <f t="shared" si="1"/>
        <v>6.7320392805591572E-2</v>
      </c>
      <c r="I14" s="230">
        <f t="shared" si="2"/>
        <v>0.80154299532282935</v>
      </c>
      <c r="J14" s="230">
        <f t="shared" si="2"/>
        <v>5.654138722369877E-3</v>
      </c>
    </row>
    <row r="15" spans="1:11" ht="15.75" x14ac:dyDescent="0.25">
      <c r="A15" s="112"/>
      <c r="D15" s="260">
        <v>4</v>
      </c>
      <c r="E15" s="260">
        <v>2016</v>
      </c>
      <c r="F15" s="586">
        <v>0.84226224955745654</v>
      </c>
      <c r="G15" s="108">
        <v>0.13107108350117491</v>
      </c>
      <c r="H15" s="230">
        <f t="shared" si="1"/>
        <v>0.1103962256416328</v>
      </c>
      <c r="I15" s="230">
        <f t="shared" si="2"/>
        <v>0.70940569702958722</v>
      </c>
      <c r="J15" s="230">
        <f t="shared" si="2"/>
        <v>1.7179628930171966E-2</v>
      </c>
    </row>
    <row r="16" spans="1:11" ht="15.75" x14ac:dyDescent="0.25">
      <c r="A16" s="112"/>
      <c r="D16" s="260">
        <v>5</v>
      </c>
      <c r="E16" s="260">
        <v>2017</v>
      </c>
      <c r="F16" s="586">
        <v>0.84674267689053739</v>
      </c>
      <c r="G16" s="108">
        <v>4.4512689164192605E-2</v>
      </c>
      <c r="H16" s="230">
        <f t="shared" si="1"/>
        <v>3.7690793578484864E-2</v>
      </c>
      <c r="I16" s="230">
        <f t="shared" si="2"/>
        <v>0.71697316086775298</v>
      </c>
      <c r="J16" s="230">
        <f t="shared" si="2"/>
        <v>1.9813794966280296E-3</v>
      </c>
    </row>
    <row r="17" spans="1:10" ht="15.75" x14ac:dyDescent="0.25">
      <c r="A17" s="112"/>
      <c r="D17" s="260">
        <v>6</v>
      </c>
      <c r="E17" s="260">
        <v>2018</v>
      </c>
      <c r="F17" s="586">
        <v>1.0419353364373314</v>
      </c>
      <c r="G17" s="108">
        <v>4.9627888132512961E-2</v>
      </c>
      <c r="H17" s="230">
        <f t="shared" si="1"/>
        <v>5.1709050318024134E-2</v>
      </c>
      <c r="I17" s="230">
        <f t="shared" si="2"/>
        <v>1.0856292453167748</v>
      </c>
      <c r="J17" s="230">
        <f>G17^2</f>
        <v>2.4629272804932208E-3</v>
      </c>
    </row>
    <row r="18" spans="1:10" ht="15.75" x14ac:dyDescent="0.25">
      <c r="A18" s="112"/>
      <c r="D18" s="744" t="s">
        <v>5203</v>
      </c>
      <c r="E18" s="744"/>
      <c r="F18" s="230">
        <f>SUM(F12:F17)</f>
        <v>5.3040948630585074</v>
      </c>
      <c r="G18" s="230">
        <f t="shared" ref="G18:J18" si="3">SUM(G12:G17)</f>
        <v>0.38496080797376575</v>
      </c>
      <c r="H18" s="230">
        <f t="shared" si="3"/>
        <v>0.33790257616579061</v>
      </c>
      <c r="I18" s="230">
        <f t="shared" si="3"/>
        <v>4.7217974342142641</v>
      </c>
      <c r="J18" s="230">
        <f t="shared" si="3"/>
        <v>3.0888528436977487E-2</v>
      </c>
    </row>
    <row r="19" spans="1:10" ht="15.75" x14ac:dyDescent="0.25">
      <c r="A19" s="124"/>
      <c r="E19"/>
      <c r="F19"/>
      <c r="G19"/>
      <c r="H19"/>
      <c r="I19"/>
      <c r="J19"/>
    </row>
    <row r="20" spans="1:10" ht="15.75" x14ac:dyDescent="0.25">
      <c r="A20" s="125"/>
      <c r="E20" t="s">
        <v>5202</v>
      </c>
      <c r="F20">
        <f>6*(H18)-(F18*G18)</f>
        <v>-1.4453187057759553E-2</v>
      </c>
      <c r="G20"/>
      <c r="H20" t="s">
        <v>5204</v>
      </c>
      <c r="I20">
        <f>(G18*I18)-(F18*H18)</f>
        <v>2.5439636908371144E-2</v>
      </c>
      <c r="J20"/>
    </row>
    <row r="21" spans="1:10" ht="15.75" x14ac:dyDescent="0.25">
      <c r="A21" s="112"/>
      <c r="E21"/>
      <c r="F21">
        <f>6*(I18)-F18^2</f>
        <v>0.19736228896194064</v>
      </c>
      <c r="G21"/>
      <c r="H21"/>
      <c r="I21" s="174">
        <f>6*(I18)-F18^2</f>
        <v>0.19736228896194064</v>
      </c>
      <c r="J21"/>
    </row>
    <row r="22" spans="1:10" ht="15.75" x14ac:dyDescent="0.25">
      <c r="A22" s="113"/>
      <c r="E22" t="s">
        <v>5202</v>
      </c>
      <c r="F22">
        <f>F20/F21</f>
        <v>-7.3231756349090113E-2</v>
      </c>
      <c r="G22"/>
      <c r="H22" t="s">
        <v>5204</v>
      </c>
      <c r="I22" s="174">
        <f>I20/I21</f>
        <v>0.12889816510628799</v>
      </c>
      <c r="J22"/>
    </row>
    <row r="23" spans="1:10" ht="15.75" x14ac:dyDescent="0.25">
      <c r="A23" s="112"/>
    </row>
    <row r="24" spans="1:10" ht="15.75" x14ac:dyDescent="0.25">
      <c r="A24" s="109"/>
      <c r="B24" s="110"/>
      <c r="C24" s="111"/>
      <c r="D24" s="112"/>
      <c r="E24" s="113"/>
      <c r="F24" s="113"/>
      <c r="G24" s="113"/>
      <c r="H24" s="112"/>
    </row>
    <row r="25" spans="1:10" ht="15.75" x14ac:dyDescent="0.25">
      <c r="A25" s="109"/>
      <c r="B25" s="110"/>
      <c r="C25" s="111"/>
      <c r="D25" s="112"/>
      <c r="E25" s="113"/>
      <c r="F25" s="113"/>
      <c r="G25" s="113"/>
      <c r="H25" s="112"/>
    </row>
  </sheetData>
  <mergeCells count="1">
    <mergeCell ref="D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P102" zoomScale="85" zoomScaleNormal="85" workbookViewId="0">
      <selection activeCell="Q127" sqref="Q127"/>
    </sheetView>
  </sheetViews>
  <sheetFormatPr defaultRowHeight="15" x14ac:dyDescent="0.25"/>
  <cols>
    <col min="1" max="1" width="12.7109375" customWidth="1"/>
    <col min="9" max="9" width="9.28515625" bestFit="1" customWidth="1"/>
    <col min="11" max="14" width="9.7109375" bestFit="1" customWidth="1"/>
    <col min="15" max="15" width="10.85546875" bestFit="1" customWidth="1"/>
    <col min="17" max="17" width="11.7109375" bestFit="1" customWidth="1"/>
    <col min="19" max="20" width="9.42578125" bestFit="1" customWidth="1"/>
    <col min="21" max="21" width="9.7109375" bestFit="1" customWidth="1"/>
    <col min="22" max="24" width="9.42578125" bestFit="1" customWidth="1"/>
    <col min="30" max="30" width="11.140625" customWidth="1"/>
    <col min="33" max="33" width="10.85546875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66"/>
      <c r="J1" s="66">
        <v>2013</v>
      </c>
      <c r="K1" s="66"/>
      <c r="L1" s="66">
        <v>2014</v>
      </c>
      <c r="M1" s="66"/>
      <c r="N1" s="66">
        <v>2015</v>
      </c>
      <c r="O1" s="66"/>
      <c r="P1" s="66">
        <v>2016</v>
      </c>
      <c r="Q1" s="66"/>
      <c r="R1" s="66">
        <v>2017</v>
      </c>
      <c r="S1" s="66"/>
      <c r="T1" s="66">
        <v>2018</v>
      </c>
      <c r="U1" s="66"/>
      <c r="Z1" s="588" t="s">
        <v>716</v>
      </c>
      <c r="AA1" s="587" t="s">
        <v>5140</v>
      </c>
      <c r="AB1" s="587"/>
      <c r="AC1" s="587"/>
      <c r="AD1" s="587"/>
      <c r="AE1" s="587" t="s">
        <v>5141</v>
      </c>
      <c r="AF1" s="587"/>
      <c r="AG1" s="587"/>
    </row>
    <row r="2" spans="1:33" ht="16.5" thickBot="1" x14ac:dyDescent="0.3">
      <c r="A2" s="3" t="s">
        <v>7</v>
      </c>
      <c r="B2" s="4" t="s">
        <v>1055</v>
      </c>
      <c r="C2" s="4" t="s">
        <v>1293</v>
      </c>
      <c r="D2" s="4" t="s">
        <v>1066</v>
      </c>
      <c r="E2" s="4" t="s">
        <v>1294</v>
      </c>
      <c r="F2" s="4" t="s">
        <v>1294</v>
      </c>
      <c r="G2" s="4" t="s">
        <v>1295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588"/>
      <c r="AA2" s="436" t="s">
        <v>885</v>
      </c>
      <c r="AB2" s="436" t="s">
        <v>5161</v>
      </c>
      <c r="AC2" s="436" t="s">
        <v>5162</v>
      </c>
      <c r="AD2" s="383" t="s">
        <v>878</v>
      </c>
      <c r="AE2" s="436" t="s">
        <v>5161</v>
      </c>
      <c r="AF2" s="436" t="s">
        <v>5162</v>
      </c>
      <c r="AG2" s="383" t="s">
        <v>878</v>
      </c>
    </row>
    <row r="3" spans="1:33" ht="16.5" thickBot="1" x14ac:dyDescent="0.3">
      <c r="A3" s="3" t="s">
        <v>12</v>
      </c>
      <c r="B3" s="4" t="s">
        <v>1048</v>
      </c>
      <c r="C3" s="4" t="s">
        <v>1296</v>
      </c>
      <c r="D3" s="4" t="s">
        <v>1066</v>
      </c>
      <c r="E3" s="4" t="s">
        <v>1294</v>
      </c>
      <c r="F3" s="4" t="s">
        <v>1294</v>
      </c>
      <c r="G3" s="4" t="s">
        <v>1297</v>
      </c>
      <c r="I3" s="27" t="s">
        <v>866</v>
      </c>
      <c r="J3" s="45">
        <v>7550</v>
      </c>
      <c r="K3" s="27"/>
      <c r="L3" s="45">
        <v>6800</v>
      </c>
      <c r="M3" s="27"/>
      <c r="N3" s="45">
        <v>7425</v>
      </c>
      <c r="O3" s="8"/>
      <c r="P3" s="45">
        <v>6000</v>
      </c>
      <c r="Q3" s="8"/>
      <c r="R3" s="45">
        <v>8275</v>
      </c>
      <c r="S3" s="8"/>
      <c r="T3" s="45">
        <v>8300</v>
      </c>
      <c r="U3" s="28"/>
      <c r="Z3" s="384">
        <v>1</v>
      </c>
      <c r="AA3" s="27" t="s">
        <v>866</v>
      </c>
      <c r="AB3" s="82">
        <v>7550</v>
      </c>
      <c r="AC3" s="27"/>
      <c r="AD3" s="384"/>
      <c r="AE3" s="82">
        <v>6800</v>
      </c>
      <c r="AF3" s="27"/>
      <c r="AG3" s="384"/>
    </row>
    <row r="4" spans="1:33" ht="16.5" thickBot="1" x14ac:dyDescent="0.3">
      <c r="A4" s="3" t="s">
        <v>18</v>
      </c>
      <c r="B4" s="4" t="s">
        <v>1102</v>
      </c>
      <c r="C4" s="4" t="s">
        <v>1048</v>
      </c>
      <c r="D4" s="4" t="s">
        <v>1025</v>
      </c>
      <c r="E4" s="4" t="s">
        <v>1048</v>
      </c>
      <c r="F4" s="4" t="s">
        <v>1048</v>
      </c>
      <c r="G4" s="4" t="s">
        <v>1298</v>
      </c>
      <c r="I4" s="29" t="s">
        <v>867</v>
      </c>
      <c r="J4" s="45">
        <v>7350</v>
      </c>
      <c r="K4" s="27"/>
      <c r="L4" s="45">
        <v>6425</v>
      </c>
      <c r="M4" s="27"/>
      <c r="N4" s="45">
        <v>7850</v>
      </c>
      <c r="O4" s="8"/>
      <c r="P4" s="45">
        <v>6450</v>
      </c>
      <c r="Q4" s="8"/>
      <c r="R4" s="45">
        <v>7950</v>
      </c>
      <c r="S4" s="8"/>
      <c r="T4" s="45">
        <v>8500</v>
      </c>
      <c r="U4" s="8"/>
      <c r="Z4" s="384">
        <v>2</v>
      </c>
      <c r="AA4" s="435" t="s">
        <v>867</v>
      </c>
      <c r="AB4" s="82">
        <v>7350</v>
      </c>
      <c r="AC4" s="27"/>
      <c r="AD4" s="363">
        <v>-2.6490066225165563E-2</v>
      </c>
      <c r="AE4" s="82">
        <v>6425</v>
      </c>
      <c r="AF4" s="27"/>
      <c r="AG4" s="363">
        <v>-5.514705882352941E-2</v>
      </c>
    </row>
    <row r="5" spans="1:33" ht="16.5" thickBot="1" x14ac:dyDescent="0.3">
      <c r="A5" s="3" t="s">
        <v>24</v>
      </c>
      <c r="B5" s="4" t="s">
        <v>1061</v>
      </c>
      <c r="C5" s="4" t="s">
        <v>1057</v>
      </c>
      <c r="D5" s="4" t="s">
        <v>1071</v>
      </c>
      <c r="E5" s="4" t="s">
        <v>1066</v>
      </c>
      <c r="F5" s="4" t="s">
        <v>1066</v>
      </c>
      <c r="G5" s="4" t="s">
        <v>1299</v>
      </c>
      <c r="I5" s="29" t="s">
        <v>868</v>
      </c>
      <c r="J5" s="45">
        <v>7950</v>
      </c>
      <c r="K5" s="27"/>
      <c r="L5" s="45">
        <v>6950</v>
      </c>
      <c r="M5" s="27"/>
      <c r="N5" s="45">
        <v>7850</v>
      </c>
      <c r="O5" s="8"/>
      <c r="P5" s="45">
        <v>6800</v>
      </c>
      <c r="Q5" s="8"/>
      <c r="R5" s="45">
        <v>8200</v>
      </c>
      <c r="S5" s="8"/>
      <c r="T5" s="45">
        <v>8075</v>
      </c>
      <c r="U5" s="8"/>
      <c r="Z5" s="384">
        <v>3</v>
      </c>
      <c r="AA5" s="435" t="s">
        <v>868</v>
      </c>
      <c r="AB5" s="82">
        <v>7950</v>
      </c>
      <c r="AC5" s="27"/>
      <c r="AD5" s="363">
        <v>8.1632653061224483E-2</v>
      </c>
      <c r="AE5" s="82">
        <v>6950</v>
      </c>
      <c r="AF5" s="27"/>
      <c r="AG5" s="363">
        <v>8.171206225680934E-2</v>
      </c>
    </row>
    <row r="6" spans="1:33" ht="16.5" thickBot="1" x14ac:dyDescent="0.3">
      <c r="A6" s="3" t="s">
        <v>1300</v>
      </c>
      <c r="B6" s="661" t="s">
        <v>113</v>
      </c>
      <c r="C6" s="661"/>
      <c r="D6" s="661"/>
      <c r="E6" s="661"/>
      <c r="F6" s="661"/>
      <c r="G6" s="661"/>
      <c r="I6" s="29" t="s">
        <v>869</v>
      </c>
      <c r="J6" s="45">
        <v>7900</v>
      </c>
      <c r="K6" s="30"/>
      <c r="L6" s="45">
        <v>7375</v>
      </c>
      <c r="M6" s="30"/>
      <c r="N6" s="45">
        <v>8575</v>
      </c>
      <c r="O6" s="78"/>
      <c r="P6" s="45">
        <v>7250</v>
      </c>
      <c r="Q6" s="8"/>
      <c r="R6" s="45">
        <v>8625</v>
      </c>
      <c r="S6" s="8"/>
      <c r="T6" s="45">
        <v>7300</v>
      </c>
      <c r="U6" s="8"/>
      <c r="Z6" s="384">
        <v>4</v>
      </c>
      <c r="AA6" s="435" t="s">
        <v>869</v>
      </c>
      <c r="AB6" s="82">
        <v>7900</v>
      </c>
      <c r="AC6" s="30"/>
      <c r="AD6" s="363">
        <v>-6.2893081761006293E-3</v>
      </c>
      <c r="AE6" s="82">
        <v>7375</v>
      </c>
      <c r="AF6" s="30"/>
      <c r="AG6" s="363">
        <v>6.1151079136690649E-2</v>
      </c>
    </row>
    <row r="7" spans="1:33" ht="16.5" thickBot="1" x14ac:dyDescent="0.3">
      <c r="A7" s="3" t="s">
        <v>30</v>
      </c>
      <c r="B7" s="4" t="s">
        <v>1048</v>
      </c>
      <c r="C7" s="4" t="s">
        <v>1044</v>
      </c>
      <c r="D7" s="4" t="s">
        <v>1072</v>
      </c>
      <c r="E7" s="4" t="s">
        <v>1061</v>
      </c>
      <c r="F7" s="4" t="s">
        <v>1301</v>
      </c>
      <c r="G7" s="4" t="s">
        <v>1302</v>
      </c>
      <c r="I7" s="29" t="s">
        <v>870</v>
      </c>
      <c r="J7" s="45">
        <v>7350</v>
      </c>
      <c r="K7" s="27"/>
      <c r="L7" s="45">
        <v>7425</v>
      </c>
      <c r="M7" s="27"/>
      <c r="N7" s="45">
        <v>6850</v>
      </c>
      <c r="O7" s="8"/>
      <c r="P7" s="45">
        <v>6725</v>
      </c>
      <c r="Q7" s="8"/>
      <c r="R7" s="45">
        <v>8950</v>
      </c>
      <c r="S7" s="8"/>
      <c r="T7" s="45">
        <v>7150</v>
      </c>
      <c r="U7" s="8"/>
      <c r="Z7" s="384">
        <v>5</v>
      </c>
      <c r="AA7" s="435" t="s">
        <v>870</v>
      </c>
      <c r="AB7" s="82">
        <v>7350</v>
      </c>
      <c r="AC7" s="27"/>
      <c r="AD7" s="363">
        <v>-6.9620253164556958E-2</v>
      </c>
      <c r="AE7" s="82">
        <v>7425</v>
      </c>
      <c r="AF7" s="27"/>
      <c r="AG7" s="363">
        <v>6.7796610169491523E-3</v>
      </c>
    </row>
    <row r="8" spans="1:33" ht="16.5" thickBot="1" x14ac:dyDescent="0.3">
      <c r="A8" s="3" t="s">
        <v>36</v>
      </c>
      <c r="B8" s="4" t="s">
        <v>1136</v>
      </c>
      <c r="C8" s="4" t="s">
        <v>1303</v>
      </c>
      <c r="D8" s="4" t="s">
        <v>1048</v>
      </c>
      <c r="E8" s="4" t="s">
        <v>1048</v>
      </c>
      <c r="F8" s="4" t="s">
        <v>1304</v>
      </c>
      <c r="G8" s="4" t="s">
        <v>1305</v>
      </c>
      <c r="I8" s="29" t="s">
        <v>871</v>
      </c>
      <c r="J8" s="45">
        <v>7050</v>
      </c>
      <c r="K8" s="27">
        <v>150</v>
      </c>
      <c r="L8" s="45">
        <v>7075</v>
      </c>
      <c r="M8" s="27">
        <v>152</v>
      </c>
      <c r="N8" s="45">
        <v>7300</v>
      </c>
      <c r="O8" s="8">
        <v>152</v>
      </c>
      <c r="P8" s="45">
        <v>6600</v>
      </c>
      <c r="Q8" s="8">
        <v>113</v>
      </c>
      <c r="R8" s="45">
        <v>8750</v>
      </c>
      <c r="S8" s="8">
        <v>113</v>
      </c>
      <c r="T8" s="45">
        <v>6900</v>
      </c>
      <c r="U8" s="28" t="s">
        <v>4997</v>
      </c>
      <c r="Z8" s="384">
        <v>6</v>
      </c>
      <c r="AA8" s="435" t="s">
        <v>871</v>
      </c>
      <c r="AB8" s="82">
        <v>7050</v>
      </c>
      <c r="AC8" s="27">
        <v>150</v>
      </c>
      <c r="AD8" s="363">
        <v>-2.0408163265306121E-2</v>
      </c>
      <c r="AE8" s="82">
        <v>7075</v>
      </c>
      <c r="AF8" s="27">
        <v>152</v>
      </c>
      <c r="AG8" s="363">
        <v>-2.6666666666666668E-2</v>
      </c>
    </row>
    <row r="9" spans="1:33" ht="16.5" thickBot="1" x14ac:dyDescent="0.3">
      <c r="A9" s="3" t="s">
        <v>42</v>
      </c>
      <c r="B9" s="4" t="s">
        <v>1306</v>
      </c>
      <c r="C9" s="4" t="s">
        <v>1307</v>
      </c>
      <c r="D9" s="4" t="s">
        <v>1308</v>
      </c>
      <c r="E9" s="4" t="s">
        <v>1139</v>
      </c>
      <c r="F9" s="4" t="s">
        <v>1309</v>
      </c>
      <c r="G9" s="4" t="s">
        <v>1310</v>
      </c>
      <c r="I9" s="29" t="s">
        <v>872</v>
      </c>
      <c r="J9" s="45">
        <v>7000</v>
      </c>
      <c r="K9" s="27"/>
      <c r="L9" s="45">
        <v>7275</v>
      </c>
      <c r="M9" s="27"/>
      <c r="N9" s="45">
        <v>7075</v>
      </c>
      <c r="O9" s="8"/>
      <c r="P9" s="45">
        <v>7400</v>
      </c>
      <c r="Q9" s="8"/>
      <c r="R9" s="45">
        <v>8925</v>
      </c>
      <c r="S9" s="8"/>
      <c r="T9" s="45">
        <v>6600</v>
      </c>
      <c r="U9" s="28"/>
      <c r="Z9" s="384">
        <v>7</v>
      </c>
      <c r="AA9" s="435" t="s">
        <v>872</v>
      </c>
      <c r="AB9" s="82">
        <v>7000</v>
      </c>
      <c r="AC9" s="27"/>
      <c r="AD9" s="363">
        <v>-7.0921985815602835E-3</v>
      </c>
      <c r="AE9" s="82">
        <v>7275</v>
      </c>
      <c r="AF9" s="27"/>
      <c r="AG9" s="363">
        <v>2.8268551236749116E-2</v>
      </c>
    </row>
    <row r="10" spans="1:33" ht="16.5" thickBot="1" x14ac:dyDescent="0.3">
      <c r="A10" s="3" t="s">
        <v>49</v>
      </c>
      <c r="B10" s="4" t="s">
        <v>1311</v>
      </c>
      <c r="C10" s="4" t="s">
        <v>366</v>
      </c>
      <c r="D10" s="4" t="s">
        <v>1312</v>
      </c>
      <c r="E10" s="4" t="s">
        <v>1126</v>
      </c>
      <c r="F10" s="4" t="s">
        <v>1313</v>
      </c>
      <c r="G10" s="4" t="s">
        <v>1314</v>
      </c>
      <c r="I10" s="29" t="s">
        <v>873</v>
      </c>
      <c r="J10" s="45">
        <v>6500</v>
      </c>
      <c r="K10" s="27"/>
      <c r="L10" s="45">
        <v>7725</v>
      </c>
      <c r="M10" s="27"/>
      <c r="N10" s="45">
        <v>6650</v>
      </c>
      <c r="O10" s="8"/>
      <c r="P10" s="45">
        <v>7725</v>
      </c>
      <c r="Q10" s="8"/>
      <c r="R10" s="45">
        <v>7975</v>
      </c>
      <c r="S10" s="8"/>
      <c r="T10" s="45">
        <v>7150</v>
      </c>
      <c r="U10" s="28"/>
      <c r="Z10" s="384">
        <v>8</v>
      </c>
      <c r="AA10" s="435" t="s">
        <v>873</v>
      </c>
      <c r="AB10" s="82">
        <v>6500</v>
      </c>
      <c r="AC10" s="27"/>
      <c r="AD10" s="363">
        <v>-7.1428571428571425E-2</v>
      </c>
      <c r="AE10" s="82">
        <v>7725</v>
      </c>
      <c r="AF10" s="27"/>
      <c r="AG10" s="363">
        <v>6.1855670103092786E-2</v>
      </c>
    </row>
    <row r="11" spans="1:33" ht="16.5" thickBot="1" x14ac:dyDescent="0.3">
      <c r="A11" s="3" t="s">
        <v>55</v>
      </c>
      <c r="B11" s="4" t="s">
        <v>369</v>
      </c>
      <c r="C11" s="4" t="s">
        <v>366</v>
      </c>
      <c r="D11" s="4" t="s">
        <v>1312</v>
      </c>
      <c r="E11" s="4" t="s">
        <v>337</v>
      </c>
      <c r="F11" s="4" t="s">
        <v>1315</v>
      </c>
      <c r="G11" s="4" t="s">
        <v>1316</v>
      </c>
      <c r="I11" s="29" t="s">
        <v>874</v>
      </c>
      <c r="J11" s="45">
        <v>6050</v>
      </c>
      <c r="K11" s="27"/>
      <c r="L11" s="45">
        <v>7575</v>
      </c>
      <c r="M11" s="27"/>
      <c r="N11" s="45">
        <v>5925</v>
      </c>
      <c r="O11" s="8"/>
      <c r="P11" s="45">
        <v>8150</v>
      </c>
      <c r="Q11" s="8"/>
      <c r="R11" s="45">
        <v>7875</v>
      </c>
      <c r="S11" s="8"/>
      <c r="T11" s="79">
        <v>7250</v>
      </c>
      <c r="U11" s="28"/>
      <c r="Z11" s="384">
        <v>9</v>
      </c>
      <c r="AA11" s="435" t="s">
        <v>874</v>
      </c>
      <c r="AB11" s="82">
        <v>6050</v>
      </c>
      <c r="AC11" s="27"/>
      <c r="AD11" s="363">
        <v>-6.9230769230769235E-2</v>
      </c>
      <c r="AE11" s="82">
        <v>7575</v>
      </c>
      <c r="AF11" s="27"/>
      <c r="AG11" s="363">
        <v>-1.9417475728155338E-2</v>
      </c>
    </row>
    <row r="12" spans="1:33" ht="16.5" thickBot="1" x14ac:dyDescent="0.3">
      <c r="A12" s="3" t="s">
        <v>61</v>
      </c>
      <c r="B12" s="4" t="s">
        <v>1303</v>
      </c>
      <c r="C12" s="4" t="s">
        <v>1317</v>
      </c>
      <c r="D12" s="4" t="s">
        <v>1303</v>
      </c>
      <c r="E12" s="4" t="s">
        <v>369</v>
      </c>
      <c r="F12" s="4" t="s">
        <v>1318</v>
      </c>
      <c r="G12" s="4" t="s">
        <v>1319</v>
      </c>
      <c r="I12" s="29" t="s">
        <v>875</v>
      </c>
      <c r="J12" s="45">
        <v>6450</v>
      </c>
      <c r="K12" s="27"/>
      <c r="L12" s="45">
        <v>7050</v>
      </c>
      <c r="M12" s="27"/>
      <c r="N12" s="45">
        <v>5225</v>
      </c>
      <c r="O12" s="8">
        <v>64</v>
      </c>
      <c r="P12" s="45">
        <v>8250</v>
      </c>
      <c r="Q12" s="8">
        <v>55</v>
      </c>
      <c r="R12" s="45">
        <v>7900</v>
      </c>
      <c r="S12" s="8"/>
      <c r="T12" s="79">
        <v>7350</v>
      </c>
      <c r="U12" s="31"/>
      <c r="Z12" s="384">
        <v>10</v>
      </c>
      <c r="AA12" s="435" t="s">
        <v>875</v>
      </c>
      <c r="AB12" s="82">
        <v>6450</v>
      </c>
      <c r="AC12" s="27"/>
      <c r="AD12" s="363">
        <v>6.6115702479338845E-2</v>
      </c>
      <c r="AE12" s="82">
        <v>7050</v>
      </c>
      <c r="AF12" s="27"/>
      <c r="AG12" s="363">
        <v>-6.9306930693069313E-2</v>
      </c>
    </row>
    <row r="13" spans="1:33" ht="16.5" thickBot="1" x14ac:dyDescent="0.3">
      <c r="A13" s="3" t="s">
        <v>68</v>
      </c>
      <c r="B13" s="4" t="s">
        <v>1312</v>
      </c>
      <c r="C13" s="4" t="s">
        <v>1320</v>
      </c>
      <c r="D13" s="4" t="s">
        <v>1303</v>
      </c>
      <c r="E13" s="4" t="s">
        <v>1303</v>
      </c>
      <c r="F13" s="4" t="s">
        <v>1321</v>
      </c>
      <c r="G13" s="4" t="s">
        <v>1322</v>
      </c>
      <c r="I13" s="29" t="s">
        <v>876</v>
      </c>
      <c r="J13" s="45">
        <v>6650</v>
      </c>
      <c r="K13" s="27">
        <v>64</v>
      </c>
      <c r="L13" s="45">
        <v>6775</v>
      </c>
      <c r="M13" s="27">
        <v>64</v>
      </c>
      <c r="N13" s="45">
        <v>5900</v>
      </c>
      <c r="O13" s="8"/>
      <c r="P13" s="45">
        <v>8225</v>
      </c>
      <c r="Q13" s="8"/>
      <c r="R13" s="45">
        <v>8000</v>
      </c>
      <c r="S13" s="8"/>
      <c r="T13" s="79">
        <v>7900</v>
      </c>
      <c r="U13" s="28" t="s">
        <v>5111</v>
      </c>
      <c r="Z13" s="384">
        <v>11</v>
      </c>
      <c r="AA13" s="435" t="s">
        <v>876</v>
      </c>
      <c r="AB13" s="82">
        <v>6650</v>
      </c>
      <c r="AC13" s="27">
        <v>64</v>
      </c>
      <c r="AD13" s="363">
        <v>4.0930232558139532E-2</v>
      </c>
      <c r="AE13" s="82">
        <v>6775</v>
      </c>
      <c r="AF13" s="27">
        <v>64</v>
      </c>
      <c r="AG13" s="363">
        <v>-2.9929078014184398E-2</v>
      </c>
    </row>
    <row r="14" spans="1:33" ht="16.5" thickBot="1" x14ac:dyDescent="0.3">
      <c r="A14" s="3" t="s">
        <v>1323</v>
      </c>
      <c r="B14" s="661" t="s">
        <v>198</v>
      </c>
      <c r="C14" s="661"/>
      <c r="D14" s="661"/>
      <c r="E14" s="661"/>
      <c r="F14" s="661"/>
      <c r="G14" s="661"/>
      <c r="I14" s="29" t="s">
        <v>877</v>
      </c>
      <c r="J14" s="45">
        <v>6250</v>
      </c>
      <c r="K14" s="27"/>
      <c r="L14" s="45">
        <v>7125</v>
      </c>
      <c r="M14" s="27"/>
      <c r="N14" s="45">
        <v>5925</v>
      </c>
      <c r="O14" s="8"/>
      <c r="P14" s="45">
        <v>7550</v>
      </c>
      <c r="Q14" s="8"/>
      <c r="R14" s="45">
        <v>7975</v>
      </c>
      <c r="S14" s="8">
        <v>55</v>
      </c>
      <c r="T14" s="79">
        <v>8550</v>
      </c>
      <c r="U14" s="28"/>
      <c r="Z14" s="384">
        <v>12</v>
      </c>
      <c r="AA14" s="435" t="s">
        <v>877</v>
      </c>
      <c r="AB14" s="82">
        <v>6250</v>
      </c>
      <c r="AC14" s="27"/>
      <c r="AD14" s="363">
        <v>-6.0150375939849621E-2</v>
      </c>
      <c r="AE14" s="82">
        <v>7125</v>
      </c>
      <c r="AF14" s="27"/>
      <c r="AG14" s="363">
        <v>5.1660516605166053E-2</v>
      </c>
    </row>
    <row r="15" spans="1:33" ht="16.5" thickBot="1" x14ac:dyDescent="0.3">
      <c r="A15" s="3" t="s">
        <v>73</v>
      </c>
      <c r="B15" s="4" t="s">
        <v>1134</v>
      </c>
      <c r="C15" s="4" t="s">
        <v>1311</v>
      </c>
      <c r="D15" s="4" t="s">
        <v>1324</v>
      </c>
      <c r="E15" s="4" t="s">
        <v>1312</v>
      </c>
      <c r="F15" s="4" t="s">
        <v>1325</v>
      </c>
      <c r="G15" s="4" t="s">
        <v>1326</v>
      </c>
      <c r="I15" s="29" t="s">
        <v>866</v>
      </c>
      <c r="J15" s="45">
        <v>6800</v>
      </c>
      <c r="K15" s="27"/>
      <c r="L15" s="45">
        <v>7425</v>
      </c>
      <c r="M15" s="27"/>
      <c r="N15" s="45">
        <v>6000</v>
      </c>
      <c r="O15" s="8"/>
      <c r="P15" s="45">
        <v>8275</v>
      </c>
      <c r="Q15" s="8"/>
      <c r="R15" s="45">
        <v>8300</v>
      </c>
      <c r="S15" s="8"/>
      <c r="T15" s="79">
        <v>8225</v>
      </c>
      <c r="U15" s="28"/>
      <c r="Z15" s="384">
        <v>13</v>
      </c>
      <c r="AA15" s="435" t="s">
        <v>866</v>
      </c>
      <c r="AB15" s="82">
        <v>6800</v>
      </c>
      <c r="AC15" s="27"/>
      <c r="AD15" s="363">
        <v>8.7999999999999995E-2</v>
      </c>
      <c r="AE15" s="82">
        <v>7425</v>
      </c>
      <c r="AF15" s="27"/>
      <c r="AG15" s="363">
        <v>4.2105263157894736E-2</v>
      </c>
    </row>
    <row r="16" spans="1:33" ht="16.5" thickBot="1" x14ac:dyDescent="0.3">
      <c r="A16" s="3" t="s">
        <v>80</v>
      </c>
      <c r="B16" s="4" t="s">
        <v>1327</v>
      </c>
      <c r="C16" s="4" t="s">
        <v>1328</v>
      </c>
      <c r="D16" s="4" t="s">
        <v>1329</v>
      </c>
      <c r="E16" s="4" t="s">
        <v>1134</v>
      </c>
      <c r="F16" s="4" t="s">
        <v>1330</v>
      </c>
      <c r="G16" s="4" t="s">
        <v>1331</v>
      </c>
      <c r="I16" s="32"/>
      <c r="J16" s="32"/>
      <c r="K16" s="32"/>
      <c r="L16" s="32"/>
      <c r="M16" s="32"/>
      <c r="N16" s="32"/>
      <c r="O16" s="32"/>
      <c r="Z16" s="589" t="s">
        <v>5160</v>
      </c>
      <c r="AA16" s="589"/>
      <c r="AB16" s="589"/>
      <c r="AC16" s="589"/>
      <c r="AD16" s="363">
        <v>-5.4031117913176968E-2</v>
      </c>
      <c r="AE16" s="589" t="s">
        <v>5160</v>
      </c>
      <c r="AF16" s="589"/>
      <c r="AG16" s="363">
        <v>0.13306559358774669</v>
      </c>
    </row>
    <row r="17" spans="1:33" ht="15.75" thickBot="1" x14ac:dyDescent="0.3">
      <c r="A17" s="3" t="s">
        <v>87</v>
      </c>
      <c r="B17" s="4" t="s">
        <v>1303</v>
      </c>
      <c r="C17" s="4" t="s">
        <v>1332</v>
      </c>
      <c r="D17" s="4" t="s">
        <v>1333</v>
      </c>
      <c r="E17" s="4" t="s">
        <v>1327</v>
      </c>
      <c r="F17" s="4" t="s">
        <v>1334</v>
      </c>
      <c r="G17" s="4" t="s">
        <v>1335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16" t="s">
        <v>716</v>
      </c>
      <c r="AA17" s="610" t="s">
        <v>5142</v>
      </c>
      <c r="AB17" s="610"/>
      <c r="AC17" s="610"/>
      <c r="AD17" s="610"/>
      <c r="AE17" s="610" t="s">
        <v>5143</v>
      </c>
      <c r="AF17" s="610"/>
      <c r="AG17" s="610"/>
    </row>
    <row r="18" spans="1:33" ht="15.75" thickBot="1" x14ac:dyDescent="0.3">
      <c r="A18" s="3" t="s">
        <v>93</v>
      </c>
      <c r="B18" s="4" t="s">
        <v>1336</v>
      </c>
      <c r="C18" s="4" t="s">
        <v>1337</v>
      </c>
      <c r="D18" s="4" t="s">
        <v>1134</v>
      </c>
      <c r="E18" s="4" t="s">
        <v>1303</v>
      </c>
      <c r="F18" s="4" t="s">
        <v>1338</v>
      </c>
      <c r="G18" s="4" t="s">
        <v>1339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16"/>
      <c r="AA18" s="381" t="s">
        <v>885</v>
      </c>
      <c r="AB18" s="381" t="s">
        <v>5161</v>
      </c>
      <c r="AC18" s="381" t="s">
        <v>5162</v>
      </c>
      <c r="AD18" s="367" t="s">
        <v>878</v>
      </c>
      <c r="AE18" s="381" t="s">
        <v>5161</v>
      </c>
      <c r="AF18" s="381" t="s">
        <v>5162</v>
      </c>
      <c r="AG18" s="367" t="s">
        <v>878</v>
      </c>
    </row>
    <row r="19" spans="1:33" ht="15.75" thickBot="1" x14ac:dyDescent="0.3">
      <c r="A19" s="3" t="s">
        <v>100</v>
      </c>
      <c r="B19" s="4" t="s">
        <v>366</v>
      </c>
      <c r="C19" s="4" t="s">
        <v>1340</v>
      </c>
      <c r="D19" s="4" t="s">
        <v>1341</v>
      </c>
      <c r="E19" s="4" t="s">
        <v>1342</v>
      </c>
      <c r="F19" s="4" t="s">
        <v>1343</v>
      </c>
      <c r="G19" s="4" t="s">
        <v>1344</v>
      </c>
      <c r="I19" s="33" t="s">
        <v>867</v>
      </c>
      <c r="J19" s="34">
        <f>(J4-J3+K4)/J3</f>
        <v>-2.6490066225165563E-2</v>
      </c>
      <c r="K19" s="34">
        <f>(J19-J32)^2</f>
        <v>4.8344897181638462E-4</v>
      </c>
      <c r="L19" s="34">
        <f>(L4-L3+M4)/L3</f>
        <v>-5.514705882352941E-2</v>
      </c>
      <c r="M19" s="34">
        <f>(L19-L32)^2</f>
        <v>4.387188923303669E-3</v>
      </c>
      <c r="N19" s="34">
        <f>(N4-N3+O4)/N3</f>
        <v>5.7239057239057242E-2</v>
      </c>
      <c r="O19" s="35">
        <f>(N19-N32)^2</f>
        <v>4.5757412850442464E-3</v>
      </c>
      <c r="P19" s="34">
        <f>(P4-P3+Q4)/P3</f>
        <v>7.4999999999999997E-2</v>
      </c>
      <c r="Q19" s="35">
        <f>(P19-P32)^2</f>
        <v>1.9408665154690514E-3</v>
      </c>
      <c r="R19" s="34">
        <f>(R4-R3+S4)/R3</f>
        <v>-3.9274924471299093E-2</v>
      </c>
      <c r="S19" s="35">
        <f>(R19-R32)^2</f>
        <v>1.768299829728266E-3</v>
      </c>
      <c r="T19" s="34">
        <f>(T4-T3+U4)/T3</f>
        <v>2.4096385542168676E-2</v>
      </c>
      <c r="U19" s="35">
        <f>(T19-T32)^2</f>
        <v>4.4616867661191465E-4</v>
      </c>
      <c r="Z19" s="391">
        <v>1</v>
      </c>
      <c r="AA19" s="380" t="s">
        <v>866</v>
      </c>
      <c r="AB19" s="72">
        <v>7425</v>
      </c>
      <c r="AC19" s="73"/>
      <c r="AD19" s="391"/>
      <c r="AE19" s="72">
        <v>6000</v>
      </c>
      <c r="AF19" s="73"/>
      <c r="AG19" s="391"/>
    </row>
    <row r="20" spans="1:33" ht="15.75" thickBot="1" x14ac:dyDescent="0.3">
      <c r="A20" s="3" t="s">
        <v>455</v>
      </c>
      <c r="B20" s="661" t="s">
        <v>1345</v>
      </c>
      <c r="C20" s="661"/>
      <c r="D20" s="661"/>
      <c r="E20" s="661"/>
      <c r="F20" s="661"/>
      <c r="G20" s="661"/>
      <c r="I20" s="33" t="s">
        <v>868</v>
      </c>
      <c r="J20" s="34">
        <f t="shared" ref="J20:J30" si="0">(J5-J4+K5)/J4</f>
        <v>8.1632653061224483E-2</v>
      </c>
      <c r="K20" s="34">
        <f>(J20-J32)^2</f>
        <v>7.4192806414930153E-3</v>
      </c>
      <c r="L20" s="34">
        <f t="shared" ref="L20:L30" si="1">(L5-L4+M5)/L4</f>
        <v>8.171206225680934E-2</v>
      </c>
      <c r="M20" s="34">
        <f>(L20-L32)^2</f>
        <v>4.9876452472697782E-3</v>
      </c>
      <c r="N20" s="34">
        <f t="shared" ref="N20:N30" si="2">(N5-N4+O5)/N4</f>
        <v>0</v>
      </c>
      <c r="O20" s="35">
        <f>(N20-N32)^2</f>
        <v>1.0826753292974082E-4</v>
      </c>
      <c r="P20" s="34">
        <f t="shared" ref="P20:P30" si="3">(P5-P4+Q5)/P4</f>
        <v>5.4263565891472867E-2</v>
      </c>
      <c r="Q20" s="35">
        <f>(P20-P32)^2</f>
        <v>5.4376794890933014E-4</v>
      </c>
      <c r="R20" s="34">
        <f t="shared" ref="R20:R30" si="4">(R5-R4+S5)/R4</f>
        <v>3.1446540880503145E-2</v>
      </c>
      <c r="S20" s="35">
        <f>(R20-R32)^2</f>
        <v>8.2198656415414064E-4</v>
      </c>
      <c r="T20" s="34">
        <f t="shared" ref="T20:T30" si="5">(T5-T4+U5)/T4</f>
        <v>-0.05</v>
      </c>
      <c r="U20" s="35">
        <f>(T20-T32)^2</f>
        <v>2.806210804866744E-3</v>
      </c>
      <c r="Z20" s="391">
        <v>2</v>
      </c>
      <c r="AA20" s="69" t="s">
        <v>867</v>
      </c>
      <c r="AB20" s="72">
        <v>7850</v>
      </c>
      <c r="AC20" s="73"/>
      <c r="AD20" s="392">
        <v>5.7239057239057242E-2</v>
      </c>
      <c r="AE20" s="72">
        <v>6450</v>
      </c>
      <c r="AF20" s="73"/>
      <c r="AG20" s="392">
        <v>7.4999999999999997E-2</v>
      </c>
    </row>
    <row r="21" spans="1:33" ht="15.75" thickBot="1" x14ac:dyDescent="0.3">
      <c r="A21" s="3" t="s">
        <v>106</v>
      </c>
      <c r="B21" s="4" t="s">
        <v>1336</v>
      </c>
      <c r="C21" s="4" t="s">
        <v>338</v>
      </c>
      <c r="D21" s="4" t="s">
        <v>1346</v>
      </c>
      <c r="E21" s="4" t="s">
        <v>366</v>
      </c>
      <c r="F21" s="4" t="s">
        <v>1347</v>
      </c>
      <c r="G21" s="4" t="s">
        <v>1348</v>
      </c>
      <c r="I21" s="33" t="s">
        <v>869</v>
      </c>
      <c r="J21" s="34">
        <f t="shared" si="0"/>
        <v>-6.2893081761006293E-3</v>
      </c>
      <c r="K21" s="34">
        <f>(J21-J32)^2</f>
        <v>3.1923505507912733E-6</v>
      </c>
      <c r="L21" s="34">
        <f t="shared" si="1"/>
        <v>6.1151079136690649E-2</v>
      </c>
      <c r="M21" s="34">
        <f>(L21-L32)^2</f>
        <v>2.5062318458619346E-3</v>
      </c>
      <c r="N21" s="34">
        <f t="shared" si="2"/>
        <v>9.2356687898089165E-2</v>
      </c>
      <c r="O21" s="35">
        <f>(N21-N32)^2</f>
        <v>1.0559999144369413E-2</v>
      </c>
      <c r="P21" s="34">
        <f t="shared" si="3"/>
        <v>6.6176470588235295E-2</v>
      </c>
      <c r="Q21" s="35">
        <f>(P21-P32)^2</f>
        <v>1.2412753055183856E-3</v>
      </c>
      <c r="R21" s="34">
        <f t="shared" si="4"/>
        <v>5.1829268292682924E-2</v>
      </c>
      <c r="S21" s="35">
        <f>(R21-R32)^2</f>
        <v>2.4062002888618488E-3</v>
      </c>
      <c r="T21" s="34">
        <f t="shared" si="5"/>
        <v>-9.5975232198142413E-2</v>
      </c>
      <c r="U21" s="35">
        <f>(T21-T32)^2</f>
        <v>9.7908872852003788E-3</v>
      </c>
      <c r="Z21" s="391">
        <v>3</v>
      </c>
      <c r="AA21" s="69" t="s">
        <v>868</v>
      </c>
      <c r="AB21" s="72">
        <v>7850</v>
      </c>
      <c r="AC21" s="73"/>
      <c r="AD21" s="392">
        <v>0</v>
      </c>
      <c r="AE21" s="72">
        <v>6800</v>
      </c>
      <c r="AF21" s="73"/>
      <c r="AG21" s="392">
        <v>5.4263565891472867E-2</v>
      </c>
    </row>
    <row r="22" spans="1:33" ht="15.75" thickBot="1" x14ac:dyDescent="0.3">
      <c r="A22" s="3" t="s">
        <v>114</v>
      </c>
      <c r="B22" s="4" t="s">
        <v>1349</v>
      </c>
      <c r="C22" s="4" t="s">
        <v>1350</v>
      </c>
      <c r="D22" s="4" t="s">
        <v>1351</v>
      </c>
      <c r="E22" s="4" t="s">
        <v>1336</v>
      </c>
      <c r="F22" s="4" t="s">
        <v>1352</v>
      </c>
      <c r="G22" s="4" t="s">
        <v>1353</v>
      </c>
      <c r="I22" s="33" t="s">
        <v>870</v>
      </c>
      <c r="J22" s="34">
        <f t="shared" si="0"/>
        <v>-6.9620253164556958E-2</v>
      </c>
      <c r="K22" s="46">
        <f>(J22-J32)^2</f>
        <v>4.2403096445431275E-3</v>
      </c>
      <c r="L22" s="34">
        <f t="shared" si="1"/>
        <v>6.7796610169491523E-3</v>
      </c>
      <c r="M22" s="34">
        <f>(L22-L32)^2</f>
        <v>1.8568674170033668E-5</v>
      </c>
      <c r="N22" s="34">
        <f t="shared" si="2"/>
        <v>-0.20116618075801748</v>
      </c>
      <c r="O22" s="47">
        <f>(N22-N32)^2</f>
        <v>3.6389763771737159E-2</v>
      </c>
      <c r="P22" s="34">
        <f t="shared" si="3"/>
        <v>-7.2413793103448282E-2</v>
      </c>
      <c r="Q22" s="47">
        <f>(P22-P32)^2</f>
        <v>1.0682985000325934E-2</v>
      </c>
      <c r="R22" s="34">
        <f t="shared" si="4"/>
        <v>3.7681159420289857E-2</v>
      </c>
      <c r="S22" s="47">
        <f>(R22-R32)^2</f>
        <v>1.2183539008133392E-3</v>
      </c>
      <c r="T22" s="34">
        <f t="shared" si="5"/>
        <v>-2.0547945205479451E-2</v>
      </c>
      <c r="U22" s="47">
        <f>(T22-T32)^2</f>
        <v>5.532668665710499E-4</v>
      </c>
      <c r="Z22" s="391">
        <v>4</v>
      </c>
      <c r="AA22" s="69" t="s">
        <v>869</v>
      </c>
      <c r="AB22" s="72">
        <v>8575</v>
      </c>
      <c r="AC22" s="394"/>
      <c r="AD22" s="392">
        <v>9.2356687898089165E-2</v>
      </c>
      <c r="AE22" s="72">
        <v>7250</v>
      </c>
      <c r="AF22" s="73"/>
      <c r="AG22" s="392">
        <v>6.6176470588235295E-2</v>
      </c>
    </row>
    <row r="23" spans="1:33" ht="15.75" thickBot="1" x14ac:dyDescent="0.3">
      <c r="A23" s="3" t="s">
        <v>118</v>
      </c>
      <c r="B23" s="4" t="s">
        <v>1354</v>
      </c>
      <c r="C23" s="4" t="s">
        <v>372</v>
      </c>
      <c r="D23" s="4" t="s">
        <v>1306</v>
      </c>
      <c r="E23" s="4" t="s">
        <v>1355</v>
      </c>
      <c r="F23" s="4" t="s">
        <v>1356</v>
      </c>
      <c r="G23" s="4" t="s">
        <v>1357</v>
      </c>
      <c r="I23" s="33" t="s">
        <v>871</v>
      </c>
      <c r="J23" s="34">
        <f t="shared" si="0"/>
        <v>-2.0408163265306121E-2</v>
      </c>
      <c r="K23" s="34">
        <f>(J23-J32)^2</f>
        <v>2.5298716039289507E-4</v>
      </c>
      <c r="L23" s="34">
        <f t="shared" si="1"/>
        <v>-2.6666666666666668E-2</v>
      </c>
      <c r="M23" s="34">
        <f>(L23-L32)^2</f>
        <v>1.4254752228681754E-3</v>
      </c>
      <c r="N23" s="34">
        <f t="shared" si="2"/>
        <v>8.7883211678832118E-2</v>
      </c>
      <c r="O23" s="47">
        <f>(N23-N32)^2</f>
        <v>9.6606056915576246E-3</v>
      </c>
      <c r="P23" s="34">
        <f t="shared" si="3"/>
        <v>-1.7843866171003717E-3</v>
      </c>
      <c r="Q23" s="47">
        <f>(P23-P32)^2</f>
        <v>1.0711952968917064E-3</v>
      </c>
      <c r="R23" s="34">
        <f t="shared" si="4"/>
        <v>-9.720670391061453E-3</v>
      </c>
      <c r="S23" s="47">
        <f>(R23-R32)^2</f>
        <v>1.5617258992330763E-4</v>
      </c>
      <c r="T23" s="34">
        <f t="shared" si="5"/>
        <v>-1.6783216783216783E-2</v>
      </c>
      <c r="U23" s="47">
        <f>(T23-T32)^2</f>
        <v>3.9033498248367563E-4</v>
      </c>
      <c r="Z23" s="391">
        <v>5</v>
      </c>
      <c r="AA23" s="69" t="s">
        <v>870</v>
      </c>
      <c r="AB23" s="72">
        <v>6850</v>
      </c>
      <c r="AC23" s="73"/>
      <c r="AD23" s="392">
        <v>-0.20116618075801748</v>
      </c>
      <c r="AE23" s="72">
        <v>6725</v>
      </c>
      <c r="AF23" s="73"/>
      <c r="AG23" s="392">
        <v>-7.2413793103448282E-2</v>
      </c>
    </row>
    <row r="24" spans="1:33" ht="15.75" thickBot="1" x14ac:dyDescent="0.3">
      <c r="A24" s="3" t="s">
        <v>124</v>
      </c>
      <c r="B24" s="4" t="s">
        <v>1312</v>
      </c>
      <c r="C24" s="4" t="s">
        <v>1358</v>
      </c>
      <c r="D24" s="4" t="s">
        <v>1359</v>
      </c>
      <c r="E24" s="4" t="s">
        <v>1307</v>
      </c>
      <c r="F24" s="4" t="s">
        <v>1360</v>
      </c>
      <c r="G24" s="4" t="s">
        <v>1361</v>
      </c>
      <c r="I24" s="33" t="s">
        <v>872</v>
      </c>
      <c r="J24" s="34">
        <f t="shared" si="0"/>
        <v>-7.0921985815602835E-3</v>
      </c>
      <c r="K24" s="34">
        <f>(J24-J32)^2</f>
        <v>6.7060562423192386E-6</v>
      </c>
      <c r="L24" s="34">
        <f t="shared" si="1"/>
        <v>2.8268551236749116E-2</v>
      </c>
      <c r="M24" s="34">
        <f>(L24-L32)^2</f>
        <v>2.9514387091673575E-4</v>
      </c>
      <c r="N24" s="34">
        <f t="shared" si="2"/>
        <v>-3.0821917808219176E-2</v>
      </c>
      <c r="O24" s="47">
        <f>(N24-N32)^2</f>
        <v>4.1684364953554619E-4</v>
      </c>
      <c r="P24" s="34">
        <f t="shared" si="3"/>
        <v>0.12121212121212122</v>
      </c>
      <c r="Q24" s="47">
        <f>(P24-P32)^2</f>
        <v>8.1482013029811565E-3</v>
      </c>
      <c r="R24" s="34">
        <f t="shared" si="4"/>
        <v>0.02</v>
      </c>
      <c r="S24" s="47">
        <f>(R24-R32)^2</f>
        <v>2.9665815579274073E-4</v>
      </c>
      <c r="T24" s="34">
        <f t="shared" si="5"/>
        <v>-4.3478260869565216E-2</v>
      </c>
      <c r="U24" s="47">
        <f>(T24-T32)^2</f>
        <v>2.1577828387190083E-3</v>
      </c>
      <c r="Z24" s="391">
        <v>6</v>
      </c>
      <c r="AA24" s="69" t="s">
        <v>871</v>
      </c>
      <c r="AB24" s="72">
        <v>7300</v>
      </c>
      <c r="AC24" s="73">
        <v>152</v>
      </c>
      <c r="AD24" s="392">
        <v>8.7883211678832118E-2</v>
      </c>
      <c r="AE24" s="72">
        <v>6600</v>
      </c>
      <c r="AF24" s="73">
        <v>113</v>
      </c>
      <c r="AG24" s="392">
        <v>-1.7843866171003717E-3</v>
      </c>
    </row>
    <row r="25" spans="1:33" ht="15.75" thickBot="1" x14ac:dyDescent="0.3">
      <c r="A25" s="3" t="s">
        <v>130</v>
      </c>
      <c r="B25" s="4" t="s">
        <v>1362</v>
      </c>
      <c r="C25" s="4" t="s">
        <v>1362</v>
      </c>
      <c r="D25" s="4" t="s">
        <v>1134</v>
      </c>
      <c r="E25" s="4" t="s">
        <v>1328</v>
      </c>
      <c r="F25" s="4" t="s">
        <v>1363</v>
      </c>
      <c r="G25" s="4" t="s">
        <v>1364</v>
      </c>
      <c r="I25" s="33" t="s">
        <v>873</v>
      </c>
      <c r="J25" s="34">
        <f t="shared" si="0"/>
        <v>-7.1428571428571425E-2</v>
      </c>
      <c r="K25" s="34">
        <f>(J25-J32)^2</f>
        <v>4.4790865672814009E-3</v>
      </c>
      <c r="L25" s="34">
        <f t="shared" si="1"/>
        <v>6.1855670103092786E-2</v>
      </c>
      <c r="M25" s="34">
        <f>(L25-L32)^2</f>
        <v>2.5772751543193012E-3</v>
      </c>
      <c r="N25" s="34">
        <f t="shared" si="2"/>
        <v>-6.0070671378091869E-2</v>
      </c>
      <c r="O25" s="47">
        <f>(N25-N32)^2</f>
        <v>2.466662169373298E-3</v>
      </c>
      <c r="P25" s="34">
        <f t="shared" si="3"/>
        <v>4.3918918918918921E-2</v>
      </c>
      <c r="Q25" s="47">
        <f>(P25-P32)^2</f>
        <v>1.6832948995942191E-4</v>
      </c>
      <c r="R25" s="34">
        <f t="shared" si="4"/>
        <v>-0.10644257703081232</v>
      </c>
      <c r="S25" s="47">
        <f>(R25-R32)^2</f>
        <v>1.1928748425723171E-2</v>
      </c>
      <c r="T25" s="34">
        <f t="shared" si="5"/>
        <v>8.3333333333333329E-2</v>
      </c>
      <c r="U25" s="47">
        <f>(T25-T32)^2</f>
        <v>6.4576738351217414E-3</v>
      </c>
      <c r="Z25" s="391">
        <v>7</v>
      </c>
      <c r="AA25" s="69" t="s">
        <v>872</v>
      </c>
      <c r="AB25" s="72">
        <v>7075</v>
      </c>
      <c r="AC25" s="73"/>
      <c r="AD25" s="392">
        <v>-3.0821917808219176E-2</v>
      </c>
      <c r="AE25" s="72">
        <v>7400</v>
      </c>
      <c r="AF25" s="73"/>
      <c r="AG25" s="392">
        <v>0.12121212121212122</v>
      </c>
    </row>
    <row r="26" spans="1:33" ht="15.75" thickBot="1" x14ac:dyDescent="0.3">
      <c r="A26" s="3" t="s">
        <v>135</v>
      </c>
      <c r="B26" s="4" t="s">
        <v>1333</v>
      </c>
      <c r="C26" s="4" t="s">
        <v>1362</v>
      </c>
      <c r="D26" s="4" t="s">
        <v>1365</v>
      </c>
      <c r="E26" s="4" t="s">
        <v>1362</v>
      </c>
      <c r="F26" s="4" t="s">
        <v>1366</v>
      </c>
      <c r="G26" s="4" t="s">
        <v>1367</v>
      </c>
      <c r="I26" s="33" t="s">
        <v>874</v>
      </c>
      <c r="J26" s="34">
        <f t="shared" si="0"/>
        <v>-6.9230769230769235E-2</v>
      </c>
      <c r="K26" s="34">
        <f>(J26-J32)^2</f>
        <v>4.1897367775221104E-3</v>
      </c>
      <c r="L26" s="34">
        <f t="shared" si="1"/>
        <v>-1.9417475728155338E-2</v>
      </c>
      <c r="M26" s="34">
        <f>(L26-L32)^2</f>
        <v>9.3063282619991201E-4</v>
      </c>
      <c r="N26" s="34">
        <f t="shared" si="2"/>
        <v>-0.10902255639097744</v>
      </c>
      <c r="O26" s="47">
        <f>(N26-N32)^2</f>
        <v>9.7253891810157329E-3</v>
      </c>
      <c r="P26" s="34">
        <f t="shared" si="3"/>
        <v>5.5016181229773461E-2</v>
      </c>
      <c r="Q26" s="47">
        <f>(P26-P32)^2</f>
        <v>5.7943460077011116E-4</v>
      </c>
      <c r="R26" s="34">
        <f t="shared" si="4"/>
        <v>-1.2539184952978056E-2</v>
      </c>
      <c r="S26" s="47">
        <f>(R26-R32)^2</f>
        <v>2.3456202163030278E-4</v>
      </c>
      <c r="T26" s="34">
        <f t="shared" si="5"/>
        <v>1.3986013986013986E-2</v>
      </c>
      <c r="U26" s="47">
        <f>(T26-T32)^2</f>
        <v>1.2127149314140996E-4</v>
      </c>
      <c r="Z26" s="391">
        <v>8</v>
      </c>
      <c r="AA26" s="69" t="s">
        <v>873</v>
      </c>
      <c r="AB26" s="72">
        <v>6650</v>
      </c>
      <c r="AC26" s="73"/>
      <c r="AD26" s="392">
        <v>-6.0070671378091869E-2</v>
      </c>
      <c r="AE26" s="72">
        <v>7725</v>
      </c>
      <c r="AF26" s="73"/>
      <c r="AG26" s="392">
        <v>4.3918918918918921E-2</v>
      </c>
    </row>
    <row r="27" spans="1:33" ht="15.75" thickBot="1" x14ac:dyDescent="0.3">
      <c r="A27" s="3" t="s">
        <v>141</v>
      </c>
      <c r="B27" s="4" t="s">
        <v>1368</v>
      </c>
      <c r="C27" s="4" t="s">
        <v>1369</v>
      </c>
      <c r="D27" s="4" t="s">
        <v>1139</v>
      </c>
      <c r="E27" s="4" t="s">
        <v>1370</v>
      </c>
      <c r="F27" s="4" t="s">
        <v>1371</v>
      </c>
      <c r="G27" s="4" t="s">
        <v>1372</v>
      </c>
      <c r="I27" s="33" t="s">
        <v>875</v>
      </c>
      <c r="J27" s="34">
        <f t="shared" si="0"/>
        <v>6.6115702479338845E-2</v>
      </c>
      <c r="K27" s="34">
        <f>(J27-J32)^2</f>
        <v>4.9869436789247582E-3</v>
      </c>
      <c r="L27" s="34">
        <f t="shared" si="1"/>
        <v>-6.9306930693069313E-2</v>
      </c>
      <c r="M27" s="46">
        <f>(L27-L32)^2</f>
        <v>6.4634734277528964E-3</v>
      </c>
      <c r="N27" s="34">
        <f t="shared" si="2"/>
        <v>-0.10734177215189873</v>
      </c>
      <c r="O27" s="47">
        <f>(N27-N32)^2</f>
        <v>9.396705114370324E-3</v>
      </c>
      <c r="P27" s="34">
        <f t="shared" si="3"/>
        <v>1.9018404907975461E-2</v>
      </c>
      <c r="Q27" s="47">
        <f>(P27-P32)^2</f>
        <v>1.4223731122604881E-4</v>
      </c>
      <c r="R27" s="34">
        <f t="shared" si="4"/>
        <v>3.1746031746031746E-3</v>
      </c>
      <c r="S27" s="47">
        <f>(R27-R32)^2</f>
        <v>1.5869893762017343E-7</v>
      </c>
      <c r="T27" s="34">
        <f t="shared" si="5"/>
        <v>1.3793103448275862E-2</v>
      </c>
      <c r="U27" s="47">
        <f>(T27-T32)^2</f>
        <v>1.1705991719197778E-4</v>
      </c>
      <c r="Z27" s="391">
        <v>9</v>
      </c>
      <c r="AA27" s="69" t="s">
        <v>874</v>
      </c>
      <c r="AB27" s="72">
        <v>5925</v>
      </c>
      <c r="AC27" s="73"/>
      <c r="AD27" s="392">
        <v>-0.10902255639097744</v>
      </c>
      <c r="AE27" s="72">
        <v>8150</v>
      </c>
      <c r="AF27" s="73"/>
      <c r="AG27" s="392">
        <v>5.5016181229773461E-2</v>
      </c>
    </row>
    <row r="28" spans="1:33" ht="15.75" thickBot="1" x14ac:dyDescent="0.3">
      <c r="A28" s="3" t="s">
        <v>145</v>
      </c>
      <c r="B28" s="4" t="s">
        <v>1358</v>
      </c>
      <c r="C28" s="4" t="s">
        <v>1320</v>
      </c>
      <c r="D28" s="4" t="s">
        <v>1126</v>
      </c>
      <c r="E28" s="4" t="s">
        <v>1354</v>
      </c>
      <c r="F28" s="4" t="s">
        <v>1373</v>
      </c>
      <c r="G28" s="4" t="s">
        <v>1374</v>
      </c>
      <c r="I28" s="33" t="s">
        <v>876</v>
      </c>
      <c r="J28" s="34">
        <f t="shared" si="0"/>
        <v>4.0930232558139532E-2</v>
      </c>
      <c r="K28" s="34">
        <f>(J28-J32)^2</f>
        <v>2.0641416526831755E-3</v>
      </c>
      <c r="L28" s="34">
        <f t="shared" si="1"/>
        <v>-2.9929078014184398E-2</v>
      </c>
      <c r="M28" s="34">
        <f>(L28-L32)^2</f>
        <v>1.6824662729503414E-3</v>
      </c>
      <c r="N28" s="34">
        <f t="shared" si="2"/>
        <v>0.12918660287081341</v>
      </c>
      <c r="O28" s="47">
        <f>(N28-N32)^2</f>
        <v>1.9485862653442636E-2</v>
      </c>
      <c r="P28" s="34">
        <f t="shared" si="3"/>
        <v>-3.0303030303030303E-3</v>
      </c>
      <c r="Q28" s="47">
        <f>(P28-P32)^2</f>
        <v>1.1543031002306725E-3</v>
      </c>
      <c r="R28" s="34">
        <f t="shared" si="4"/>
        <v>1.2658227848101266E-2</v>
      </c>
      <c r="S28" s="47">
        <f>(R28-R32)^2</f>
        <v>9.7653825690606364E-5</v>
      </c>
      <c r="T28" s="34">
        <f t="shared" si="5"/>
        <v>8.2993197278911565E-2</v>
      </c>
      <c r="U28" s="47">
        <f>(T28-T32)^2</f>
        <v>6.4031230970245231E-3</v>
      </c>
      <c r="Z28" s="391">
        <v>10</v>
      </c>
      <c r="AA28" s="69" t="s">
        <v>875</v>
      </c>
      <c r="AB28" s="72">
        <v>5225</v>
      </c>
      <c r="AC28" s="73">
        <v>64</v>
      </c>
      <c r="AD28" s="392">
        <v>-0.10734177215189873</v>
      </c>
      <c r="AE28" s="72">
        <v>8250</v>
      </c>
      <c r="AF28" s="73">
        <v>55</v>
      </c>
      <c r="AG28" s="392">
        <v>1.9018404907975461E-2</v>
      </c>
    </row>
    <row r="29" spans="1:33" ht="15.75" thickBot="1" x14ac:dyDescent="0.3">
      <c r="A29" s="3" t="s">
        <v>1375</v>
      </c>
      <c r="B29" s="661" t="s">
        <v>198</v>
      </c>
      <c r="C29" s="661"/>
      <c r="D29" s="661"/>
      <c r="E29" s="661"/>
      <c r="F29" s="661"/>
      <c r="G29" s="661"/>
      <c r="I29" s="33" t="s">
        <v>877</v>
      </c>
      <c r="J29" s="34">
        <f t="shared" si="0"/>
        <v>-6.0150375939849621E-2</v>
      </c>
      <c r="K29" s="34">
        <f>(J29-J32)^2</f>
        <v>3.0966757283766091E-3</v>
      </c>
      <c r="L29" s="34">
        <f t="shared" si="1"/>
        <v>5.1660516605166053E-2</v>
      </c>
      <c r="M29" s="34">
        <f>(L29-L32)^2</f>
        <v>1.646064231649261E-3</v>
      </c>
      <c r="N29" s="34">
        <f t="shared" si="2"/>
        <v>4.2372881355932203E-3</v>
      </c>
      <c r="O29" s="47">
        <f>(N29-N32)^2</f>
        <v>2.1440153831835498E-4</v>
      </c>
      <c r="P29" s="34">
        <f t="shared" si="3"/>
        <v>-8.2066869300911852E-2</v>
      </c>
      <c r="Q29" s="47">
        <f>(P29-P32)^2</f>
        <v>1.2771622344331067E-2</v>
      </c>
      <c r="R29" s="34">
        <f t="shared" si="4"/>
        <v>3.7499999999999999E-3</v>
      </c>
      <c r="S29" s="47">
        <f>(R29-R32)^2</f>
        <v>9.4822251642942085E-7</v>
      </c>
      <c r="T29" s="34">
        <f t="shared" si="5"/>
        <v>8.2278481012658222E-2</v>
      </c>
      <c r="U29" s="47">
        <f>(T29-T32)^2</f>
        <v>6.2892514155652324E-3</v>
      </c>
      <c r="Z29" s="391">
        <v>11</v>
      </c>
      <c r="AA29" s="69" t="s">
        <v>876</v>
      </c>
      <c r="AB29" s="72">
        <v>5900</v>
      </c>
      <c r="AC29" s="73"/>
      <c r="AD29" s="392">
        <v>0.12918660287081341</v>
      </c>
      <c r="AE29" s="72">
        <v>8225</v>
      </c>
      <c r="AF29" s="73"/>
      <c r="AG29" s="392">
        <v>-3.0303030303030303E-3</v>
      </c>
    </row>
    <row r="30" spans="1:33" ht="15.75" thickBot="1" x14ac:dyDescent="0.3">
      <c r="A30" s="3" t="s">
        <v>150</v>
      </c>
      <c r="B30" s="4" t="s">
        <v>1306</v>
      </c>
      <c r="C30" s="4" t="s">
        <v>1376</v>
      </c>
      <c r="D30" s="4" t="s">
        <v>1045</v>
      </c>
      <c r="E30" s="4" t="s">
        <v>1368</v>
      </c>
      <c r="F30" s="4" t="s">
        <v>1377</v>
      </c>
      <c r="G30" s="4" t="s">
        <v>1378</v>
      </c>
      <c r="I30" s="33" t="s">
        <v>866</v>
      </c>
      <c r="J30" s="34">
        <f t="shared" si="0"/>
        <v>8.7999999999999995E-2</v>
      </c>
      <c r="K30" s="34">
        <f>(J30-J32)^2</f>
        <v>8.5567297412192864E-3</v>
      </c>
      <c r="L30" s="34">
        <f t="shared" si="1"/>
        <v>4.2105263157894736E-2</v>
      </c>
      <c r="M30" s="34">
        <f>(L30-L32)^2</f>
        <v>9.6202101997261132E-4</v>
      </c>
      <c r="N30" s="34">
        <f t="shared" si="2"/>
        <v>1.2658227848101266E-2</v>
      </c>
      <c r="O30" s="35">
        <f>(N30-N32)^2</f>
        <v>5.3192025424899367E-4</v>
      </c>
      <c r="P30" s="34">
        <f t="shared" si="3"/>
        <v>9.602649006622517E-2</v>
      </c>
      <c r="Q30" s="35">
        <f>(P30-P32)^2</f>
        <v>4.235635051163528E-3</v>
      </c>
      <c r="R30" s="34">
        <f t="shared" si="4"/>
        <v>4.0752351097178681E-2</v>
      </c>
      <c r="S30" s="35">
        <f>(R30-R32)^2</f>
        <v>1.4421855592300545E-3</v>
      </c>
      <c r="T30" s="34">
        <f t="shared" si="5"/>
        <v>-3.8011695906432746E-2</v>
      </c>
      <c r="U30" s="47">
        <f>(T30-T32)^2</f>
        <v>1.6798010630459841E-3</v>
      </c>
      <c r="Z30" s="391">
        <v>12</v>
      </c>
      <c r="AA30" s="69" t="s">
        <v>877</v>
      </c>
      <c r="AB30" s="72">
        <v>5925</v>
      </c>
      <c r="AC30" s="73"/>
      <c r="AD30" s="392">
        <v>4.2372881355932203E-3</v>
      </c>
      <c r="AE30" s="72">
        <v>7550</v>
      </c>
      <c r="AF30" s="73"/>
      <c r="AG30" s="392">
        <v>-8.2066869300911852E-2</v>
      </c>
    </row>
    <row r="31" spans="1:33" ht="15.75" thickBot="1" x14ac:dyDescent="0.3">
      <c r="A31" s="3" t="s">
        <v>155</v>
      </c>
      <c r="B31" s="4" t="s">
        <v>1134</v>
      </c>
      <c r="C31" s="4" t="s">
        <v>1341</v>
      </c>
      <c r="D31" s="4" t="s">
        <v>1333</v>
      </c>
      <c r="E31" s="4" t="s">
        <v>371</v>
      </c>
      <c r="F31" s="4" t="s">
        <v>1379</v>
      </c>
      <c r="G31" s="4" t="s">
        <v>1380</v>
      </c>
      <c r="I31" s="33" t="s">
        <v>880</v>
      </c>
      <c r="J31" s="36">
        <f>SUM(J19:J30)</f>
        <v>-5.4031117913176968E-2</v>
      </c>
      <c r="K31" s="46"/>
      <c r="L31" s="46">
        <f>SUM(L19:L30)</f>
        <v>0.13306559358774669</v>
      </c>
      <c r="M31" s="46"/>
      <c r="N31" s="36">
        <f>SUM(N19:N30)</f>
        <v>-0.12486202281671828</v>
      </c>
      <c r="O31" s="35"/>
      <c r="P31" s="46">
        <f>SUM(P19:P30)</f>
        <v>0.37133680076295883</v>
      </c>
      <c r="Q31" s="35"/>
      <c r="R31" s="46">
        <f>SUM(R19:R30)</f>
        <v>3.3314793867208134E-2</v>
      </c>
      <c r="S31" s="35"/>
      <c r="T31" s="46">
        <f>SUM(T19:T30)</f>
        <v>3.5684163638525029E-2</v>
      </c>
      <c r="U31" s="35"/>
      <c r="Z31" s="391">
        <v>13</v>
      </c>
      <c r="AA31" s="69" t="s">
        <v>866</v>
      </c>
      <c r="AB31" s="72">
        <v>6000</v>
      </c>
      <c r="AC31" s="73"/>
      <c r="AD31" s="392">
        <v>1.2658227848101266E-2</v>
      </c>
      <c r="AE31" s="72">
        <v>8275</v>
      </c>
      <c r="AF31" s="73"/>
      <c r="AG31" s="392">
        <v>9.602649006622517E-2</v>
      </c>
    </row>
    <row r="32" spans="1:33" ht="15.75" thickBot="1" x14ac:dyDescent="0.3">
      <c r="A32" s="3" t="s">
        <v>159</v>
      </c>
      <c r="B32" s="4" t="s">
        <v>1051</v>
      </c>
      <c r="C32" s="4" t="s">
        <v>1381</v>
      </c>
      <c r="D32" s="4" t="s">
        <v>1088</v>
      </c>
      <c r="E32" s="4" t="s">
        <v>1382</v>
      </c>
      <c r="F32" s="4" t="s">
        <v>1383</v>
      </c>
      <c r="G32" s="4" t="s">
        <v>1384</v>
      </c>
      <c r="I32" s="33" t="s">
        <v>881</v>
      </c>
      <c r="J32" s="46">
        <f>J31/12</f>
        <v>-4.5025931594314143E-3</v>
      </c>
      <c r="K32" s="46"/>
      <c r="L32" s="81">
        <f>L31/12</f>
        <v>1.1088799465645558E-2</v>
      </c>
      <c r="M32" s="46"/>
      <c r="N32" s="81">
        <f>N31/12</f>
        <v>-1.0405168568059857E-2</v>
      </c>
      <c r="O32" s="35"/>
      <c r="P32" s="37">
        <f>P31/12</f>
        <v>3.0944733396913237E-2</v>
      </c>
      <c r="Q32" s="35"/>
      <c r="R32" s="37">
        <f>R31/12</f>
        <v>2.7762328222673445E-3</v>
      </c>
      <c r="S32" s="35"/>
      <c r="T32" s="37">
        <f>T31/12</f>
        <v>2.9736803032104193E-3</v>
      </c>
      <c r="U32" s="35"/>
      <c r="Z32" s="662" t="s">
        <v>5160</v>
      </c>
      <c r="AA32" s="662"/>
      <c r="AB32" s="662"/>
      <c r="AC32" s="662"/>
      <c r="AD32" s="392">
        <v>-0.12486202281671828</v>
      </c>
      <c r="AE32" s="662" t="s">
        <v>5160</v>
      </c>
      <c r="AF32" s="662"/>
      <c r="AG32" s="392">
        <v>0.37133680076295883</v>
      </c>
    </row>
    <row r="33" spans="1:33" ht="15.75" thickBot="1" x14ac:dyDescent="0.3">
      <c r="A33" s="3" t="s">
        <v>165</v>
      </c>
      <c r="B33" s="4" t="s">
        <v>1069</v>
      </c>
      <c r="C33" s="4" t="s">
        <v>1044</v>
      </c>
      <c r="D33" s="4" t="s">
        <v>1063</v>
      </c>
      <c r="E33" s="4" t="s">
        <v>1044</v>
      </c>
      <c r="F33" s="4" t="s">
        <v>1385</v>
      </c>
      <c r="G33" s="4" t="s">
        <v>1386</v>
      </c>
      <c r="I33" s="65" t="s">
        <v>882</v>
      </c>
      <c r="J33" s="34"/>
      <c r="K33" s="34">
        <f>SUM(K19:K30)/12</f>
        <v>3.3149365809204893E-3</v>
      </c>
      <c r="L33" s="34"/>
      <c r="M33" s="34">
        <f>SUM(M19:M30)/12</f>
        <v>2.323515559769554E-3</v>
      </c>
      <c r="N33" s="34"/>
      <c r="O33" s="47">
        <f>SUM(O19:O30)/12</f>
        <v>8.6276801654952551E-3</v>
      </c>
      <c r="P33" s="34"/>
      <c r="Q33" s="47">
        <f>SUM(Q19:Q30)/12</f>
        <v>3.5566544389813676E-3</v>
      </c>
      <c r="R33" s="34"/>
      <c r="S33" s="47">
        <f>SUM(S19:S30)/12</f>
        <v>1.6976606735834854E-3</v>
      </c>
      <c r="T33" s="34"/>
      <c r="U33" s="47">
        <f>SUM(U19:U30)/12</f>
        <v>3.1010693562953033E-3</v>
      </c>
      <c r="Z33" s="616"/>
      <c r="AA33" s="610" t="s">
        <v>5144</v>
      </c>
      <c r="AB33" s="610"/>
      <c r="AC33" s="610"/>
      <c r="AD33" s="610"/>
      <c r="AE33" s="610" t="s">
        <v>5145</v>
      </c>
      <c r="AF33" s="610"/>
      <c r="AG33" s="610"/>
    </row>
    <row r="34" spans="1:33" ht="15.75" thickBot="1" x14ac:dyDescent="0.3">
      <c r="A34" s="3" t="s">
        <v>1387</v>
      </c>
      <c r="B34" s="661" t="s">
        <v>1345</v>
      </c>
      <c r="C34" s="661"/>
      <c r="D34" s="661"/>
      <c r="E34" s="661"/>
      <c r="F34" s="661"/>
      <c r="G34" s="661"/>
      <c r="I34" s="38" t="s">
        <v>883</v>
      </c>
      <c r="J34" s="34"/>
      <c r="K34" s="34">
        <f>SQRT(K33)</f>
        <v>5.7575485937336988E-2</v>
      </c>
      <c r="L34" s="34"/>
      <c r="M34" s="34">
        <f>SQRT(M33)</f>
        <v>4.8202858419076705E-2</v>
      </c>
      <c r="N34" s="34"/>
      <c r="O34" s="35">
        <f>SQRT(O33)</f>
        <v>9.2885306510207821E-2</v>
      </c>
      <c r="P34" s="34"/>
      <c r="Q34" s="35">
        <f>SQRT(Q33)</f>
        <v>5.9637693105798181E-2</v>
      </c>
      <c r="R34" s="34"/>
      <c r="S34" s="35">
        <f>SQRT(S33)</f>
        <v>4.1202677990435102E-2</v>
      </c>
      <c r="T34" s="34"/>
      <c r="U34" s="35">
        <f>SQRT(U33)</f>
        <v>5.5687245903306294E-2</v>
      </c>
      <c r="Z34" s="616"/>
      <c r="AA34" s="389" t="s">
        <v>885</v>
      </c>
      <c r="AB34" s="389" t="s">
        <v>5161</v>
      </c>
      <c r="AC34" s="389" t="s">
        <v>5162</v>
      </c>
      <c r="AD34" s="390" t="s">
        <v>878</v>
      </c>
      <c r="AE34" s="389" t="s">
        <v>5161</v>
      </c>
      <c r="AF34" s="389" t="s">
        <v>5162</v>
      </c>
      <c r="AG34" s="390" t="s">
        <v>878</v>
      </c>
    </row>
    <row r="35" spans="1:33" ht="15.75" thickBot="1" x14ac:dyDescent="0.3">
      <c r="A35" s="3" t="s">
        <v>171</v>
      </c>
      <c r="B35" s="4" t="s">
        <v>1054</v>
      </c>
      <c r="C35" s="4" t="s">
        <v>1388</v>
      </c>
      <c r="D35" s="4" t="s">
        <v>1091</v>
      </c>
      <c r="E35" s="4" t="s">
        <v>1066</v>
      </c>
      <c r="F35" s="4" t="s">
        <v>1389</v>
      </c>
      <c r="G35" s="4" t="s">
        <v>1390</v>
      </c>
      <c r="I35" s="32"/>
      <c r="J35" s="32"/>
      <c r="K35" s="32"/>
      <c r="L35" s="32"/>
      <c r="M35" s="32"/>
      <c r="N35" s="32"/>
      <c r="O35" s="32"/>
      <c r="P35" s="32"/>
      <c r="Q35" s="32"/>
      <c r="Z35" s="393">
        <v>1</v>
      </c>
      <c r="AA35" s="385" t="s">
        <v>866</v>
      </c>
      <c r="AB35" s="69">
        <v>8275</v>
      </c>
      <c r="AC35" s="393"/>
      <c r="AD35" s="393"/>
      <c r="AE35" s="69">
        <v>8300</v>
      </c>
      <c r="AF35" s="68"/>
      <c r="AG35" s="393"/>
    </row>
    <row r="36" spans="1:33" ht="15.75" thickBot="1" x14ac:dyDescent="0.3">
      <c r="A36" s="3" t="s">
        <v>178</v>
      </c>
      <c r="B36" s="4" t="s">
        <v>1136</v>
      </c>
      <c r="C36" s="4" t="s">
        <v>1391</v>
      </c>
      <c r="D36" s="4" t="s">
        <v>1066</v>
      </c>
      <c r="E36" s="4" t="s">
        <v>1056</v>
      </c>
      <c r="F36" s="4" t="s">
        <v>1392</v>
      </c>
      <c r="G36" s="4" t="s">
        <v>1393</v>
      </c>
      <c r="I36" s="601" t="s">
        <v>724</v>
      </c>
      <c r="J36" s="602"/>
      <c r="K36" s="602"/>
      <c r="L36" s="602"/>
      <c r="M36" s="602"/>
      <c r="N36" s="602"/>
      <c r="O36" s="603"/>
      <c r="Q36" s="610" t="s">
        <v>724</v>
      </c>
      <c r="R36" s="610"/>
      <c r="S36" s="610"/>
      <c r="T36" s="610"/>
      <c r="U36" s="610"/>
      <c r="V36" s="610"/>
      <c r="W36" s="610"/>
      <c r="X36" s="610"/>
      <c r="Z36" s="393">
        <v>2</v>
      </c>
      <c r="AA36" s="69" t="s">
        <v>867</v>
      </c>
      <c r="AB36" s="69">
        <v>7950</v>
      </c>
      <c r="AC36" s="393"/>
      <c r="AD36" s="64">
        <v>-3.9274924471299093E-2</v>
      </c>
      <c r="AE36" s="69">
        <v>8500</v>
      </c>
      <c r="AF36" s="393"/>
      <c r="AG36" s="64">
        <v>2.4096385542168676E-2</v>
      </c>
    </row>
    <row r="37" spans="1:33" ht="18" thickBot="1" x14ac:dyDescent="0.3">
      <c r="A37" s="3" t="s">
        <v>182</v>
      </c>
      <c r="B37" s="4" t="s">
        <v>1076</v>
      </c>
      <c r="C37" s="4" t="s">
        <v>1394</v>
      </c>
      <c r="D37" s="4" t="s">
        <v>1036</v>
      </c>
      <c r="E37" s="4" t="s">
        <v>1294</v>
      </c>
      <c r="F37" s="4" t="s">
        <v>1395</v>
      </c>
      <c r="G37" s="4" t="s">
        <v>1396</v>
      </c>
      <c r="I37" s="39" t="s">
        <v>884</v>
      </c>
      <c r="J37" s="40" t="s">
        <v>885</v>
      </c>
      <c r="K37" s="40" t="s">
        <v>886</v>
      </c>
      <c r="L37" s="40" t="s">
        <v>887</v>
      </c>
      <c r="M37" s="40" t="s">
        <v>888</v>
      </c>
      <c r="N37" s="40" t="s">
        <v>889</v>
      </c>
      <c r="O37" s="40" t="s">
        <v>890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393">
        <v>3</v>
      </c>
      <c r="AA37" s="69" t="s">
        <v>868</v>
      </c>
      <c r="AB37" s="69">
        <v>8200</v>
      </c>
      <c r="AC37" s="393"/>
      <c r="AD37" s="64">
        <v>3.1446540880503145E-2</v>
      </c>
      <c r="AE37" s="69">
        <v>8075</v>
      </c>
      <c r="AF37" s="393"/>
      <c r="AG37" s="64">
        <v>-0.05</v>
      </c>
    </row>
    <row r="38" spans="1:33" ht="16.5" thickBot="1" x14ac:dyDescent="0.3">
      <c r="A38" s="3" t="s">
        <v>186</v>
      </c>
      <c r="B38" s="4" t="s">
        <v>1063</v>
      </c>
      <c r="C38" s="4" t="s">
        <v>1048</v>
      </c>
      <c r="D38" s="4" t="s">
        <v>1084</v>
      </c>
      <c r="E38" s="4" t="s">
        <v>1388</v>
      </c>
      <c r="F38" s="4" t="s">
        <v>1397</v>
      </c>
      <c r="G38" s="4" t="s">
        <v>1398</v>
      </c>
      <c r="I38" s="590">
        <v>2013</v>
      </c>
      <c r="J38" s="41" t="s">
        <v>867</v>
      </c>
      <c r="K38" s="74">
        <v>-2.6490066225165563E-2</v>
      </c>
      <c r="L38" s="75">
        <v>-4.5025931594314143E-3</v>
      </c>
      <c r="M38" s="74">
        <v>3.5671528080104521E-2</v>
      </c>
      <c r="N38" s="74">
        <v>-1.5438184632049362E-3</v>
      </c>
      <c r="O38" s="44">
        <f>((K38-L38)*(M38-N38))</f>
        <v>-8.1827142975297905E-4</v>
      </c>
      <c r="Q38" s="599">
        <v>2013</v>
      </c>
      <c r="R38" s="140" t="s">
        <v>867</v>
      </c>
      <c r="S38" s="141">
        <v>-2.6490066225165563E-2</v>
      </c>
      <c r="T38" s="141">
        <v>3.5671528080104521E-2</v>
      </c>
      <c r="U38" s="141">
        <v>-3.2805785449567392E-3</v>
      </c>
      <c r="V38" s="141">
        <v>0.79155330992595652</v>
      </c>
      <c r="W38" s="142">
        <f>S38-U38-(V38*T38)</f>
        <v>-5.1445403802132264E-2</v>
      </c>
      <c r="X38" s="143">
        <f>W38^2</f>
        <v>2.6466295723644446E-3</v>
      </c>
      <c r="Z38" s="393">
        <v>4</v>
      </c>
      <c r="AA38" s="69" t="s">
        <v>869</v>
      </c>
      <c r="AB38" s="69">
        <v>8625</v>
      </c>
      <c r="AC38" s="393"/>
      <c r="AD38" s="64">
        <v>5.1829268292682924E-2</v>
      </c>
      <c r="AE38" s="69">
        <v>7300</v>
      </c>
      <c r="AF38" s="393"/>
      <c r="AG38" s="64">
        <v>-9.5975232198142413E-2</v>
      </c>
    </row>
    <row r="39" spans="1:33" ht="16.5" thickBot="1" x14ac:dyDescent="0.3">
      <c r="A39" s="3" t="s">
        <v>189</v>
      </c>
      <c r="B39" s="4" t="s">
        <v>1091</v>
      </c>
      <c r="C39" s="4" t="s">
        <v>1104</v>
      </c>
      <c r="D39" s="4" t="s">
        <v>1399</v>
      </c>
      <c r="E39" s="4" t="s">
        <v>1104</v>
      </c>
      <c r="F39" s="4" t="s">
        <v>1400</v>
      </c>
      <c r="G39" s="4" t="s">
        <v>1401</v>
      </c>
      <c r="I39" s="591"/>
      <c r="J39" s="41" t="s">
        <v>868</v>
      </c>
      <c r="K39" s="74">
        <v>8.1632653061224483E-2</v>
      </c>
      <c r="L39" s="75">
        <v>-4.5025931594314143E-3</v>
      </c>
      <c r="M39" s="74">
        <v>8.3388067151827255E-2</v>
      </c>
      <c r="N39" s="74">
        <v>-1.5438184632049362E-3</v>
      </c>
      <c r="O39" s="44">
        <f t="shared" ref="O39:O49" si="6">((K39-L39)*(M39-N39))</f>
        <v>7.3156288794353807E-3</v>
      </c>
      <c r="Q39" s="599"/>
      <c r="R39" s="140" t="s">
        <v>868</v>
      </c>
      <c r="S39" s="141">
        <v>8.1632653061224483E-2</v>
      </c>
      <c r="T39" s="141">
        <v>8.3388067151827255E-2</v>
      </c>
      <c r="U39" s="141">
        <v>-3.2805785449567392E-3</v>
      </c>
      <c r="V39" s="141">
        <v>0.79155330992595652</v>
      </c>
      <c r="W39" s="142">
        <f t="shared" ref="W39:W49" si="7">S39-U39-(V39*T39)</f>
        <v>1.8907131043824424E-2</v>
      </c>
      <c r="X39" s="143">
        <f t="shared" ref="X39:X49" si="8">W39^2</f>
        <v>3.5747960430834925E-4</v>
      </c>
      <c r="Z39" s="393">
        <v>5</v>
      </c>
      <c r="AA39" s="69" t="s">
        <v>870</v>
      </c>
      <c r="AB39" s="69">
        <v>8950</v>
      </c>
      <c r="AC39" s="393"/>
      <c r="AD39" s="64">
        <v>3.7681159420289857E-2</v>
      </c>
      <c r="AE39" s="69">
        <v>7150</v>
      </c>
      <c r="AF39" s="393"/>
      <c r="AG39" s="64">
        <v>-2.0547945205479451E-2</v>
      </c>
    </row>
    <row r="40" spans="1:33" ht="16.5" thickBot="1" x14ac:dyDescent="0.3">
      <c r="A40" s="3" t="s">
        <v>193</v>
      </c>
      <c r="B40" s="4" t="s">
        <v>1084</v>
      </c>
      <c r="C40" s="4" t="s">
        <v>1066</v>
      </c>
      <c r="D40" s="4" t="s">
        <v>1116</v>
      </c>
      <c r="E40" s="4" t="s">
        <v>1091</v>
      </c>
      <c r="F40" s="4" t="s">
        <v>1402</v>
      </c>
      <c r="G40" s="4" t="s">
        <v>1403</v>
      </c>
      <c r="I40" s="591"/>
      <c r="J40" s="41" t="s">
        <v>869</v>
      </c>
      <c r="K40" s="74">
        <v>-6.2893081761006293E-3</v>
      </c>
      <c r="L40" s="75">
        <v>-4.5025931594314143E-3</v>
      </c>
      <c r="M40" s="74">
        <v>1.4707665446079972E-2</v>
      </c>
      <c r="N40" s="74">
        <v>-1.5438184632049362E-3</v>
      </c>
      <c r="O40" s="44">
        <f t="shared" si="6"/>
        <v>-2.9036770343877464E-5</v>
      </c>
      <c r="Q40" s="599"/>
      <c r="R40" s="140" t="s">
        <v>869</v>
      </c>
      <c r="S40" s="141">
        <v>-6.2893081761006293E-3</v>
      </c>
      <c r="T40" s="141">
        <v>1.4707665446079972E-2</v>
      </c>
      <c r="U40" s="141">
        <v>-3.2805785449567392E-3</v>
      </c>
      <c r="V40" s="141">
        <v>0.79155330992595652</v>
      </c>
      <c r="W40" s="142">
        <f t="shared" si="7"/>
        <v>-1.4650630896272112E-2</v>
      </c>
      <c r="X40" s="143">
        <f t="shared" si="8"/>
        <v>2.1464098565880297E-4</v>
      </c>
      <c r="Z40" s="393">
        <v>6</v>
      </c>
      <c r="AA40" s="69" t="s">
        <v>871</v>
      </c>
      <c r="AB40" s="69">
        <v>8750</v>
      </c>
      <c r="AC40" s="393">
        <v>113</v>
      </c>
      <c r="AD40" s="64">
        <v>-9.720670391061453E-3</v>
      </c>
      <c r="AE40" s="69">
        <v>6900</v>
      </c>
      <c r="AF40" s="68" t="s">
        <v>4997</v>
      </c>
      <c r="AG40" s="64">
        <v>-1.6783216783216783E-2</v>
      </c>
    </row>
    <row r="41" spans="1:33" ht="16.5" thickBot="1" x14ac:dyDescent="0.3">
      <c r="A41" s="3" t="s">
        <v>199</v>
      </c>
      <c r="B41" s="4" t="s">
        <v>1204</v>
      </c>
      <c r="C41" s="4" t="s">
        <v>1050</v>
      </c>
      <c r="D41" s="4" t="s">
        <v>1116</v>
      </c>
      <c r="E41" s="4" t="s">
        <v>1041</v>
      </c>
      <c r="F41" s="4" t="s">
        <v>1404</v>
      </c>
      <c r="G41" s="4" t="s">
        <v>1405</v>
      </c>
      <c r="I41" s="591"/>
      <c r="J41" s="41" t="s">
        <v>870</v>
      </c>
      <c r="K41" s="74">
        <v>-6.9620253164556958E-2</v>
      </c>
      <c r="L41" s="75">
        <v>-4.5025931594314143E-3</v>
      </c>
      <c r="M41" s="74">
        <v>1.3813376032119618E-2</v>
      </c>
      <c r="N41" s="74">
        <v>-1.5438184632049362E-3</v>
      </c>
      <c r="O41" s="44">
        <f t="shared" si="6"/>
        <v>-1.0000245697791299E-3</v>
      </c>
      <c r="Q41" s="599"/>
      <c r="R41" s="140" t="s">
        <v>870</v>
      </c>
      <c r="S41" s="141">
        <v>-6.9620253164556958E-2</v>
      </c>
      <c r="T41" s="141">
        <v>1.3813376032119618E-2</v>
      </c>
      <c r="U41" s="141">
        <v>-3.2805785449567392E-3</v>
      </c>
      <c r="V41" s="141">
        <v>0.79155330992595652</v>
      </c>
      <c r="W41" s="142">
        <f t="shared" si="7"/>
        <v>-7.7273698139076377E-2</v>
      </c>
      <c r="X41" s="143">
        <f t="shared" si="8"/>
        <v>5.9712244240890961E-3</v>
      </c>
      <c r="Z41" s="393">
        <v>7</v>
      </c>
      <c r="AA41" s="69" t="s">
        <v>872</v>
      </c>
      <c r="AB41" s="69">
        <v>8925</v>
      </c>
      <c r="AC41" s="393"/>
      <c r="AD41" s="64">
        <v>0.02</v>
      </c>
      <c r="AE41" s="69">
        <v>6600</v>
      </c>
      <c r="AF41" s="68"/>
      <c r="AG41" s="64">
        <v>-4.3478260869565216E-2</v>
      </c>
    </row>
    <row r="42" spans="1:33" ht="16.5" thickBot="1" x14ac:dyDescent="0.3">
      <c r="A42" s="3" t="s">
        <v>204</v>
      </c>
      <c r="B42" s="4" t="s">
        <v>1211</v>
      </c>
      <c r="C42" s="4" t="s">
        <v>1092</v>
      </c>
      <c r="D42" s="4" t="s">
        <v>1010</v>
      </c>
      <c r="E42" s="4" t="s">
        <v>1143</v>
      </c>
      <c r="F42" s="4" t="s">
        <v>1406</v>
      </c>
      <c r="G42" s="4" t="s">
        <v>1407</v>
      </c>
      <c r="I42" s="591"/>
      <c r="J42" s="41" t="s">
        <v>871</v>
      </c>
      <c r="K42" s="74">
        <v>-2.0408163265306121E-2</v>
      </c>
      <c r="L42" s="75">
        <v>-4.5025931594314143E-3</v>
      </c>
      <c r="M42" s="74">
        <v>-1.0560682672701252E-2</v>
      </c>
      <c r="N42" s="74">
        <v>-1.5438184632049362E-3</v>
      </c>
      <c r="O42" s="44">
        <f t="shared" si="6"/>
        <v>1.4341836581929616E-4</v>
      </c>
      <c r="Q42" s="599"/>
      <c r="R42" s="140" t="s">
        <v>871</v>
      </c>
      <c r="S42" s="141">
        <v>-2.0408163265306121E-2</v>
      </c>
      <c r="T42" s="141">
        <v>-1.0560682672701252E-2</v>
      </c>
      <c r="U42" s="141">
        <v>-3.2805785449567392E-3</v>
      </c>
      <c r="V42" s="141">
        <v>0.79155330992595652</v>
      </c>
      <c r="W42" s="142">
        <f t="shared" si="7"/>
        <v>-8.7682413956950093E-3</v>
      </c>
      <c r="X42" s="143">
        <f t="shared" si="8"/>
        <v>7.6882057173179562E-5</v>
      </c>
      <c r="Z42" s="393">
        <v>8</v>
      </c>
      <c r="AA42" s="69" t="s">
        <v>873</v>
      </c>
      <c r="AB42" s="69">
        <v>7975</v>
      </c>
      <c r="AC42" s="393"/>
      <c r="AD42" s="64">
        <v>-0.10644257703081232</v>
      </c>
      <c r="AE42" s="69">
        <v>7150</v>
      </c>
      <c r="AF42" s="68"/>
      <c r="AG42" s="64">
        <v>8.3333333333333329E-2</v>
      </c>
    </row>
    <row r="43" spans="1:33" ht="16.5" thickBot="1" x14ac:dyDescent="0.3">
      <c r="A43" s="3" t="s">
        <v>1408</v>
      </c>
      <c r="B43" s="661" t="s">
        <v>1409</v>
      </c>
      <c r="C43" s="661"/>
      <c r="D43" s="661"/>
      <c r="E43" s="661"/>
      <c r="F43" s="661"/>
      <c r="G43" s="661"/>
      <c r="I43" s="591"/>
      <c r="J43" s="41" t="s">
        <v>872</v>
      </c>
      <c r="K43" s="74">
        <v>-7.0921985815602835E-3</v>
      </c>
      <c r="L43" s="75">
        <v>-4.5025931594314143E-3</v>
      </c>
      <c r="M43" s="74">
        <v>-4.225285001250792E-2</v>
      </c>
      <c r="N43" s="74">
        <v>-1.5438184632049362E-3</v>
      </c>
      <c r="O43" s="44">
        <f t="shared" si="6"/>
        <v>1.0542032882969021E-4</v>
      </c>
      <c r="Q43" s="599"/>
      <c r="R43" s="140" t="s">
        <v>872</v>
      </c>
      <c r="S43" s="141">
        <v>-7.0921985815602835E-3</v>
      </c>
      <c r="T43" s="141">
        <v>-4.225285001250792E-2</v>
      </c>
      <c r="U43" s="141">
        <v>-3.2805785449567392E-3</v>
      </c>
      <c r="V43" s="141">
        <v>0.79155330992595652</v>
      </c>
      <c r="W43" s="142">
        <f t="shared" si="7"/>
        <v>2.9633763244602093E-2</v>
      </c>
      <c r="X43" s="143">
        <f t="shared" si="8"/>
        <v>8.781599240371299E-4</v>
      </c>
      <c r="Z43" s="393">
        <v>9</v>
      </c>
      <c r="AA43" s="69" t="s">
        <v>874</v>
      </c>
      <c r="AB43" s="69">
        <v>7875</v>
      </c>
      <c r="AC43" s="393"/>
      <c r="AD43" s="64">
        <v>-1.2539184952978056E-2</v>
      </c>
      <c r="AE43" s="395">
        <v>7250</v>
      </c>
      <c r="AF43" s="68"/>
      <c r="AG43" s="64">
        <v>1.3986013986013986E-2</v>
      </c>
    </row>
    <row r="44" spans="1:33" ht="16.5" thickBot="1" x14ac:dyDescent="0.3">
      <c r="A44" s="3" t="s">
        <v>210</v>
      </c>
      <c r="B44" s="4" t="s">
        <v>1143</v>
      </c>
      <c r="C44" s="4" t="s">
        <v>1077</v>
      </c>
      <c r="D44" s="4" t="s">
        <v>1246</v>
      </c>
      <c r="E44" s="4" t="s">
        <v>1155</v>
      </c>
      <c r="F44" s="4" t="s">
        <v>1410</v>
      </c>
      <c r="G44" s="4" t="s">
        <v>1411</v>
      </c>
      <c r="I44" s="591"/>
      <c r="J44" s="41" t="s">
        <v>873</v>
      </c>
      <c r="K44" s="74">
        <v>-7.1428571428571425E-2</v>
      </c>
      <c r="L44" s="75">
        <v>-4.5025931594314143E-3</v>
      </c>
      <c r="M44" s="74">
        <v>-3.9925373134328389E-2</v>
      </c>
      <c r="N44" s="74">
        <v>-1.5438184632049362E-3</v>
      </c>
      <c r="O44" s="44">
        <f t="shared" si="6"/>
        <v>2.5687230938554175E-3</v>
      </c>
      <c r="Q44" s="599"/>
      <c r="R44" s="140" t="s">
        <v>873</v>
      </c>
      <c r="S44" s="141">
        <v>-7.1428571428571425E-2</v>
      </c>
      <c r="T44" s="141">
        <v>-3.9925373134328389E-2</v>
      </c>
      <c r="U44" s="141">
        <v>-3.2805785449567392E-3</v>
      </c>
      <c r="V44" s="141">
        <v>0.79155330992595652</v>
      </c>
      <c r="W44" s="142">
        <f t="shared" si="7"/>
        <v>-3.6544931629108192E-2</v>
      </c>
      <c r="X44" s="143">
        <f t="shared" si="8"/>
        <v>1.3355320277761923E-3</v>
      </c>
      <c r="Z44" s="393">
        <v>10</v>
      </c>
      <c r="AA44" s="69" t="s">
        <v>875</v>
      </c>
      <c r="AB44" s="69">
        <v>7900</v>
      </c>
      <c r="AC44" s="393"/>
      <c r="AD44" s="64">
        <v>3.1746031746031746E-3</v>
      </c>
      <c r="AE44" s="395">
        <v>7350</v>
      </c>
      <c r="AF44" s="71"/>
      <c r="AG44" s="64">
        <v>1.3793103448275862E-2</v>
      </c>
    </row>
    <row r="45" spans="1:33" ht="16.5" thickBot="1" x14ac:dyDescent="0.3">
      <c r="A45" s="3" t="s">
        <v>215</v>
      </c>
      <c r="B45" s="4" t="s">
        <v>1040</v>
      </c>
      <c r="C45" s="4" t="s">
        <v>1092</v>
      </c>
      <c r="D45" s="4" t="s">
        <v>1206</v>
      </c>
      <c r="E45" s="4" t="s">
        <v>1041</v>
      </c>
      <c r="F45" s="4" t="s">
        <v>1412</v>
      </c>
      <c r="G45" s="4" t="s">
        <v>1413</v>
      </c>
      <c r="I45" s="591"/>
      <c r="J45" s="41" t="s">
        <v>874</v>
      </c>
      <c r="K45" s="74">
        <v>-6.9230769230769235E-2</v>
      </c>
      <c r="L45" s="75">
        <v>-4.5025931594314143E-3</v>
      </c>
      <c r="M45" s="74">
        <v>-9.1760590750097071E-2</v>
      </c>
      <c r="N45" s="74">
        <v>-1.5438184632049362E-3</v>
      </c>
      <c r="O45" s="44">
        <f t="shared" si="6"/>
        <v>5.839567121173745E-3</v>
      </c>
      <c r="Q45" s="599"/>
      <c r="R45" s="140" t="s">
        <v>874</v>
      </c>
      <c r="S45" s="141">
        <v>-6.9230769230769235E-2</v>
      </c>
      <c r="T45" s="141">
        <v>-9.1760590750097071E-2</v>
      </c>
      <c r="U45" s="141">
        <v>-3.2805785449567392E-3</v>
      </c>
      <c r="V45" s="141">
        <v>0.79155330992595652</v>
      </c>
      <c r="W45" s="142">
        <f t="shared" si="7"/>
        <v>6.6832086431879434E-3</v>
      </c>
      <c r="X45" s="143">
        <f t="shared" si="8"/>
        <v>4.4665277768382033E-5</v>
      </c>
      <c r="Z45" s="393">
        <v>11</v>
      </c>
      <c r="AA45" s="69" t="s">
        <v>876</v>
      </c>
      <c r="AB45" s="69">
        <v>8000</v>
      </c>
      <c r="AC45" s="393"/>
      <c r="AD45" s="64">
        <v>1.2658227848101266E-2</v>
      </c>
      <c r="AE45" s="395">
        <v>7900</v>
      </c>
      <c r="AF45" s="68" t="s">
        <v>5111</v>
      </c>
      <c r="AG45" s="64">
        <v>8.2993197278911565E-2</v>
      </c>
    </row>
    <row r="46" spans="1:33" ht="16.5" thickBot="1" x14ac:dyDescent="0.3">
      <c r="A46" s="3" t="s">
        <v>220</v>
      </c>
      <c r="B46" s="4" t="s">
        <v>1127</v>
      </c>
      <c r="C46" s="4" t="s">
        <v>1048</v>
      </c>
      <c r="D46" s="4" t="s">
        <v>1046</v>
      </c>
      <c r="E46" s="4" t="s">
        <v>1102</v>
      </c>
      <c r="F46" s="4" t="s">
        <v>1414</v>
      </c>
      <c r="G46" s="4" t="s">
        <v>1415</v>
      </c>
      <c r="I46" s="591"/>
      <c r="J46" s="41" t="s">
        <v>875</v>
      </c>
      <c r="K46" s="74">
        <v>6.6115702479338845E-2</v>
      </c>
      <c r="L46" s="75">
        <v>-4.5025931594314143E-3</v>
      </c>
      <c r="M46" s="74">
        <v>1.6874206569957247E-2</v>
      </c>
      <c r="N46" s="74">
        <v>-1.5438184632049362E-3</v>
      </c>
      <c r="O46" s="44">
        <f t="shared" si="6"/>
        <v>1.3006495368741184E-3</v>
      </c>
      <c r="Q46" s="599"/>
      <c r="R46" s="140" t="s">
        <v>875</v>
      </c>
      <c r="S46" s="141">
        <v>6.6115702479338845E-2</v>
      </c>
      <c r="T46" s="141">
        <v>1.6874206569957247E-2</v>
      </c>
      <c r="U46" s="141">
        <v>-3.2805785449567392E-3</v>
      </c>
      <c r="V46" s="141">
        <v>0.79155330992595652</v>
      </c>
      <c r="W46" s="142">
        <f t="shared" si="7"/>
        <v>5.6039446961471603E-2</v>
      </c>
      <c r="X46" s="143">
        <f t="shared" si="8"/>
        <v>3.140419615747589E-3</v>
      </c>
      <c r="Z46" s="393">
        <v>12</v>
      </c>
      <c r="AA46" s="69" t="s">
        <v>877</v>
      </c>
      <c r="AB46" s="69">
        <v>7975</v>
      </c>
      <c r="AC46" s="393">
        <v>55</v>
      </c>
      <c r="AD46" s="64">
        <v>3.7499999999999999E-3</v>
      </c>
      <c r="AE46" s="395">
        <v>8550</v>
      </c>
      <c r="AF46" s="68"/>
      <c r="AG46" s="64">
        <v>8.2278481012658222E-2</v>
      </c>
    </row>
    <row r="47" spans="1:33" ht="16.5" thickBot="1" x14ac:dyDescent="0.3">
      <c r="A47" s="3" t="s">
        <v>224</v>
      </c>
      <c r="B47" s="4" t="s">
        <v>1139</v>
      </c>
      <c r="C47" s="4" t="s">
        <v>1136</v>
      </c>
      <c r="D47" s="4" t="s">
        <v>1109</v>
      </c>
      <c r="E47" s="4" t="s">
        <v>1098</v>
      </c>
      <c r="F47" s="4" t="s">
        <v>1416</v>
      </c>
      <c r="G47" s="4" t="s">
        <v>1417</v>
      </c>
      <c r="I47" s="591"/>
      <c r="J47" s="41" t="s">
        <v>876</v>
      </c>
      <c r="K47" s="74">
        <v>4.0930232558139532E-2</v>
      </c>
      <c r="L47" s="75">
        <v>-4.5025931594314143E-3</v>
      </c>
      <c r="M47" s="74">
        <v>5.8788048814700476E-2</v>
      </c>
      <c r="N47" s="74">
        <v>-1.5438184632049362E-3</v>
      </c>
      <c r="O47" s="44">
        <f t="shared" si="6"/>
        <v>2.741047211252698E-3</v>
      </c>
      <c r="Q47" s="599"/>
      <c r="R47" s="140" t="s">
        <v>876</v>
      </c>
      <c r="S47" s="141">
        <v>4.0930232558139532E-2</v>
      </c>
      <c r="T47" s="141">
        <v>5.8788048814700476E-2</v>
      </c>
      <c r="U47" s="141">
        <v>-3.2805785449567392E-3</v>
      </c>
      <c r="V47" s="141">
        <v>0.79155330992595652</v>
      </c>
      <c r="W47" s="142">
        <f t="shared" si="7"/>
        <v>-2.3230635202685992E-3</v>
      </c>
      <c r="X47" s="143">
        <f t="shared" si="8"/>
        <v>5.3966241192027366E-6</v>
      </c>
      <c r="Z47" s="393">
        <v>13</v>
      </c>
      <c r="AA47" s="69" t="s">
        <v>866</v>
      </c>
      <c r="AB47" s="69">
        <v>8300</v>
      </c>
      <c r="AC47" s="393"/>
      <c r="AD47" s="64">
        <v>4.0752351097178681E-2</v>
      </c>
      <c r="AE47" s="395">
        <v>8225</v>
      </c>
      <c r="AF47" s="68"/>
      <c r="AG47" s="64">
        <v>-3.8011695906432746E-2</v>
      </c>
    </row>
    <row r="48" spans="1:33" ht="16.5" thickBot="1" x14ac:dyDescent="0.3">
      <c r="A48" s="3" t="s">
        <v>1418</v>
      </c>
      <c r="B48" s="661" t="s">
        <v>1419</v>
      </c>
      <c r="C48" s="661"/>
      <c r="D48" s="661"/>
      <c r="E48" s="661"/>
      <c r="F48" s="661"/>
      <c r="G48" s="661"/>
      <c r="I48" s="591"/>
      <c r="J48" s="41" t="s">
        <v>877</v>
      </c>
      <c r="K48" s="74">
        <v>-6.0150375939849621E-2</v>
      </c>
      <c r="L48" s="75">
        <v>-4.5025931594314143E-3</v>
      </c>
      <c r="M48" s="74">
        <v>-6.6135848756640692E-2</v>
      </c>
      <c r="N48" s="74">
        <v>-1.5438184632049362E-3</v>
      </c>
      <c r="O48" s="44">
        <f t="shared" si="6"/>
        <v>3.5944032711153055E-3</v>
      </c>
      <c r="Q48" s="599"/>
      <c r="R48" s="140" t="s">
        <v>877</v>
      </c>
      <c r="S48" s="141">
        <v>-6.0150375939849621E-2</v>
      </c>
      <c r="T48" s="141">
        <v>-6.6135848756640692E-2</v>
      </c>
      <c r="U48" s="141">
        <v>-3.2805785449567392E-3</v>
      </c>
      <c r="V48" s="141">
        <v>0.79155330992595652</v>
      </c>
      <c r="W48" s="142">
        <f t="shared" si="7"/>
        <v>-4.5197474068114848E-3</v>
      </c>
      <c r="X48" s="143">
        <f t="shared" si="8"/>
        <v>2.0428116621379141E-5</v>
      </c>
      <c r="Z48" s="662" t="s">
        <v>5160</v>
      </c>
      <c r="AA48" s="662"/>
      <c r="AB48" s="662"/>
      <c r="AC48" s="662"/>
      <c r="AD48" s="64">
        <v>3.3314793867208134E-2</v>
      </c>
      <c r="AE48" s="662" t="s">
        <v>5160</v>
      </c>
      <c r="AF48" s="662"/>
      <c r="AG48" s="64">
        <v>3.5684163638525029E-2</v>
      </c>
    </row>
    <row r="49" spans="1:24" ht="16.5" thickBot="1" x14ac:dyDescent="0.3">
      <c r="A49" s="3" t="s">
        <v>228</v>
      </c>
      <c r="B49" s="4" t="s">
        <v>1050</v>
      </c>
      <c r="C49" s="4" t="s">
        <v>1328</v>
      </c>
      <c r="D49" s="4" t="s">
        <v>1050</v>
      </c>
      <c r="E49" s="4" t="s">
        <v>1139</v>
      </c>
      <c r="F49" s="4" t="s">
        <v>1420</v>
      </c>
      <c r="G49" s="4" t="s">
        <v>1421</v>
      </c>
      <c r="I49" s="592"/>
      <c r="J49" s="41" t="s">
        <v>866</v>
      </c>
      <c r="K49" s="74">
        <v>8.7999999999999995E-2</v>
      </c>
      <c r="L49" s="75">
        <v>-4.5025931594314143E-3</v>
      </c>
      <c r="M49" s="74">
        <v>8.8666316730269968E-3</v>
      </c>
      <c r="N49" s="74">
        <v>-1.5438184632049362E-3</v>
      </c>
      <c r="O49" s="44">
        <f t="shared" si="6"/>
        <v>9.6299363355840982E-4</v>
      </c>
      <c r="Q49" s="599"/>
      <c r="R49" s="140" t="s">
        <v>866</v>
      </c>
      <c r="S49" s="141">
        <v>8.7999999999999995E-2</v>
      </c>
      <c r="T49" s="141">
        <v>8.8666316730269968E-3</v>
      </c>
      <c r="U49" s="141">
        <v>-3.2805785449567392E-3</v>
      </c>
      <c r="V49" s="141">
        <v>0.79155330992595652</v>
      </c>
      <c r="W49" s="142">
        <f t="shared" si="7"/>
        <v>8.4262166896277899E-2</v>
      </c>
      <c r="X49" s="143">
        <f t="shared" si="8"/>
        <v>7.1001127700561911E-3</v>
      </c>
    </row>
    <row r="50" spans="1:24" ht="15.75" thickBot="1" x14ac:dyDescent="0.3">
      <c r="A50" s="3" t="s">
        <v>234</v>
      </c>
      <c r="B50" s="4" t="s">
        <v>1422</v>
      </c>
      <c r="C50" s="4" t="s">
        <v>1422</v>
      </c>
      <c r="D50" s="4" t="s">
        <v>1135</v>
      </c>
      <c r="E50" s="4" t="s">
        <v>1050</v>
      </c>
      <c r="F50" s="4" t="s">
        <v>1423</v>
      </c>
      <c r="G50" s="4" t="s">
        <v>1424</v>
      </c>
      <c r="I50" s="593" t="s">
        <v>891</v>
      </c>
      <c r="J50" s="594"/>
      <c r="K50" s="594"/>
      <c r="L50" s="594"/>
      <c r="M50" s="594"/>
      <c r="N50" s="595"/>
      <c r="O50" s="44">
        <f>SUM(O38:O49)</f>
        <v>2.2724518672038077E-2</v>
      </c>
      <c r="Q50" s="599" t="s">
        <v>891</v>
      </c>
      <c r="R50" s="599"/>
      <c r="S50" s="599"/>
      <c r="T50" s="599"/>
      <c r="U50" s="599"/>
      <c r="V50" s="599"/>
      <c r="W50" s="599"/>
      <c r="X50" s="143">
        <f>SUM(X38:X49)</f>
        <v>2.1791570999719938E-2</v>
      </c>
    </row>
    <row r="51" spans="1:24" ht="17.25" thickBot="1" x14ac:dyDescent="0.3">
      <c r="A51" s="3" t="s">
        <v>238</v>
      </c>
      <c r="B51" s="4" t="s">
        <v>1359</v>
      </c>
      <c r="C51" s="4" t="s">
        <v>1422</v>
      </c>
      <c r="D51" s="4" t="s">
        <v>1324</v>
      </c>
      <c r="E51" s="4" t="s">
        <v>1422</v>
      </c>
      <c r="F51" s="4" t="s">
        <v>1425</v>
      </c>
      <c r="G51" s="4" t="s">
        <v>1426</v>
      </c>
      <c r="I51" s="606" t="s">
        <v>892</v>
      </c>
      <c r="J51" s="607"/>
      <c r="K51" s="607"/>
      <c r="L51" s="607"/>
      <c r="M51" s="607"/>
      <c r="N51" s="609"/>
      <c r="O51" s="44">
        <f>O50/12</f>
        <v>1.8937098893365065E-3</v>
      </c>
      <c r="Q51" s="600" t="s">
        <v>5070</v>
      </c>
      <c r="R51" s="600"/>
      <c r="S51" s="600"/>
      <c r="T51" s="600"/>
      <c r="U51" s="600"/>
      <c r="V51" s="600"/>
      <c r="W51" s="600"/>
      <c r="X51" s="143">
        <f>X50/12</f>
        <v>1.8159642499766615E-3</v>
      </c>
    </row>
    <row r="52" spans="1:24" ht="18" thickBot="1" x14ac:dyDescent="0.3">
      <c r="A52" s="3" t="s">
        <v>243</v>
      </c>
      <c r="B52" s="4" t="s">
        <v>1324</v>
      </c>
      <c r="C52" s="4" t="s">
        <v>1427</v>
      </c>
      <c r="D52" s="4" t="s">
        <v>1051</v>
      </c>
      <c r="E52" s="4" t="s">
        <v>1359</v>
      </c>
      <c r="F52" s="4" t="s">
        <v>1428</v>
      </c>
      <c r="G52" s="4" t="s">
        <v>1429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57" t="s">
        <v>884</v>
      </c>
      <c r="R52" s="157" t="s">
        <v>885</v>
      </c>
      <c r="S52" s="157" t="s">
        <v>886</v>
      </c>
      <c r="T52" s="157" t="s">
        <v>888</v>
      </c>
      <c r="U52" s="157" t="s">
        <v>5071</v>
      </c>
      <c r="V52" s="157" t="s">
        <v>5072</v>
      </c>
      <c r="W52" s="157" t="s">
        <v>5073</v>
      </c>
      <c r="X52" s="157" t="s">
        <v>5074</v>
      </c>
    </row>
    <row r="53" spans="1:24" ht="16.5" thickBot="1" x14ac:dyDescent="0.3">
      <c r="A53" s="3" t="s">
        <v>249</v>
      </c>
      <c r="B53" s="4" t="s">
        <v>1430</v>
      </c>
      <c r="C53" s="4" t="s">
        <v>1306</v>
      </c>
      <c r="D53" s="4" t="s">
        <v>1062</v>
      </c>
      <c r="E53" s="4" t="s">
        <v>1359</v>
      </c>
      <c r="F53" s="4" t="s">
        <v>1428</v>
      </c>
      <c r="G53" s="4" t="s">
        <v>1431</v>
      </c>
      <c r="I53" s="652">
        <v>2014</v>
      </c>
      <c r="J53" s="446" t="s">
        <v>867</v>
      </c>
      <c r="K53" s="74">
        <v>-5.514705882352941E-2</v>
      </c>
      <c r="L53" s="74">
        <v>1.1088799465645558E-2</v>
      </c>
      <c r="M53" s="74">
        <v>4.3057625783952537E-2</v>
      </c>
      <c r="N53" s="74">
        <v>1.9868817943784263E-2</v>
      </c>
      <c r="O53" s="126">
        <f>((K53-L53)*(M53-N53))</f>
        <v>-1.5359305899962953E-3</v>
      </c>
      <c r="Q53" s="657">
        <v>2014</v>
      </c>
      <c r="R53" s="520" t="s">
        <v>867</v>
      </c>
      <c r="S53" s="42">
        <v>-5.514705882352941E-2</v>
      </c>
      <c r="T53" s="42">
        <v>4.3057625783952537E-2</v>
      </c>
      <c r="U53" s="141">
        <v>-1.2518366126863601E-2</v>
      </c>
      <c r="V53" s="141">
        <v>1.1881514873860122</v>
      </c>
      <c r="W53" s="237">
        <f>S53-U53-(V53*T53)</f>
        <v>-9.3787674815179328E-2</v>
      </c>
      <c r="X53" s="206">
        <f>W53^2</f>
        <v>8.7961279472378237E-3</v>
      </c>
    </row>
    <row r="54" spans="1:24" ht="16.5" thickBot="1" x14ac:dyDescent="0.3">
      <c r="A54" s="3" t="s">
        <v>255</v>
      </c>
      <c r="B54" s="4" t="s">
        <v>1057</v>
      </c>
      <c r="C54" s="4" t="s">
        <v>1432</v>
      </c>
      <c r="D54" s="4" t="s">
        <v>1050</v>
      </c>
      <c r="E54" s="4" t="s">
        <v>1430</v>
      </c>
      <c r="F54" s="4" t="s">
        <v>1433</v>
      </c>
      <c r="G54" s="4" t="s">
        <v>1434</v>
      </c>
      <c r="I54" s="653"/>
      <c r="J54" s="446" t="s">
        <v>868</v>
      </c>
      <c r="K54" s="74">
        <v>8.171206225680934E-2</v>
      </c>
      <c r="L54" s="74">
        <v>1.1088799465645558E-2</v>
      </c>
      <c r="M54" s="74">
        <v>4.7090703192407331E-2</v>
      </c>
      <c r="N54" s="74">
        <v>1.9868817943784263E-2</v>
      </c>
      <c r="O54" s="126">
        <f t="shared" ref="O54:O64" si="9">((K54-L54)*(M54-N54))</f>
        <v>1.9224983555844117E-3</v>
      </c>
      <c r="Q54" s="657"/>
      <c r="R54" s="520" t="s">
        <v>868</v>
      </c>
      <c r="S54" s="42">
        <v>8.171206225680934E-2</v>
      </c>
      <c r="T54" s="42">
        <v>4.7090703192407331E-2</v>
      </c>
      <c r="U54" s="141">
        <v>-1.2518366126863601E-2</v>
      </c>
      <c r="V54" s="141">
        <v>1.1881514873860122</v>
      </c>
      <c r="W54" s="237">
        <f t="shared" ref="W54:W64" si="10">S54-U54-(V54*T54)</f>
        <v>3.8279539343560945E-2</v>
      </c>
      <c r="X54" s="206">
        <f t="shared" ref="X54:X64" si="11">W54^2</f>
        <v>1.4653231323552302E-3</v>
      </c>
    </row>
    <row r="55" spans="1:24" ht="16.5" thickBot="1" x14ac:dyDescent="0.3">
      <c r="A55" s="3" t="s">
        <v>258</v>
      </c>
      <c r="B55" s="4" t="s">
        <v>1092</v>
      </c>
      <c r="C55" s="4" t="s">
        <v>1435</v>
      </c>
      <c r="D55" s="4" t="s">
        <v>1135</v>
      </c>
      <c r="E55" s="4" t="s">
        <v>1127</v>
      </c>
      <c r="F55" s="4" t="s">
        <v>1436</v>
      </c>
      <c r="G55" s="4" t="s">
        <v>1437</v>
      </c>
      <c r="I55" s="653"/>
      <c r="J55" s="446" t="s">
        <v>869</v>
      </c>
      <c r="K55" s="74">
        <v>6.1151079136690649E-2</v>
      </c>
      <c r="L55" s="74">
        <v>1.1088799465645558E-2</v>
      </c>
      <c r="M55" s="74">
        <v>2.9381091555189243E-2</v>
      </c>
      <c r="N55" s="74">
        <v>1.9868817943784263E-2</v>
      </c>
      <c r="O55" s="126">
        <f t="shared" si="9"/>
        <v>4.7620610184165822E-4</v>
      </c>
      <c r="Q55" s="657"/>
      <c r="R55" s="520" t="s">
        <v>869</v>
      </c>
      <c r="S55" s="42">
        <v>6.1151079136690649E-2</v>
      </c>
      <c r="T55" s="42">
        <v>2.9381091555189243E-2</v>
      </c>
      <c r="U55" s="141">
        <v>-1.2518366126863601E-2</v>
      </c>
      <c r="V55" s="141">
        <v>1.1881514873860122</v>
      </c>
      <c r="W55" s="237">
        <f t="shared" si="10"/>
        <v>3.8760257631231546E-2</v>
      </c>
      <c r="X55" s="206">
        <f t="shared" si="11"/>
        <v>1.5023575716394432E-3</v>
      </c>
    </row>
    <row r="56" spans="1:24" ht="16.5" thickBot="1" x14ac:dyDescent="0.3">
      <c r="A56" s="3" t="s">
        <v>1438</v>
      </c>
      <c r="B56" s="661" t="s">
        <v>1409</v>
      </c>
      <c r="C56" s="661"/>
      <c r="D56" s="661"/>
      <c r="E56" s="661"/>
      <c r="F56" s="661"/>
      <c r="G56" s="661"/>
      <c r="I56" s="653"/>
      <c r="J56" s="446" t="s">
        <v>870</v>
      </c>
      <c r="K56" s="74">
        <v>6.7796610169491523E-3</v>
      </c>
      <c r="L56" s="74">
        <v>1.1088799465645558E-2</v>
      </c>
      <c r="M56" s="74">
        <v>1.9324336155895544E-2</v>
      </c>
      <c r="N56" s="74">
        <v>1.9868817943784263E-2</v>
      </c>
      <c r="O56" s="126">
        <f t="shared" si="9"/>
        <v>2.3462474068062402E-6</v>
      </c>
      <c r="Q56" s="657"/>
      <c r="R56" s="520" t="s">
        <v>870</v>
      </c>
      <c r="S56" s="42">
        <v>6.7796610169491523E-3</v>
      </c>
      <c r="T56" s="42">
        <v>1.9324336155895544E-2</v>
      </c>
      <c r="U56" s="141">
        <v>-1.2518366126863601E-2</v>
      </c>
      <c r="V56" s="141">
        <v>1.1881514873860122</v>
      </c>
      <c r="W56" s="237">
        <f t="shared" si="10"/>
        <v>-3.6622116025618323E-3</v>
      </c>
      <c r="X56" s="206">
        <f t="shared" si="11"/>
        <v>1.3411793821938504E-5</v>
      </c>
    </row>
    <row r="57" spans="1:24" ht="16.5" thickBot="1" x14ac:dyDescent="0.3">
      <c r="A57" s="3" t="s">
        <v>263</v>
      </c>
      <c r="B57" s="4" t="s">
        <v>1062</v>
      </c>
      <c r="C57" s="4" t="s">
        <v>1098</v>
      </c>
      <c r="D57" s="4" t="s">
        <v>1046</v>
      </c>
      <c r="E57" s="4" t="s">
        <v>1054</v>
      </c>
      <c r="F57" s="4" t="s">
        <v>1439</v>
      </c>
      <c r="G57" s="4" t="s">
        <v>1440</v>
      </c>
      <c r="I57" s="653"/>
      <c r="J57" s="446" t="s">
        <v>871</v>
      </c>
      <c r="K57" s="74">
        <v>-2.6666666666666668E-2</v>
      </c>
      <c r="L57" s="74">
        <v>1.1088799465645558E-2</v>
      </c>
      <c r="M57" s="74">
        <v>1.1767448709138997E-2</v>
      </c>
      <c r="N57" s="74">
        <v>1.9868817943784263E-2</v>
      </c>
      <c r="O57" s="126">
        <f t="shared" si="9"/>
        <v>3.0587097176400555E-4</v>
      </c>
      <c r="Q57" s="657"/>
      <c r="R57" s="520" t="s">
        <v>871</v>
      </c>
      <c r="S57" s="42">
        <v>-2.6666666666666668E-2</v>
      </c>
      <c r="T57" s="42">
        <v>1.1767448709138997E-2</v>
      </c>
      <c r="U57" s="141">
        <v>-1.2518366126863601E-2</v>
      </c>
      <c r="V57" s="141">
        <v>1.1881514873860122</v>
      </c>
      <c r="W57" s="237">
        <f t="shared" si="10"/>
        <v>-2.8129812226305177E-2</v>
      </c>
      <c r="X57" s="206">
        <f t="shared" si="11"/>
        <v>7.9128633588718817E-4</v>
      </c>
    </row>
    <row r="58" spans="1:24" ht="16.5" thickBot="1" x14ac:dyDescent="0.3">
      <c r="A58" s="3" t="s">
        <v>267</v>
      </c>
      <c r="B58" s="4" t="s">
        <v>1329</v>
      </c>
      <c r="C58" s="4" t="s">
        <v>1441</v>
      </c>
      <c r="D58" s="4" t="s">
        <v>1103</v>
      </c>
      <c r="E58" s="4" t="s">
        <v>1308</v>
      </c>
      <c r="F58" s="4" t="s">
        <v>1442</v>
      </c>
      <c r="G58" s="4" t="s">
        <v>1443</v>
      </c>
      <c r="I58" s="653"/>
      <c r="J58" s="446" t="s">
        <v>872</v>
      </c>
      <c r="K58" s="74">
        <v>2.8268551236749116E-2</v>
      </c>
      <c r="L58" s="74">
        <v>1.1088799465645558E-2</v>
      </c>
      <c r="M58" s="74">
        <v>-2.2800315323509741E-3</v>
      </c>
      <c r="N58" s="74">
        <v>1.9868817943784263E-2</v>
      </c>
      <c r="O58" s="126">
        <f t="shared" si="9"/>
        <v>-3.8051173601554039E-4</v>
      </c>
      <c r="Q58" s="657"/>
      <c r="R58" s="520" t="s">
        <v>872</v>
      </c>
      <c r="S58" s="42">
        <v>2.8268551236749116E-2</v>
      </c>
      <c r="T58" s="42">
        <v>-2.2800315323509741E-3</v>
      </c>
      <c r="U58" s="141">
        <v>-1.2518366126863601E-2</v>
      </c>
      <c r="V58" s="141">
        <v>1.1881514873860122</v>
      </c>
      <c r="W58" s="237">
        <f t="shared" si="10"/>
        <v>4.3495940220062534E-2</v>
      </c>
      <c r="X58" s="206">
        <f t="shared" si="11"/>
        <v>1.8918968156272536E-3</v>
      </c>
    </row>
    <row r="59" spans="1:24" ht="16.5" thickBot="1" x14ac:dyDescent="0.3">
      <c r="A59" s="3" t="s">
        <v>271</v>
      </c>
      <c r="B59" s="4" t="s">
        <v>1382</v>
      </c>
      <c r="C59" s="4" t="s">
        <v>1312</v>
      </c>
      <c r="D59" s="4" t="s">
        <v>1370</v>
      </c>
      <c r="E59" s="4" t="s">
        <v>1293</v>
      </c>
      <c r="F59" s="4" t="s">
        <v>1444</v>
      </c>
      <c r="G59" s="4" t="s">
        <v>1445</v>
      </c>
      <c r="I59" s="653"/>
      <c r="J59" s="446" t="s">
        <v>873</v>
      </c>
      <c r="K59" s="74">
        <v>6.1855670103092786E-2</v>
      </c>
      <c r="L59" s="74">
        <v>1.1088799465645558E-2</v>
      </c>
      <c r="M59" s="74">
        <v>5.5465739603972428E-2</v>
      </c>
      <c r="N59" s="74">
        <v>1.9868817943784263E-2</v>
      </c>
      <c r="O59" s="126">
        <f t="shared" si="9"/>
        <v>1.8071443170141156E-3</v>
      </c>
      <c r="Q59" s="657"/>
      <c r="R59" s="520" t="s">
        <v>873</v>
      </c>
      <c r="S59" s="42">
        <v>6.1855670103092786E-2</v>
      </c>
      <c r="T59" s="42">
        <v>5.5465739603972428E-2</v>
      </c>
      <c r="U59" s="141">
        <v>-1.2518366126863601E-2</v>
      </c>
      <c r="V59" s="141">
        <v>1.1881514873860122</v>
      </c>
      <c r="W59" s="237">
        <f t="shared" si="10"/>
        <v>8.4723352205313129E-3</v>
      </c>
      <c r="X59" s="206">
        <f t="shared" si="11"/>
        <v>7.1780464089055374E-5</v>
      </c>
    </row>
    <row r="60" spans="1:24" ht="16.5" thickBot="1" x14ac:dyDescent="0.3">
      <c r="A60" s="3" t="s">
        <v>277</v>
      </c>
      <c r="B60" s="4" t="s">
        <v>1136</v>
      </c>
      <c r="C60" s="4" t="s">
        <v>1332</v>
      </c>
      <c r="D60" s="4" t="s">
        <v>1365</v>
      </c>
      <c r="E60" s="4" t="s">
        <v>1382</v>
      </c>
      <c r="F60" s="4" t="s">
        <v>1446</v>
      </c>
      <c r="G60" s="4" t="s">
        <v>1447</v>
      </c>
      <c r="I60" s="653"/>
      <c r="J60" s="446" t="s">
        <v>874</v>
      </c>
      <c r="K60" s="74">
        <v>-1.9417475728155338E-2</v>
      </c>
      <c r="L60" s="74">
        <v>1.1088799465645558E-2</v>
      </c>
      <c r="M60" s="74">
        <v>1.0365081193137061E-3</v>
      </c>
      <c r="N60" s="74">
        <v>1.9868817943784263E-2</v>
      </c>
      <c r="O60" s="126">
        <f t="shared" si="9"/>
        <v>5.7450362604021909E-4</v>
      </c>
      <c r="Q60" s="657"/>
      <c r="R60" s="520" t="s">
        <v>874</v>
      </c>
      <c r="S60" s="42">
        <v>-1.9417475728155338E-2</v>
      </c>
      <c r="T60" s="42">
        <v>1.0365081193137061E-3</v>
      </c>
      <c r="U60" s="141">
        <v>-1.2518366126863601E-2</v>
      </c>
      <c r="V60" s="141">
        <v>1.1881514873860122</v>
      </c>
      <c r="W60" s="237">
        <f t="shared" si="10"/>
        <v>-8.1306382649419945E-3</v>
      </c>
      <c r="X60" s="206">
        <f t="shared" si="11"/>
        <v>6.610727859533896E-5</v>
      </c>
    </row>
    <row r="61" spans="1:24" ht="16.5" thickBot="1" x14ac:dyDescent="0.3">
      <c r="A61" s="3" t="s">
        <v>281</v>
      </c>
      <c r="B61" s="4" t="s">
        <v>1448</v>
      </c>
      <c r="C61" s="4" t="s">
        <v>1394</v>
      </c>
      <c r="D61" s="4" t="s">
        <v>1098</v>
      </c>
      <c r="E61" s="4" t="s">
        <v>1055</v>
      </c>
      <c r="F61" s="4" t="s">
        <v>1449</v>
      </c>
      <c r="G61" s="4" t="s">
        <v>1450</v>
      </c>
      <c r="I61" s="653"/>
      <c r="J61" s="446" t="s">
        <v>875</v>
      </c>
      <c r="K61" s="74">
        <v>-6.9306930693069313E-2</v>
      </c>
      <c r="L61" s="74">
        <v>1.1088799465645558E-2</v>
      </c>
      <c r="M61" s="74">
        <v>4.4638748274275141E-3</v>
      </c>
      <c r="N61" s="74">
        <v>1.9868817943784263E-2</v>
      </c>
      <c r="O61" s="126">
        <f t="shared" si="9"/>
        <v>1.2384916498929693E-3</v>
      </c>
      <c r="Q61" s="657"/>
      <c r="R61" s="520" t="s">
        <v>875</v>
      </c>
      <c r="S61" s="42">
        <v>-6.9306930693069313E-2</v>
      </c>
      <c r="T61" s="42">
        <v>4.4638748274275141E-3</v>
      </c>
      <c r="U61" s="141">
        <v>-1.2518366126863601E-2</v>
      </c>
      <c r="V61" s="141">
        <v>1.1881514873860122</v>
      </c>
      <c r="W61" s="237">
        <f t="shared" si="10"/>
        <v>-6.2092324081918691E-2</v>
      </c>
      <c r="X61" s="206">
        <f t="shared" si="11"/>
        <v>3.85545670989402E-3</v>
      </c>
    </row>
    <row r="62" spans="1:24" ht="16.5" thickBot="1" x14ac:dyDescent="0.3">
      <c r="A62" s="3" t="s">
        <v>1451</v>
      </c>
      <c r="B62" s="661" t="s">
        <v>1419</v>
      </c>
      <c r="C62" s="661"/>
      <c r="D62" s="661"/>
      <c r="E62" s="661"/>
      <c r="F62" s="661"/>
      <c r="G62" s="661"/>
      <c r="I62" s="653"/>
      <c r="J62" s="446" t="s">
        <v>876</v>
      </c>
      <c r="K62" s="74">
        <v>-2.9929078014184398E-2</v>
      </c>
      <c r="L62" s="74">
        <v>1.1088799465645558E-2</v>
      </c>
      <c r="M62" s="74">
        <v>-5.7612131763413272E-3</v>
      </c>
      <c r="N62" s="74">
        <v>1.9868817943784263E-2</v>
      </c>
      <c r="O62" s="126">
        <f t="shared" si="9"/>
        <v>1.0512894762895403E-3</v>
      </c>
      <c r="Q62" s="657"/>
      <c r="R62" s="520" t="s">
        <v>876</v>
      </c>
      <c r="S62" s="42">
        <v>-2.9929078014184398E-2</v>
      </c>
      <c r="T62" s="42">
        <v>-5.7612131763413272E-3</v>
      </c>
      <c r="U62" s="141">
        <v>-1.2518366126863601E-2</v>
      </c>
      <c r="V62" s="141">
        <v>1.1881514873860122</v>
      </c>
      <c r="W62" s="237">
        <f t="shared" si="10"/>
        <v>-1.0565517882702956E-2</v>
      </c>
      <c r="X62" s="206">
        <f t="shared" si="11"/>
        <v>1.1163016812971595E-4</v>
      </c>
    </row>
    <row r="63" spans="1:24" ht="16.5" thickBot="1" x14ac:dyDescent="0.3">
      <c r="A63" s="3" t="s">
        <v>286</v>
      </c>
      <c r="B63" s="4" t="s">
        <v>1430</v>
      </c>
      <c r="C63" s="4" t="s">
        <v>1324</v>
      </c>
      <c r="D63" s="4" t="s">
        <v>1098</v>
      </c>
      <c r="E63" s="4" t="s">
        <v>1098</v>
      </c>
      <c r="F63" s="4" t="s">
        <v>1452</v>
      </c>
      <c r="G63" s="4" t="s">
        <v>1453</v>
      </c>
      <c r="I63" s="653"/>
      <c r="J63" s="446" t="s">
        <v>877</v>
      </c>
      <c r="K63" s="74">
        <v>5.1660516605166053E-2</v>
      </c>
      <c r="L63" s="74">
        <v>1.1088799465645558E-2</v>
      </c>
      <c r="M63" s="74">
        <v>2.1058694775646664E-2</v>
      </c>
      <c r="N63" s="74">
        <v>1.9868817943784263E-2</v>
      </c>
      <c r="O63" s="126">
        <f t="shared" si="9"/>
        <v>4.8275346253190129E-5</v>
      </c>
      <c r="Q63" s="657"/>
      <c r="R63" s="520" t="s">
        <v>877</v>
      </c>
      <c r="S63" s="42">
        <v>5.1660516605166053E-2</v>
      </c>
      <c r="T63" s="42">
        <v>2.1058694775646664E-2</v>
      </c>
      <c r="U63" s="141">
        <v>-1.2518366126863601E-2</v>
      </c>
      <c r="V63" s="141">
        <v>1.1881514873860122</v>
      </c>
      <c r="W63" s="237">
        <f t="shared" si="10"/>
        <v>3.9157963211937027E-2</v>
      </c>
      <c r="X63" s="206">
        <f t="shared" si="11"/>
        <v>1.5333460829074137E-3</v>
      </c>
    </row>
    <row r="64" spans="1:24" ht="16.5" thickBot="1" x14ac:dyDescent="0.3">
      <c r="A64" s="3" t="s">
        <v>292</v>
      </c>
      <c r="B64" s="4" t="s">
        <v>1454</v>
      </c>
      <c r="C64" s="4" t="s">
        <v>1332</v>
      </c>
      <c r="D64" s="4" t="s">
        <v>1136</v>
      </c>
      <c r="E64" s="4" t="s">
        <v>1430</v>
      </c>
      <c r="F64" s="4" t="s">
        <v>1455</v>
      </c>
      <c r="G64" s="4" t="s">
        <v>1456</v>
      </c>
      <c r="I64" s="654"/>
      <c r="J64" s="446" t="s">
        <v>866</v>
      </c>
      <c r="K64" s="74">
        <v>4.2105263157894736E-2</v>
      </c>
      <c r="L64" s="74">
        <v>1.1088799465645558E-2</v>
      </c>
      <c r="M64" s="74">
        <v>1.3821037311159501E-2</v>
      </c>
      <c r="N64" s="74">
        <v>1.9868817943784263E-2</v>
      </c>
      <c r="O64" s="126">
        <f t="shared" si="9"/>
        <v>-1.875807684104937E-4</v>
      </c>
      <c r="Q64" s="657"/>
      <c r="R64" s="520" t="s">
        <v>866</v>
      </c>
      <c r="S64" s="42">
        <v>4.2105263157894736E-2</v>
      </c>
      <c r="T64" s="42">
        <v>1.3821037311159501E-2</v>
      </c>
      <c r="U64" s="141">
        <v>-1.2518366126863601E-2</v>
      </c>
      <c r="V64" s="141">
        <v>1.1881514873860122</v>
      </c>
      <c r="W64" s="237">
        <f t="shared" si="10"/>
        <v>3.8202143246286603E-2</v>
      </c>
      <c r="X64" s="206">
        <f t="shared" si="11"/>
        <v>1.4594037486098011E-3</v>
      </c>
    </row>
    <row r="65" spans="1:24" ht="16.5" thickBot="1" x14ac:dyDescent="0.3">
      <c r="A65" s="3" t="s">
        <v>296</v>
      </c>
      <c r="B65" s="4" t="s">
        <v>1050</v>
      </c>
      <c r="C65" s="4" t="s">
        <v>1312</v>
      </c>
      <c r="D65" s="4" t="s">
        <v>1056</v>
      </c>
      <c r="E65" s="4" t="s">
        <v>1457</v>
      </c>
      <c r="F65" s="4" t="s">
        <v>1458</v>
      </c>
      <c r="G65" s="4" t="s">
        <v>1459</v>
      </c>
      <c r="I65" s="646" t="s">
        <v>891</v>
      </c>
      <c r="J65" s="647"/>
      <c r="K65" s="647"/>
      <c r="L65" s="647"/>
      <c r="M65" s="647"/>
      <c r="N65" s="648"/>
      <c r="O65" s="126">
        <f>SUM(O53:O64)</f>
        <v>5.3226029976645856E-3</v>
      </c>
      <c r="Q65" s="658" t="s">
        <v>891</v>
      </c>
      <c r="R65" s="658"/>
      <c r="S65" s="658"/>
      <c r="T65" s="658"/>
      <c r="U65" s="658"/>
      <c r="V65" s="658"/>
      <c r="W65" s="658"/>
      <c r="X65" s="206">
        <f>SUM(X53:X64)</f>
        <v>2.1558128048794225E-2</v>
      </c>
    </row>
    <row r="66" spans="1:24" ht="19.5" thickBot="1" x14ac:dyDescent="0.3">
      <c r="A66" s="3" t="s">
        <v>302</v>
      </c>
      <c r="B66" s="4" t="s">
        <v>1083</v>
      </c>
      <c r="C66" s="4" t="s">
        <v>1062</v>
      </c>
      <c r="D66" s="4" t="s">
        <v>1037</v>
      </c>
      <c r="E66" s="4" t="s">
        <v>1103</v>
      </c>
      <c r="F66" s="4" t="s">
        <v>1460</v>
      </c>
      <c r="G66" s="4" t="s">
        <v>1461</v>
      </c>
      <c r="I66" s="649" t="s">
        <v>5173</v>
      </c>
      <c r="J66" s="650"/>
      <c r="K66" s="650"/>
      <c r="L66" s="650"/>
      <c r="M66" s="650"/>
      <c r="N66" s="651"/>
      <c r="O66" s="126">
        <f>O65/12</f>
        <v>4.4355024980538213E-4</v>
      </c>
      <c r="Q66" s="659" t="s">
        <v>5070</v>
      </c>
      <c r="R66" s="659"/>
      <c r="S66" s="659"/>
      <c r="T66" s="659"/>
      <c r="U66" s="659"/>
      <c r="V66" s="659"/>
      <c r="W66" s="659"/>
      <c r="X66" s="206">
        <f>X65/12</f>
        <v>1.7965106707328521E-3</v>
      </c>
    </row>
    <row r="67" spans="1:24" ht="18" thickBot="1" x14ac:dyDescent="0.3">
      <c r="A67" s="3" t="s">
        <v>308</v>
      </c>
      <c r="B67" s="4" t="s">
        <v>1388</v>
      </c>
      <c r="C67" s="4" t="s">
        <v>1044</v>
      </c>
      <c r="D67" s="4" t="s">
        <v>1030</v>
      </c>
      <c r="E67" s="4" t="s">
        <v>1115</v>
      </c>
      <c r="F67" s="4" t="s">
        <v>1462</v>
      </c>
      <c r="G67" s="4" t="s">
        <v>1463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57" t="s">
        <v>884</v>
      </c>
      <c r="R67" s="157" t="s">
        <v>885</v>
      </c>
      <c r="S67" s="157" t="s">
        <v>886</v>
      </c>
      <c r="T67" s="157" t="s">
        <v>888</v>
      </c>
      <c r="U67" s="157" t="s">
        <v>5071</v>
      </c>
      <c r="V67" s="157" t="s">
        <v>5072</v>
      </c>
      <c r="W67" s="157" t="s">
        <v>5073</v>
      </c>
      <c r="X67" s="157" t="s">
        <v>5074</v>
      </c>
    </row>
    <row r="68" spans="1:24" ht="16.5" thickBot="1" x14ac:dyDescent="0.3">
      <c r="A68" s="3" t="s">
        <v>314</v>
      </c>
      <c r="B68" s="4" t="s">
        <v>1031</v>
      </c>
      <c r="C68" s="4" t="s">
        <v>1050</v>
      </c>
      <c r="D68" s="4" t="s">
        <v>1084</v>
      </c>
      <c r="E68" s="4" t="s">
        <v>1388</v>
      </c>
      <c r="F68" s="4" t="s">
        <v>1464</v>
      </c>
      <c r="G68" s="4" t="s">
        <v>1465</v>
      </c>
      <c r="I68" s="652">
        <v>2015</v>
      </c>
      <c r="J68" s="446" t="s">
        <v>867</v>
      </c>
      <c r="K68" s="74">
        <v>5.7239057239057242E-2</v>
      </c>
      <c r="L68" s="74">
        <v>-1.0405168568059857E-2</v>
      </c>
      <c r="M68" s="74">
        <v>1.4990318057379324E-2</v>
      </c>
      <c r="N68" s="74">
        <v>-8.9212734082430127E-3</v>
      </c>
      <c r="O68" s="126">
        <f>((K68-L68)*(M68-N68))</f>
        <v>1.6174810925080913E-3</v>
      </c>
      <c r="Q68" s="599">
        <v>2015</v>
      </c>
      <c r="R68" s="140" t="s">
        <v>867</v>
      </c>
      <c r="S68" s="42">
        <v>5.7239057239057242E-2</v>
      </c>
      <c r="T68" s="42">
        <v>1.4990318057379324E-2</v>
      </c>
      <c r="U68" s="141">
        <v>2.7487047645891362E-3</v>
      </c>
      <c r="V68" s="141">
        <v>1.4744389876556383</v>
      </c>
      <c r="W68" s="142">
        <f>S68-U68-(V68*T68)</f>
        <v>3.2388043093309705E-2</v>
      </c>
      <c r="X68" s="143">
        <f>W68^2</f>
        <v>1.0489853354140866E-3</v>
      </c>
    </row>
    <row r="69" spans="1:24" ht="16.5" thickBot="1" x14ac:dyDescent="0.3">
      <c r="A69" s="3" t="s">
        <v>320</v>
      </c>
      <c r="B69" s="4" t="s">
        <v>1102</v>
      </c>
      <c r="C69" s="4" t="s">
        <v>1050</v>
      </c>
      <c r="D69" s="4" t="s">
        <v>1026</v>
      </c>
      <c r="E69" s="4" t="s">
        <v>1030</v>
      </c>
      <c r="F69" s="4" t="s">
        <v>1466</v>
      </c>
      <c r="G69" s="4" t="s">
        <v>1467</v>
      </c>
      <c r="I69" s="653"/>
      <c r="J69" s="446" t="s">
        <v>868</v>
      </c>
      <c r="K69" s="74">
        <v>0</v>
      </c>
      <c r="L69" s="74">
        <v>-1.0405168568059857E-2</v>
      </c>
      <c r="M69" s="74">
        <v>3.8188695795186717E-2</v>
      </c>
      <c r="N69" s="74">
        <v>-8.9212734082430127E-3</v>
      </c>
      <c r="O69" s="126">
        <f t="shared" ref="O69:O79" si="12">((K69-L69)*(M69-N69))</f>
        <v>4.9018717079779496E-4</v>
      </c>
      <c r="Q69" s="599"/>
      <c r="R69" s="140" t="s">
        <v>868</v>
      </c>
      <c r="S69" s="42">
        <v>0</v>
      </c>
      <c r="T69" s="42">
        <v>3.8188695795186717E-2</v>
      </c>
      <c r="U69" s="141">
        <v>2.7487047645891362E-3</v>
      </c>
      <c r="V69" s="141">
        <v>1.4744389876556383</v>
      </c>
      <c r="W69" s="142">
        <f t="shared" ref="W69:W79" si="13">S69-U69-(V69*T69)</f>
        <v>-5.9055606732733371E-2</v>
      </c>
      <c r="X69" s="143">
        <f t="shared" ref="X69:X79" si="14">W69^2</f>
        <v>3.4875646865712628E-3</v>
      </c>
    </row>
    <row r="70" spans="1:24" ht="16.5" thickBot="1" x14ac:dyDescent="0.3">
      <c r="A70" s="3" t="s">
        <v>1468</v>
      </c>
      <c r="B70" s="661" t="s">
        <v>1409</v>
      </c>
      <c r="C70" s="661"/>
      <c r="D70" s="661"/>
      <c r="E70" s="661"/>
      <c r="F70" s="661"/>
      <c r="G70" s="661"/>
      <c r="I70" s="653"/>
      <c r="J70" s="446" t="s">
        <v>869</v>
      </c>
      <c r="K70" s="74">
        <v>9.2356687898089165E-2</v>
      </c>
      <c r="L70" s="74">
        <v>-1.0405168568059857E-2</v>
      </c>
      <c r="M70" s="74">
        <v>1.5904866508955791E-2</v>
      </c>
      <c r="N70" s="74">
        <v>-8.9212734082430127E-3</v>
      </c>
      <c r="O70" s="126">
        <f t="shared" si="12"/>
        <v>2.5511802267797162E-3</v>
      </c>
      <c r="Q70" s="599"/>
      <c r="R70" s="140" t="s">
        <v>869</v>
      </c>
      <c r="S70" s="42">
        <v>9.2356687898089165E-2</v>
      </c>
      <c r="T70" s="42">
        <v>1.5904866508955791E-2</v>
      </c>
      <c r="U70" s="141">
        <v>2.7487047645891362E-3</v>
      </c>
      <c r="V70" s="141">
        <v>1.4744389876556383</v>
      </c>
      <c r="W70" s="142">
        <f t="shared" si="13"/>
        <v>6.6157227859237194E-2</v>
      </c>
      <c r="X70" s="143">
        <f t="shared" si="14"/>
        <v>4.3767787980190298E-3</v>
      </c>
    </row>
    <row r="71" spans="1:24" ht="16.5" thickBot="1" x14ac:dyDescent="0.3">
      <c r="A71" s="3" t="s">
        <v>325</v>
      </c>
      <c r="B71" s="4" t="s">
        <v>1035</v>
      </c>
      <c r="C71" s="4" t="s">
        <v>1294</v>
      </c>
      <c r="D71" s="4" t="s">
        <v>1031</v>
      </c>
      <c r="E71" s="4" t="s">
        <v>1102</v>
      </c>
      <c r="F71" s="4" t="s">
        <v>1469</v>
      </c>
      <c r="G71" s="4" t="s">
        <v>1470</v>
      </c>
      <c r="I71" s="653"/>
      <c r="J71" s="446" t="s">
        <v>870</v>
      </c>
      <c r="K71" s="74">
        <v>-0.20116618075801748</v>
      </c>
      <c r="L71" s="74">
        <v>-1.0405168568059857E-2</v>
      </c>
      <c r="M71" s="74">
        <v>-9.6159843649292046E-2</v>
      </c>
      <c r="N71" s="74">
        <v>-8.9212734082430127E-3</v>
      </c>
      <c r="O71" s="126">
        <f t="shared" si="12"/>
        <v>1.6641717961187227E-2</v>
      </c>
      <c r="Q71" s="599"/>
      <c r="R71" s="140" t="s">
        <v>870</v>
      </c>
      <c r="S71" s="42">
        <v>-0.20116618075801748</v>
      </c>
      <c r="T71" s="42">
        <v>-9.6159843649292046E-2</v>
      </c>
      <c r="U71" s="141">
        <v>2.7487047645891362E-3</v>
      </c>
      <c r="V71" s="141">
        <v>1.4744389876556383</v>
      </c>
      <c r="W71" s="142">
        <f t="shared" si="13"/>
        <v>-6.2133062999220001E-2</v>
      </c>
      <c r="X71" s="143">
        <f t="shared" si="14"/>
        <v>3.8605175176650414E-3</v>
      </c>
    </row>
    <row r="72" spans="1:24" ht="16.5" thickBot="1" x14ac:dyDescent="0.3">
      <c r="A72" s="3" t="s">
        <v>330</v>
      </c>
      <c r="B72" s="4" t="s">
        <v>1025</v>
      </c>
      <c r="C72" s="4" t="s">
        <v>1454</v>
      </c>
      <c r="D72" s="4" t="s">
        <v>1032</v>
      </c>
      <c r="E72" s="4" t="s">
        <v>1104</v>
      </c>
      <c r="F72" s="4" t="s">
        <v>1471</v>
      </c>
      <c r="G72" s="4" t="s">
        <v>1472</v>
      </c>
      <c r="I72" s="653"/>
      <c r="J72" s="446" t="s">
        <v>871</v>
      </c>
      <c r="K72" s="74">
        <v>8.7883211678832118E-2</v>
      </c>
      <c r="L72" s="74">
        <v>-1.0405168568059857E-2</v>
      </c>
      <c r="M72" s="74">
        <v>3.9899245491350682E-2</v>
      </c>
      <c r="N72" s="74">
        <v>-8.9212734082430127E-3</v>
      </c>
      <c r="O72" s="126">
        <f t="shared" si="12"/>
        <v>4.7984897254538415E-3</v>
      </c>
      <c r="Q72" s="599"/>
      <c r="R72" s="140" t="s">
        <v>871</v>
      </c>
      <c r="S72" s="42">
        <v>8.7883211678832118E-2</v>
      </c>
      <c r="T72" s="42">
        <v>3.9899245491350682E-2</v>
      </c>
      <c r="U72" s="141">
        <v>2.7487047645891362E-3</v>
      </c>
      <c r="V72" s="141">
        <v>1.4744389876556383</v>
      </c>
      <c r="W72" s="142">
        <f t="shared" si="13"/>
        <v>2.6305503783752092E-2</v>
      </c>
      <c r="X72" s="143">
        <f t="shared" si="14"/>
        <v>6.9197952931699563E-4</v>
      </c>
    </row>
    <row r="73" spans="1:24" ht="16.5" thickBot="1" x14ac:dyDescent="0.3">
      <c r="A73" s="3" t="s">
        <v>335</v>
      </c>
      <c r="B73" s="4" t="s">
        <v>1063</v>
      </c>
      <c r="C73" s="4" t="s">
        <v>1388</v>
      </c>
      <c r="D73" s="4" t="s">
        <v>1162</v>
      </c>
      <c r="E73" s="4" t="s">
        <v>1084</v>
      </c>
      <c r="F73" s="4" t="s">
        <v>1473</v>
      </c>
      <c r="G73" s="4" t="s">
        <v>1474</v>
      </c>
      <c r="I73" s="653"/>
      <c r="J73" s="446" t="s">
        <v>872</v>
      </c>
      <c r="K73" s="74">
        <v>-3.0821917808219176E-2</v>
      </c>
      <c r="L73" s="74">
        <v>-1.0405168568059857E-2</v>
      </c>
      <c r="M73" s="74">
        <v>-7.1881256014068778E-2</v>
      </c>
      <c r="N73" s="74">
        <v>-8.9212734082430127E-3</v>
      </c>
      <c r="O73" s="126">
        <f t="shared" si="12"/>
        <v>1.2854381770279371E-3</v>
      </c>
      <c r="Q73" s="599"/>
      <c r="R73" s="140" t="s">
        <v>872</v>
      </c>
      <c r="S73" s="42">
        <v>-3.0821917808219176E-2</v>
      </c>
      <c r="T73" s="42">
        <v>-7.1881256014068778E-2</v>
      </c>
      <c r="U73" s="141">
        <v>2.7487047645891362E-3</v>
      </c>
      <c r="V73" s="141">
        <v>1.4744389876556383</v>
      </c>
      <c r="W73" s="142">
        <f t="shared" si="13"/>
        <v>7.2413903775991023E-2</v>
      </c>
      <c r="X73" s="143">
        <f t="shared" si="14"/>
        <v>5.2437734600784868E-3</v>
      </c>
    </row>
    <row r="74" spans="1:24" ht="16.5" thickBot="1" x14ac:dyDescent="0.3">
      <c r="A74" s="3" t="s">
        <v>340</v>
      </c>
      <c r="B74" s="4" t="s">
        <v>1061</v>
      </c>
      <c r="C74" s="4" t="s">
        <v>1103</v>
      </c>
      <c r="D74" s="4" t="s">
        <v>1031</v>
      </c>
      <c r="E74" s="4" t="s">
        <v>1063</v>
      </c>
      <c r="F74" s="4" t="s">
        <v>1475</v>
      </c>
      <c r="G74" s="4" t="s">
        <v>1476</v>
      </c>
      <c r="I74" s="653"/>
      <c r="J74" s="446" t="s">
        <v>873</v>
      </c>
      <c r="K74" s="74">
        <v>-6.0070671378091869E-2</v>
      </c>
      <c r="L74" s="74">
        <v>-1.0405168568059857E-2</v>
      </c>
      <c r="M74" s="74">
        <v>-3.1031770622303743E-2</v>
      </c>
      <c r="N74" s="74">
        <v>-8.9212734082430127E-3</v>
      </c>
      <c r="O74" s="126">
        <f t="shared" si="12"/>
        <v>1.0981289615161383E-3</v>
      </c>
      <c r="Q74" s="599"/>
      <c r="R74" s="140" t="s">
        <v>873</v>
      </c>
      <c r="S74" s="42">
        <v>-6.0070671378091869E-2</v>
      </c>
      <c r="T74" s="42">
        <v>-3.1031770622303743E-2</v>
      </c>
      <c r="U74" s="141">
        <v>2.7487047645891362E-3</v>
      </c>
      <c r="V74" s="141">
        <v>1.4744389876556383</v>
      </c>
      <c r="W74" s="142">
        <f t="shared" si="13"/>
        <v>-1.7064923681169492E-2</v>
      </c>
      <c r="X74" s="143">
        <f t="shared" si="14"/>
        <v>2.9121162024413929E-4</v>
      </c>
    </row>
    <row r="75" spans="1:24" ht="16.5" thickBot="1" x14ac:dyDescent="0.3">
      <c r="A75" s="3" t="s">
        <v>343</v>
      </c>
      <c r="B75" s="4" t="s">
        <v>1308</v>
      </c>
      <c r="C75" s="4" t="s">
        <v>1435</v>
      </c>
      <c r="D75" s="4" t="s">
        <v>1026</v>
      </c>
      <c r="E75" s="4" t="s">
        <v>1062</v>
      </c>
      <c r="F75" s="4" t="s">
        <v>1477</v>
      </c>
      <c r="G75" s="4" t="s">
        <v>1478</v>
      </c>
      <c r="I75" s="653"/>
      <c r="J75" s="446" t="s">
        <v>874</v>
      </c>
      <c r="K75" s="74">
        <v>-0.10902255639097744</v>
      </c>
      <c r="L75" s="74">
        <v>-1.0405168568059857E-2</v>
      </c>
      <c r="M75" s="74">
        <v>-5.2010822777026289E-2</v>
      </c>
      <c r="N75" s="74">
        <v>-8.9212734082430127E-3</v>
      </c>
      <c r="O75" s="126">
        <f t="shared" si="12"/>
        <v>4.2493788012160534E-3</v>
      </c>
      <c r="Q75" s="599"/>
      <c r="R75" s="140" t="s">
        <v>874</v>
      </c>
      <c r="S75" s="42">
        <v>-0.10902255639097744</v>
      </c>
      <c r="T75" s="42">
        <v>-5.2010822777026289E-2</v>
      </c>
      <c r="U75" s="141">
        <v>2.7487047645891362E-3</v>
      </c>
      <c r="V75" s="141">
        <v>1.4744389876556383</v>
      </c>
      <c r="W75" s="142">
        <f t="shared" si="13"/>
        <v>-3.5084476273071111E-2</v>
      </c>
      <c r="X75" s="143">
        <f t="shared" si="14"/>
        <v>1.2309204753556896E-3</v>
      </c>
    </row>
    <row r="76" spans="1:24" ht="16.5" thickBot="1" x14ac:dyDescent="0.3">
      <c r="A76" s="3" t="s">
        <v>678</v>
      </c>
      <c r="B76" s="661" t="s">
        <v>1479</v>
      </c>
      <c r="C76" s="661"/>
      <c r="D76" s="661"/>
      <c r="E76" s="661"/>
      <c r="F76" s="661"/>
      <c r="G76" s="661"/>
      <c r="I76" s="653"/>
      <c r="J76" s="446" t="s">
        <v>875</v>
      </c>
      <c r="K76" s="74">
        <v>-0.10734177215189873</v>
      </c>
      <c r="L76" s="74">
        <v>-1.0405168568059857E-2</v>
      </c>
      <c r="M76" s="74">
        <v>-8.5403666273141152E-2</v>
      </c>
      <c r="N76" s="74">
        <v>-8.9212734082430127E-3</v>
      </c>
      <c r="O76" s="126">
        <f t="shared" si="12"/>
        <v>7.4139433982880571E-3</v>
      </c>
      <c r="Q76" s="599"/>
      <c r="R76" s="140" t="s">
        <v>875</v>
      </c>
      <c r="S76" s="42">
        <v>-0.10734177215189873</v>
      </c>
      <c r="T76" s="42">
        <v>-8.5403666273141152E-2</v>
      </c>
      <c r="U76" s="141">
        <v>2.7487047645891362E-3</v>
      </c>
      <c r="V76" s="141">
        <v>1.4744389876556383</v>
      </c>
      <c r="W76" s="142">
        <f t="shared" si="13"/>
        <v>1.5832018325362365E-2</v>
      </c>
      <c r="X76" s="143">
        <f t="shared" si="14"/>
        <v>2.5065280425460977E-4</v>
      </c>
    </row>
    <row r="77" spans="1:24" ht="16.5" thickBot="1" x14ac:dyDescent="0.3">
      <c r="A77" s="3" t="s">
        <v>348</v>
      </c>
      <c r="B77" s="4" t="s">
        <v>1136</v>
      </c>
      <c r="C77" s="4" t="s">
        <v>1370</v>
      </c>
      <c r="D77" s="4" t="s">
        <v>1061</v>
      </c>
      <c r="E77" s="4" t="s">
        <v>1308</v>
      </c>
      <c r="F77" s="4" t="s">
        <v>1480</v>
      </c>
      <c r="G77" s="4" t="s">
        <v>1481</v>
      </c>
      <c r="I77" s="653"/>
      <c r="J77" s="446" t="s">
        <v>876</v>
      </c>
      <c r="K77" s="74">
        <v>0.12918660287081341</v>
      </c>
      <c r="L77" s="74">
        <v>-1.0405168568059857E-2</v>
      </c>
      <c r="M77" s="74">
        <v>7.7661777639081955E-2</v>
      </c>
      <c r="N77" s="74">
        <v>-8.9212734082430127E-3</v>
      </c>
      <c r="O77" s="126">
        <f t="shared" si="12"/>
        <v>1.2086281472278484E-2</v>
      </c>
      <c r="Q77" s="599"/>
      <c r="R77" s="140" t="s">
        <v>876</v>
      </c>
      <c r="S77" s="42">
        <v>0.12918660287081341</v>
      </c>
      <c r="T77" s="42">
        <v>7.7661777639081955E-2</v>
      </c>
      <c r="U77" s="141">
        <v>2.7487047645891362E-3</v>
      </c>
      <c r="V77" s="141">
        <v>1.4744389876556383</v>
      </c>
      <c r="W77" s="142">
        <f t="shared" si="13"/>
        <v>1.1930345304518988E-2</v>
      </c>
      <c r="X77" s="143">
        <f t="shared" si="14"/>
        <v>1.4233313908505827E-4</v>
      </c>
    </row>
    <row r="78" spans="1:24" ht="16.5" thickBot="1" x14ac:dyDescent="0.3">
      <c r="A78" s="3" t="s">
        <v>350</v>
      </c>
      <c r="B78" s="4" t="s">
        <v>1359</v>
      </c>
      <c r="C78" s="4" t="s">
        <v>1312</v>
      </c>
      <c r="D78" s="4" t="s">
        <v>1048</v>
      </c>
      <c r="E78" s="4" t="s">
        <v>1136</v>
      </c>
      <c r="F78" s="4" t="s">
        <v>1482</v>
      </c>
      <c r="G78" s="4" t="s">
        <v>1483</v>
      </c>
      <c r="I78" s="653"/>
      <c r="J78" s="446" t="s">
        <v>877</v>
      </c>
      <c r="K78" s="74">
        <v>4.2372881355932203E-3</v>
      </c>
      <c r="L78" s="74">
        <v>-1.0405168568059857E-2</v>
      </c>
      <c r="M78" s="74">
        <v>-5.6204177800007653E-3</v>
      </c>
      <c r="N78" s="74">
        <v>-8.9212734082430127E-3</v>
      </c>
      <c r="O78" s="126">
        <f t="shared" si="12"/>
        <v>4.8332635621546686E-5</v>
      </c>
      <c r="Q78" s="599"/>
      <c r="R78" s="140" t="s">
        <v>877</v>
      </c>
      <c r="S78" s="42">
        <v>4.2372881355932203E-3</v>
      </c>
      <c r="T78" s="42">
        <v>-5.6204177800007653E-3</v>
      </c>
      <c r="U78" s="141">
        <v>2.7487047645891362E-3</v>
      </c>
      <c r="V78" s="141">
        <v>1.4744389876556383</v>
      </c>
      <c r="W78" s="142">
        <f t="shared" si="13"/>
        <v>9.7755464727501615E-3</v>
      </c>
      <c r="X78" s="143">
        <f t="shared" si="14"/>
        <v>9.5561308840898129E-5</v>
      </c>
    </row>
    <row r="79" spans="1:24" ht="16.5" thickBot="1" x14ac:dyDescent="0.3">
      <c r="A79" s="3" t="s">
        <v>353</v>
      </c>
      <c r="B79" s="4" t="s">
        <v>1306</v>
      </c>
      <c r="C79" s="4" t="s">
        <v>369</v>
      </c>
      <c r="D79" s="4" t="s">
        <v>1454</v>
      </c>
      <c r="E79" s="4" t="s">
        <v>1134</v>
      </c>
      <c r="F79" s="4" t="s">
        <v>1484</v>
      </c>
      <c r="G79" s="4" t="s">
        <v>1485</v>
      </c>
      <c r="I79" s="654"/>
      <c r="J79" s="446" t="s">
        <v>866</v>
      </c>
      <c r="K79" s="74">
        <v>1.2658227848101266E-2</v>
      </c>
      <c r="L79" s="74">
        <v>-1.0405168568059857E-2</v>
      </c>
      <c r="M79" s="74">
        <v>4.8407592724962187E-2</v>
      </c>
      <c r="N79" s="74">
        <v>-8.9212734082430127E-3</v>
      </c>
      <c r="O79" s="126">
        <f t="shared" si="12"/>
        <v>1.3221983657191456E-3</v>
      </c>
      <c r="Q79" s="599"/>
      <c r="R79" s="140" t="s">
        <v>866</v>
      </c>
      <c r="S79" s="42">
        <v>1.2658227848101266E-2</v>
      </c>
      <c r="T79" s="42">
        <v>4.8407592724962187E-2</v>
      </c>
      <c r="U79" s="141">
        <v>2.7487047645891362E-3</v>
      </c>
      <c r="V79" s="141">
        <v>1.4744389876556383</v>
      </c>
      <c r="W79" s="142">
        <f t="shared" si="13"/>
        <v>-6.1464518928727563E-2</v>
      </c>
      <c r="X79" s="143">
        <f t="shared" si="14"/>
        <v>3.7778870871399087E-3</v>
      </c>
    </row>
    <row r="80" spans="1:24" ht="16.5" thickBot="1" x14ac:dyDescent="0.3">
      <c r="A80" s="3" t="s">
        <v>356</v>
      </c>
      <c r="B80" s="4" t="s">
        <v>1051</v>
      </c>
      <c r="C80" s="4" t="s">
        <v>1312</v>
      </c>
      <c r="D80" s="4" t="s">
        <v>1044</v>
      </c>
      <c r="E80" s="4" t="s">
        <v>1328</v>
      </c>
      <c r="F80" s="4" t="s">
        <v>1486</v>
      </c>
      <c r="G80" s="4" t="s">
        <v>1487</v>
      </c>
      <c r="I80" s="646" t="s">
        <v>891</v>
      </c>
      <c r="J80" s="647"/>
      <c r="K80" s="647"/>
      <c r="L80" s="647"/>
      <c r="M80" s="647"/>
      <c r="N80" s="648"/>
      <c r="O80" s="126">
        <f>SUM(O68:O79)</f>
        <v>5.3602757988394034E-2</v>
      </c>
      <c r="Q80" s="599" t="s">
        <v>891</v>
      </c>
      <c r="R80" s="599"/>
      <c r="S80" s="599"/>
      <c r="T80" s="599"/>
      <c r="U80" s="599"/>
      <c r="V80" s="599"/>
      <c r="W80" s="599"/>
      <c r="X80" s="143">
        <f>SUM(X68:X79)</f>
        <v>2.4498165761985206E-2</v>
      </c>
    </row>
    <row r="81" spans="1:24" ht="19.5" thickBot="1" x14ac:dyDescent="0.3">
      <c r="A81" s="3" t="s">
        <v>358</v>
      </c>
      <c r="B81" s="4" t="s">
        <v>1370</v>
      </c>
      <c r="C81" s="4" t="s">
        <v>1134</v>
      </c>
      <c r="D81" s="4" t="s">
        <v>1139</v>
      </c>
      <c r="E81" s="4" t="s">
        <v>1136</v>
      </c>
      <c r="F81" s="4" t="s">
        <v>1482</v>
      </c>
      <c r="G81" s="4" t="s">
        <v>1488</v>
      </c>
      <c r="I81" s="649" t="s">
        <v>5173</v>
      </c>
      <c r="J81" s="650"/>
      <c r="K81" s="650"/>
      <c r="L81" s="650"/>
      <c r="M81" s="650"/>
      <c r="N81" s="651"/>
      <c r="O81" s="126">
        <f>O80/12</f>
        <v>4.4668964990328365E-3</v>
      </c>
      <c r="Q81" s="600" t="s">
        <v>5070</v>
      </c>
      <c r="R81" s="600"/>
      <c r="S81" s="600"/>
      <c r="T81" s="600"/>
      <c r="U81" s="600"/>
      <c r="V81" s="600"/>
      <c r="W81" s="600"/>
      <c r="X81" s="143">
        <f>X80/12</f>
        <v>2.0415138134987671E-3</v>
      </c>
    </row>
    <row r="82" spans="1:24" ht="18" thickBot="1" x14ac:dyDescent="0.3">
      <c r="A82" s="3" t="s">
        <v>364</v>
      </c>
      <c r="B82" s="4" t="s">
        <v>1435</v>
      </c>
      <c r="C82" s="4" t="s">
        <v>1045</v>
      </c>
      <c r="D82" s="4" t="s">
        <v>1388</v>
      </c>
      <c r="E82" s="4" t="s">
        <v>1370</v>
      </c>
      <c r="F82" s="4" t="s">
        <v>1489</v>
      </c>
      <c r="G82" s="4" t="s">
        <v>1490</v>
      </c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157" t="s">
        <v>884</v>
      </c>
      <c r="R82" s="157" t="s">
        <v>885</v>
      </c>
      <c r="S82" s="157" t="s">
        <v>886</v>
      </c>
      <c r="T82" s="157" t="s">
        <v>888</v>
      </c>
      <c r="U82" s="157" t="s">
        <v>5071</v>
      </c>
      <c r="V82" s="157" t="s">
        <v>5072</v>
      </c>
      <c r="W82" s="157" t="s">
        <v>5073</v>
      </c>
      <c r="X82" s="157" t="s">
        <v>5074</v>
      </c>
    </row>
    <row r="83" spans="1:24" ht="16.5" thickBot="1" x14ac:dyDescent="0.3">
      <c r="A83" s="3" t="s">
        <v>368</v>
      </c>
      <c r="B83" s="4" t="s">
        <v>990</v>
      </c>
      <c r="C83" s="4" t="s">
        <v>990</v>
      </c>
      <c r="D83" s="4" t="s">
        <v>990</v>
      </c>
      <c r="E83" s="4" t="s">
        <v>990</v>
      </c>
      <c r="F83" s="4" t="s">
        <v>990</v>
      </c>
      <c r="G83" s="4" t="s">
        <v>990</v>
      </c>
      <c r="I83" s="652">
        <v>2016</v>
      </c>
      <c r="J83" s="446" t="s">
        <v>867</v>
      </c>
      <c r="K83" s="74">
        <v>7.4999999999999997E-2</v>
      </c>
      <c r="L83" s="106">
        <v>3.0944733396913237E-2</v>
      </c>
      <c r="M83" s="74">
        <v>1.0050124363976159E-2</v>
      </c>
      <c r="N83" s="74">
        <v>9.8098034712319256E-3</v>
      </c>
      <c r="O83" s="126">
        <f>((K83-L83)*(M83-N83))</f>
        <v>1.0587401000139011E-5</v>
      </c>
      <c r="Q83" s="658">
        <v>2016</v>
      </c>
      <c r="R83" s="520" t="s">
        <v>867</v>
      </c>
      <c r="S83" s="42">
        <v>7.4999999999999997E-2</v>
      </c>
      <c r="T83" s="42">
        <v>1.0050124363976159E-2</v>
      </c>
      <c r="U83" s="141">
        <v>1.6369291264676587E-2</v>
      </c>
      <c r="V83" s="141">
        <v>1.0052322729474223</v>
      </c>
      <c r="W83" s="237">
        <f>S83-U83-(V83*T83)</f>
        <v>4.8527999377519386E-2</v>
      </c>
      <c r="X83" s="206">
        <f>W83^2</f>
        <v>2.3549667235845217E-3</v>
      </c>
    </row>
    <row r="84" spans="1:24" ht="16.5" thickBot="1" x14ac:dyDescent="0.3">
      <c r="A84" s="660" t="s">
        <v>373</v>
      </c>
      <c r="B84" s="660"/>
      <c r="C84" s="660"/>
      <c r="D84" s="660"/>
      <c r="E84" s="660"/>
      <c r="F84" s="660"/>
      <c r="G84" s="660"/>
      <c r="I84" s="653"/>
      <c r="J84" s="446" t="s">
        <v>868</v>
      </c>
      <c r="K84" s="74">
        <v>5.4263565891472867E-2</v>
      </c>
      <c r="L84" s="106">
        <v>3.0944733396913237E-2</v>
      </c>
      <c r="M84" s="74">
        <v>4.3438042975537196E-2</v>
      </c>
      <c r="N84" s="74">
        <v>9.8098034712319256E-3</v>
      </c>
      <c r="O84" s="126">
        <f t="shared" ref="O84:O94" si="15">((K84-L84)*(M84-N84))</f>
        <v>7.8417128408782755E-4</v>
      </c>
      <c r="Q84" s="658"/>
      <c r="R84" s="520" t="s">
        <v>868</v>
      </c>
      <c r="S84" s="42">
        <v>5.4263565891472867E-2</v>
      </c>
      <c r="T84" s="42">
        <v>4.3438042975537196E-2</v>
      </c>
      <c r="U84" s="141">
        <v>1.6369291264676587E-2</v>
      </c>
      <c r="V84" s="141">
        <v>1.0052322729474223</v>
      </c>
      <c r="W84" s="237">
        <f t="shared" ref="W84:W94" si="16">S84-U84-(V84*T84)</f>
        <v>-5.7710480458907851E-3</v>
      </c>
      <c r="X84" s="206">
        <f t="shared" ref="X84:X94" si="17">W84^2</f>
        <v>3.3304995547979847E-5</v>
      </c>
    </row>
    <row r="85" spans="1:24" ht="16.5" thickBot="1" x14ac:dyDescent="0.3">
      <c r="I85" s="653"/>
      <c r="J85" s="446" t="s">
        <v>869</v>
      </c>
      <c r="K85" s="74">
        <v>6.6176470588235295E-2</v>
      </c>
      <c r="L85" s="106">
        <v>3.0944733396913237E-2</v>
      </c>
      <c r="M85" s="74">
        <v>6.7206555334595368E-3</v>
      </c>
      <c r="N85" s="74">
        <v>9.8098034712319256E-3</v>
      </c>
      <c r="O85" s="126">
        <f t="shared" si="15"/>
        <v>-1.088360482887113E-4</v>
      </c>
      <c r="Q85" s="658"/>
      <c r="R85" s="520" t="s">
        <v>869</v>
      </c>
      <c r="S85" s="42">
        <v>6.6176470588235295E-2</v>
      </c>
      <c r="T85" s="42">
        <v>6.7206555334595368E-3</v>
      </c>
      <c r="U85" s="141">
        <v>1.6369291264676587E-2</v>
      </c>
      <c r="V85" s="141">
        <v>1.0052322729474223</v>
      </c>
      <c r="W85" s="237">
        <f t="shared" si="16"/>
        <v>4.3051359485962504E-2</v>
      </c>
      <c r="X85" s="206">
        <f t="shared" si="17"/>
        <v>1.8534195535895737E-3</v>
      </c>
    </row>
    <row r="86" spans="1:24" ht="16.5" thickBot="1" x14ac:dyDescent="0.3">
      <c r="I86" s="653"/>
      <c r="J86" s="446" t="s">
        <v>870</v>
      </c>
      <c r="K86" s="74">
        <v>-7.2413793103448282E-2</v>
      </c>
      <c r="L86" s="106">
        <v>3.0944733396913237E-2</v>
      </c>
      <c r="M86" s="74">
        <v>-9.3294460641399797E-3</v>
      </c>
      <c r="N86" s="74">
        <v>9.8098034712319256E-3</v>
      </c>
      <c r="O86" s="126">
        <f t="shared" si="15"/>
        <v>1.9782046302987688E-3</v>
      </c>
      <c r="Q86" s="658"/>
      <c r="R86" s="520" t="s">
        <v>870</v>
      </c>
      <c r="S86" s="42">
        <v>-7.2413793103448282E-2</v>
      </c>
      <c r="T86" s="42">
        <v>-9.3294460641399797E-3</v>
      </c>
      <c r="U86" s="141">
        <v>1.6369291264676587E-2</v>
      </c>
      <c r="V86" s="141">
        <v>1.0052322729474223</v>
      </c>
      <c r="W86" s="237">
        <f t="shared" si="16"/>
        <v>-7.9404824095729062E-2</v>
      </c>
      <c r="X86" s="206">
        <f t="shared" si="17"/>
        <v>6.305126089673675E-3</v>
      </c>
    </row>
    <row r="87" spans="1:24" ht="16.5" thickBot="1" x14ac:dyDescent="0.3">
      <c r="I87" s="653"/>
      <c r="J87" s="446" t="s">
        <v>871</v>
      </c>
      <c r="K87" s="74">
        <v>-1.7843866171003717E-3</v>
      </c>
      <c r="L87" s="106">
        <v>3.0944733396913237E-2</v>
      </c>
      <c r="M87" s="74">
        <v>-1.5014834656640762E-2</v>
      </c>
      <c r="N87" s="74">
        <v>9.8098034712319256E-3</v>
      </c>
      <c r="O87" s="126">
        <f t="shared" si="15"/>
        <v>8.1248856059160329E-4</v>
      </c>
      <c r="Q87" s="658"/>
      <c r="R87" s="520" t="s">
        <v>871</v>
      </c>
      <c r="S87" s="42">
        <v>-1.7843866171003717E-3</v>
      </c>
      <c r="T87" s="42">
        <v>-1.5014834656640762E-2</v>
      </c>
      <c r="U87" s="141">
        <v>1.6369291264676587E-2</v>
      </c>
      <c r="V87" s="141">
        <v>1.0052322729474223</v>
      </c>
      <c r="W87" s="237">
        <f t="shared" si="16"/>
        <v>-3.0602815119522373E-3</v>
      </c>
      <c r="X87" s="206">
        <f t="shared" si="17"/>
        <v>9.365322932396672E-6</v>
      </c>
    </row>
    <row r="88" spans="1:24" ht="16.5" thickBot="1" x14ac:dyDescent="0.3">
      <c r="I88" s="653"/>
      <c r="J88" s="446" t="s">
        <v>872</v>
      </c>
      <c r="K88" s="74">
        <v>0.12121212121212122</v>
      </c>
      <c r="L88" s="106">
        <v>3.0944733396913237E-2</v>
      </c>
      <c r="M88" s="74">
        <v>4.9645736027609466E-2</v>
      </c>
      <c r="N88" s="74">
        <v>9.8098034712319256E-3</v>
      </c>
      <c r="O88" s="126">
        <f t="shared" si="15"/>
        <v>3.5958855730470005E-3</v>
      </c>
      <c r="Q88" s="658"/>
      <c r="R88" s="520" t="s">
        <v>872</v>
      </c>
      <c r="S88" s="42">
        <v>0.12121212121212122</v>
      </c>
      <c r="T88" s="42">
        <v>4.9645736027609466E-2</v>
      </c>
      <c r="U88" s="141">
        <v>1.6369291264676587E-2</v>
      </c>
      <c r="V88" s="141">
        <v>1.0052322729474223</v>
      </c>
      <c r="W88" s="237">
        <f t="shared" si="16"/>
        <v>5.4937333878263023E-2</v>
      </c>
      <c r="X88" s="206">
        <f t="shared" si="17"/>
        <v>3.0181106536517461E-3</v>
      </c>
    </row>
    <row r="89" spans="1:24" ht="16.5" thickBot="1" x14ac:dyDescent="0.3">
      <c r="I89" s="653"/>
      <c r="J89" s="446" t="s">
        <v>873</v>
      </c>
      <c r="K89" s="74">
        <v>4.3918918918918921E-2</v>
      </c>
      <c r="L89" s="106">
        <v>3.0944733396913237E-2</v>
      </c>
      <c r="M89" s="74">
        <v>3.7317594571986246E-2</v>
      </c>
      <c r="N89" s="74">
        <v>9.8098034712319256E-3</v>
      </c>
      <c r="O89" s="126">
        <f t="shared" si="15"/>
        <v>3.5689118504176351E-4</v>
      </c>
      <c r="Q89" s="658"/>
      <c r="R89" s="520" t="s">
        <v>873</v>
      </c>
      <c r="S89" s="42">
        <v>4.3918918918918921E-2</v>
      </c>
      <c r="T89" s="42">
        <v>3.7317594571986246E-2</v>
      </c>
      <c r="U89" s="141">
        <v>1.6369291264676587E-2</v>
      </c>
      <c r="V89" s="141">
        <v>1.0052322729474223</v>
      </c>
      <c r="W89" s="237">
        <f t="shared" si="16"/>
        <v>-9.9632227582857891E-3</v>
      </c>
      <c r="X89" s="206">
        <f t="shared" si="17"/>
        <v>9.9265807731223885E-5</v>
      </c>
    </row>
    <row r="90" spans="1:24" ht="16.5" thickBot="1" x14ac:dyDescent="0.3">
      <c r="I90" s="653"/>
      <c r="J90" s="446" t="s">
        <v>874</v>
      </c>
      <c r="K90" s="74">
        <v>5.5016181229773461E-2</v>
      </c>
      <c r="L90" s="106">
        <v>3.0944733396913237E-2</v>
      </c>
      <c r="M90" s="74">
        <v>3.5975090721741862E-2</v>
      </c>
      <c r="N90" s="74">
        <v>9.8098034712319256E-3</v>
      </c>
      <c r="O90" s="126">
        <f t="shared" si="15"/>
        <v>6.2983634708245267E-4</v>
      </c>
      <c r="Q90" s="658"/>
      <c r="R90" s="520" t="s">
        <v>874</v>
      </c>
      <c r="S90" s="42">
        <v>5.5016181229773461E-2</v>
      </c>
      <c r="T90" s="42">
        <v>3.5975090721741862E-2</v>
      </c>
      <c r="U90" s="141">
        <v>1.6369291264676587E-2</v>
      </c>
      <c r="V90" s="141">
        <v>1.0052322729474223</v>
      </c>
      <c r="W90" s="237">
        <f t="shared" si="16"/>
        <v>2.4835677493905764E-3</v>
      </c>
      <c r="X90" s="206">
        <f t="shared" si="17"/>
        <v>6.1681087658129727E-6</v>
      </c>
    </row>
    <row r="91" spans="1:24" ht="16.5" thickBot="1" x14ac:dyDescent="0.3">
      <c r="I91" s="653"/>
      <c r="J91" s="446" t="s">
        <v>875</v>
      </c>
      <c r="K91" s="74">
        <v>1.9018404907975461E-2</v>
      </c>
      <c r="L91" s="106">
        <v>3.0944733396913237E-2</v>
      </c>
      <c r="M91" s="74">
        <v>-2.9839128178515729E-3</v>
      </c>
      <c r="N91" s="74">
        <v>9.8098034712319256E-3</v>
      </c>
      <c r="O91" s="126">
        <f t="shared" si="15"/>
        <v>1.5258206305788379E-4</v>
      </c>
      <c r="Q91" s="658"/>
      <c r="R91" s="520" t="s">
        <v>875</v>
      </c>
      <c r="S91" s="42">
        <v>1.9018404907975461E-2</v>
      </c>
      <c r="T91" s="42">
        <v>-2.9839128178515729E-3</v>
      </c>
      <c r="U91" s="141">
        <v>1.6369291264676587E-2</v>
      </c>
      <c r="V91" s="141">
        <v>1.0052322729474223</v>
      </c>
      <c r="W91" s="237">
        <f t="shared" si="16"/>
        <v>5.648639107464758E-3</v>
      </c>
      <c r="X91" s="206">
        <f t="shared" si="17"/>
        <v>3.190712376638026E-5</v>
      </c>
    </row>
    <row r="92" spans="1:24" ht="16.5" thickBot="1" x14ac:dyDescent="0.3">
      <c r="I92" s="653"/>
      <c r="J92" s="446" t="s">
        <v>876</v>
      </c>
      <c r="K92" s="74">
        <v>-3.0303030303030303E-3</v>
      </c>
      <c r="L92" s="106">
        <v>3.0944733396913237E-2</v>
      </c>
      <c r="M92" s="74">
        <v>5.3133810453263684E-3</v>
      </c>
      <c r="N92" s="74">
        <v>9.8098034712319256E-3</v>
      </c>
      <c r="O92" s="126">
        <f t="shared" si="15"/>
        <v>1.5276611571229346E-4</v>
      </c>
      <c r="Q92" s="658"/>
      <c r="R92" s="520" t="s">
        <v>876</v>
      </c>
      <c r="S92" s="42">
        <v>-3.0303030303030303E-3</v>
      </c>
      <c r="T92" s="42">
        <v>5.3133810453263684E-3</v>
      </c>
      <c r="U92" s="141">
        <v>1.6369291264676587E-2</v>
      </c>
      <c r="V92" s="141">
        <v>1.0052322729474223</v>
      </c>
      <c r="W92" s="237">
        <f t="shared" si="16"/>
        <v>-2.4740776400208792E-2</v>
      </c>
      <c r="X92" s="206">
        <f t="shared" si="17"/>
        <v>6.1210601688512834E-4</v>
      </c>
    </row>
    <row r="93" spans="1:24" ht="16.5" thickBot="1" x14ac:dyDescent="0.3">
      <c r="I93" s="653"/>
      <c r="J93" s="446" t="s">
        <v>877</v>
      </c>
      <c r="K93" s="74">
        <v>-8.2066869300911852E-2</v>
      </c>
      <c r="L93" s="106">
        <v>3.0944733396913237E-2</v>
      </c>
      <c r="M93" s="74">
        <v>-7.5342465753424681E-2</v>
      </c>
      <c r="N93" s="74">
        <v>9.8098034712319256E-3</v>
      </c>
      <c r="O93" s="126">
        <f t="shared" si="15"/>
        <v>9.6231944184351301E-3</v>
      </c>
      <c r="Q93" s="658"/>
      <c r="R93" s="520" t="s">
        <v>877</v>
      </c>
      <c r="S93" s="42">
        <v>-8.2066869300911852E-2</v>
      </c>
      <c r="T93" s="42">
        <v>-7.5342465753424681E-2</v>
      </c>
      <c r="U93" s="141">
        <v>1.6369291264676587E-2</v>
      </c>
      <c r="V93" s="141">
        <v>1.0052322729474223</v>
      </c>
      <c r="W93" s="237">
        <f t="shared" si="16"/>
        <v>-2.2699482466810014E-2</v>
      </c>
      <c r="X93" s="206">
        <f t="shared" si="17"/>
        <v>5.1526650426101522E-4</v>
      </c>
    </row>
    <row r="94" spans="1:24" ht="16.5" thickBot="1" x14ac:dyDescent="0.3">
      <c r="I94" s="654"/>
      <c r="J94" s="446" t="s">
        <v>866</v>
      </c>
      <c r="K94" s="74">
        <v>9.602649006622517E-2</v>
      </c>
      <c r="L94" s="106">
        <v>3.0944733396913237E-2</v>
      </c>
      <c r="M94" s="74">
        <v>3.1927675707203271E-2</v>
      </c>
      <c r="N94" s="74">
        <v>9.8098034712319256E-3</v>
      </c>
      <c r="O94" s="126">
        <f t="shared" si="15"/>
        <v>1.4394699789044172E-3</v>
      </c>
      <c r="Q94" s="658"/>
      <c r="R94" s="520" t="s">
        <v>866</v>
      </c>
      <c r="S94" s="42">
        <v>9.602649006622517E-2</v>
      </c>
      <c r="T94" s="42">
        <v>3.1927675707203271E-2</v>
      </c>
      <c r="U94" s="141">
        <v>1.6369291264676587E-2</v>
      </c>
      <c r="V94" s="141">
        <v>1.0052322729474223</v>
      </c>
      <c r="W94" s="237">
        <f t="shared" si="16"/>
        <v>4.7562468780468443E-2</v>
      </c>
      <c r="X94" s="206">
        <f t="shared" si="17"/>
        <v>2.2621884364930353E-3</v>
      </c>
    </row>
    <row r="95" spans="1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1.9427241508970568E-2</v>
      </c>
      <c r="Q95" s="658" t="s">
        <v>891</v>
      </c>
      <c r="R95" s="658"/>
      <c r="S95" s="658"/>
      <c r="T95" s="658"/>
      <c r="U95" s="658"/>
      <c r="V95" s="658"/>
      <c r="W95" s="658"/>
      <c r="X95" s="206">
        <f>SUM(X83:X94)</f>
        <v>1.710119533688249E-2</v>
      </c>
    </row>
    <row r="96" spans="1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1.618936792414214E-3</v>
      </c>
      <c r="Q96" s="659" t="s">
        <v>5070</v>
      </c>
      <c r="R96" s="659"/>
      <c r="S96" s="659"/>
      <c r="T96" s="659"/>
      <c r="U96" s="659"/>
      <c r="V96" s="659"/>
      <c r="W96" s="659"/>
      <c r="X96" s="206">
        <f>X95/12</f>
        <v>1.4250996114068741E-3</v>
      </c>
    </row>
    <row r="97" spans="9:24" ht="18" thickBot="1" x14ac:dyDescent="0.3"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157" t="s">
        <v>884</v>
      </c>
      <c r="R97" s="157" t="s">
        <v>885</v>
      </c>
      <c r="S97" s="157" t="s">
        <v>886</v>
      </c>
      <c r="T97" s="157" t="s">
        <v>888</v>
      </c>
      <c r="U97" s="157" t="s">
        <v>5071</v>
      </c>
      <c r="V97" s="157" t="s">
        <v>5072</v>
      </c>
      <c r="W97" s="157" t="s">
        <v>5073</v>
      </c>
      <c r="X97" s="157" t="s">
        <v>5074</v>
      </c>
    </row>
    <row r="98" spans="9:24" ht="16.5" thickBot="1" x14ac:dyDescent="0.3">
      <c r="I98" s="652">
        <v>2017</v>
      </c>
      <c r="J98" s="446" t="s">
        <v>867</v>
      </c>
      <c r="K98" s="74">
        <v>-3.9274924471299093E-2</v>
      </c>
      <c r="L98" s="74">
        <v>2.7762328222673445E-3</v>
      </c>
      <c r="M98" s="74">
        <v>-8.2182179919061092E-3</v>
      </c>
      <c r="N98" s="74">
        <v>1.7002369229728018E-2</v>
      </c>
      <c r="O98" s="126">
        <f>((K98-L98)*(M98-N98))</f>
        <v>1.0605548802930485E-3</v>
      </c>
      <c r="Q98" s="599">
        <v>2017</v>
      </c>
      <c r="R98" s="140" t="s">
        <v>867</v>
      </c>
      <c r="S98" s="42">
        <v>-3.9274924471299093E-2</v>
      </c>
      <c r="T98" s="42">
        <v>-8.2182179919061092E-3</v>
      </c>
      <c r="U98" s="141">
        <v>-1.4315097444023466E-2</v>
      </c>
      <c r="V98" s="141">
        <v>1.0052322729474223</v>
      </c>
      <c r="W98" s="142">
        <f>S98-U98-(V98*T98)</f>
        <v>-1.6698609075694447E-2</v>
      </c>
      <c r="X98" s="206" t="s">
        <v>5188</v>
      </c>
    </row>
    <row r="99" spans="9:24" ht="16.5" thickBot="1" x14ac:dyDescent="0.3">
      <c r="I99" s="653"/>
      <c r="J99" s="446" t="s">
        <v>868</v>
      </c>
      <c r="K99" s="74">
        <v>3.1446540880503145E-2</v>
      </c>
      <c r="L99" s="74">
        <v>2.7762328222673445E-3</v>
      </c>
      <c r="M99" s="74">
        <v>1.7495868239585141E-2</v>
      </c>
      <c r="N99" s="74">
        <v>1.7002369229728018E-2</v>
      </c>
      <c r="O99" s="126">
        <f t="shared" ref="O99:O109" si="18">((K99-L99)*(M99-N99))</f>
        <v>1.4148768639038076E-5</v>
      </c>
      <c r="Q99" s="599"/>
      <c r="R99" s="140" t="s">
        <v>868</v>
      </c>
      <c r="S99" s="42">
        <v>3.1446540880503145E-2</v>
      </c>
      <c r="T99" s="42">
        <v>1.7495868239585141E-2</v>
      </c>
      <c r="U99" s="141">
        <v>-1.4315097444023466E-2</v>
      </c>
      <c r="V99" s="141">
        <v>1.0052322729474223</v>
      </c>
      <c r="W99" s="142">
        <f t="shared" ref="W99:W109" si="19">S99-U99-(V99*T99)</f>
        <v>2.8174226926859818E-2</v>
      </c>
      <c r="X99" s="206">
        <f t="shared" ref="X99:X109" si="20">W99^2</f>
        <v>7.937870629261928E-4</v>
      </c>
    </row>
    <row r="100" spans="9:24" ht="16.5" thickBot="1" x14ac:dyDescent="0.3">
      <c r="I100" s="653"/>
      <c r="J100" s="446" t="s">
        <v>869</v>
      </c>
      <c r="K100" s="74">
        <v>5.1829268292682924E-2</v>
      </c>
      <c r="L100" s="74">
        <v>2.7762328222673445E-3</v>
      </c>
      <c r="M100" s="74">
        <v>3.2295283969978633E-2</v>
      </c>
      <c r="N100" s="74">
        <v>1.7002369229728018E-2</v>
      </c>
      <c r="O100" s="126">
        <f t="shared" si="18"/>
        <v>7.5016388919955468E-4</v>
      </c>
      <c r="Q100" s="599"/>
      <c r="R100" s="140" t="s">
        <v>869</v>
      </c>
      <c r="S100" s="42">
        <v>5.1829268292682924E-2</v>
      </c>
      <c r="T100" s="42">
        <v>3.2295283969978633E-2</v>
      </c>
      <c r="U100" s="141">
        <v>-1.4315097444023466E-2</v>
      </c>
      <c r="V100" s="141">
        <v>1.0052322729474223</v>
      </c>
      <c r="W100" s="142">
        <f t="shared" si="19"/>
        <v>3.3680104026082312E-2</v>
      </c>
      <c r="X100" s="206">
        <f t="shared" si="20"/>
        <v>1.1343494072077261E-3</v>
      </c>
    </row>
    <row r="101" spans="9:24" ht="16.5" thickBot="1" x14ac:dyDescent="0.3">
      <c r="I101" s="653"/>
      <c r="J101" s="446" t="s">
        <v>870</v>
      </c>
      <c r="K101" s="74">
        <v>3.7681159420289857E-2</v>
      </c>
      <c r="L101" s="74">
        <v>2.7762328222673445E-3</v>
      </c>
      <c r="M101" s="74">
        <v>2.0867470402482848E-2</v>
      </c>
      <c r="N101" s="74">
        <v>1.7002369229728018E-2</v>
      </c>
      <c r="O101" s="126">
        <f t="shared" si="18"/>
        <v>1.3491107272893809E-4</v>
      </c>
      <c r="Q101" s="599"/>
      <c r="R101" s="140" t="s">
        <v>870</v>
      </c>
      <c r="S101" s="42">
        <v>3.7681159420289857E-2</v>
      </c>
      <c r="T101" s="42">
        <v>2.0867470402482848E-2</v>
      </c>
      <c r="U101" s="141">
        <v>-1.4315097444023466E-2</v>
      </c>
      <c r="V101" s="141">
        <v>1.0052322729474223</v>
      </c>
      <c r="W101" s="142">
        <f t="shared" si="19"/>
        <v>3.1019602160962424E-2</v>
      </c>
      <c r="X101" s="206">
        <f t="shared" si="20"/>
        <v>9.6221571822438469E-4</v>
      </c>
    </row>
    <row r="102" spans="9:24" ht="16.5" thickBot="1" x14ac:dyDescent="0.3">
      <c r="I102" s="653"/>
      <c r="J102" s="446" t="s">
        <v>871</v>
      </c>
      <c r="K102" s="74">
        <v>-9.720670391061453E-3</v>
      </c>
      <c r="L102" s="74">
        <v>2.7762328222673445E-3</v>
      </c>
      <c r="M102" s="74">
        <v>1.8006717972702979E-2</v>
      </c>
      <c r="N102" s="74">
        <v>1.7002369229728018E-2</v>
      </c>
      <c r="O102" s="126">
        <f t="shared" si="18"/>
        <v>-1.2551249033386534E-5</v>
      </c>
      <c r="Q102" s="599"/>
      <c r="R102" s="140" t="s">
        <v>871</v>
      </c>
      <c r="S102" s="42">
        <v>-9.720670391061453E-3</v>
      </c>
      <c r="T102" s="42">
        <v>1.8006717972702979E-2</v>
      </c>
      <c r="U102" s="141">
        <v>-1.4315097444023466E-2</v>
      </c>
      <c r="V102" s="141">
        <v>1.0052322729474223</v>
      </c>
      <c r="W102" s="142">
        <f t="shared" si="19"/>
        <v>-1.3506506983061403E-2</v>
      </c>
      <c r="X102" s="206">
        <f t="shared" si="20"/>
        <v>1.8242573088348644E-4</v>
      </c>
    </row>
    <row r="103" spans="9:24" ht="16.5" thickBot="1" x14ac:dyDescent="0.3">
      <c r="I103" s="653"/>
      <c r="J103" s="446" t="s">
        <v>872</v>
      </c>
      <c r="K103" s="74">
        <v>0.02</v>
      </c>
      <c r="L103" s="74">
        <v>2.7762328222673445E-3</v>
      </c>
      <c r="M103" s="74">
        <v>2.0799832933068765E-2</v>
      </c>
      <c r="N103" s="74">
        <v>1.7002369229728018E-2</v>
      </c>
      <c r="O103" s="126">
        <f t="shared" si="18"/>
        <v>6.5406630692231463E-5</v>
      </c>
      <c r="Q103" s="599"/>
      <c r="R103" s="140" t="s">
        <v>872</v>
      </c>
      <c r="S103" s="42">
        <v>0.02</v>
      </c>
      <c r="T103" s="42">
        <v>2.0799832933068765E-2</v>
      </c>
      <c r="U103" s="141">
        <v>-1.4315097444023466E-2</v>
      </c>
      <c r="V103" s="141">
        <v>1.0052322729474223</v>
      </c>
      <c r="W103" s="142">
        <f t="shared" si="19"/>
        <v>1.34064341077881E-2</v>
      </c>
      <c r="X103" s="206">
        <f t="shared" si="20"/>
        <v>1.7973247548646411E-4</v>
      </c>
    </row>
    <row r="104" spans="9:24" ht="16.5" thickBot="1" x14ac:dyDescent="0.3">
      <c r="I104" s="653"/>
      <c r="J104" s="446" t="s">
        <v>873</v>
      </c>
      <c r="K104" s="74">
        <v>-0.10644257703081232</v>
      </c>
      <c r="L104" s="74">
        <v>2.7762328222673445E-3</v>
      </c>
      <c r="M104" s="74">
        <v>-3.6210388494506696E-3</v>
      </c>
      <c r="N104" s="74">
        <v>1.7002369229728018E-2</v>
      </c>
      <c r="O104" s="126">
        <f t="shared" si="18"/>
        <v>2.2524640855222837E-3</v>
      </c>
      <c r="Q104" s="599"/>
      <c r="R104" s="140" t="s">
        <v>873</v>
      </c>
      <c r="S104" s="42">
        <v>-0.10644257703081232</v>
      </c>
      <c r="T104" s="42">
        <v>-3.6210388494506696E-3</v>
      </c>
      <c r="U104" s="141">
        <v>-1.4315097444023466E-2</v>
      </c>
      <c r="V104" s="141">
        <v>1.0052322729474223</v>
      </c>
      <c r="W104" s="142">
        <f t="shared" si="19"/>
        <v>-8.8487494473724643E-2</v>
      </c>
      <c r="X104" s="206">
        <f t="shared" si="20"/>
        <v>7.8300366782374491E-3</v>
      </c>
    </row>
    <row r="105" spans="9:24" ht="16.5" thickBot="1" x14ac:dyDescent="0.3">
      <c r="I105" s="653"/>
      <c r="J105" s="446" t="s">
        <v>874</v>
      </c>
      <c r="K105" s="74">
        <v>-1.2539184952978056E-2</v>
      </c>
      <c r="L105" s="74">
        <v>2.7762328222673445E-3</v>
      </c>
      <c r="M105" s="74">
        <v>3.3364816031537449E-3</v>
      </c>
      <c r="N105" s="74">
        <v>1.7002369229728018E-2</v>
      </c>
      <c r="O105" s="126">
        <f t="shared" si="18"/>
        <v>2.092987782705418E-4</v>
      </c>
      <c r="Q105" s="599"/>
      <c r="R105" s="140" t="s">
        <v>874</v>
      </c>
      <c r="S105" s="42">
        <v>-1.2539184952978056E-2</v>
      </c>
      <c r="T105" s="42">
        <v>3.3364816031537449E-3</v>
      </c>
      <c r="U105" s="141">
        <v>-1.4315097444023466E-2</v>
      </c>
      <c r="V105" s="141">
        <v>1.0052322729474223</v>
      </c>
      <c r="W105" s="142">
        <f t="shared" si="19"/>
        <v>-1.5780264945400883E-3</v>
      </c>
      <c r="X105" s="206">
        <f t="shared" si="20"/>
        <v>2.4901676174704794E-6</v>
      </c>
    </row>
    <row r="106" spans="9:24" ht="16.5" thickBot="1" x14ac:dyDescent="0.3">
      <c r="I106" s="653"/>
      <c r="J106" s="446" t="s">
        <v>875</v>
      </c>
      <c r="K106" s="74">
        <v>3.1746031746031746E-3</v>
      </c>
      <c r="L106" s="74">
        <v>2.7762328222673445E-3</v>
      </c>
      <c r="M106" s="74">
        <v>2.158943243326219E-3</v>
      </c>
      <c r="N106" s="74">
        <v>1.7002369229728018E-2</v>
      </c>
      <c r="O106" s="126">
        <f t="shared" si="18"/>
        <v>-5.9131808400737015E-6</v>
      </c>
      <c r="Q106" s="599"/>
      <c r="R106" s="140" t="s">
        <v>875</v>
      </c>
      <c r="S106" s="42">
        <v>3.1746031746031746E-3</v>
      </c>
      <c r="T106" s="42">
        <v>2.158943243326219E-3</v>
      </c>
      <c r="U106" s="141">
        <v>-1.4315097444023466E-2</v>
      </c>
      <c r="V106" s="141">
        <v>1.0052322729474223</v>
      </c>
      <c r="W106" s="142">
        <f t="shared" si="19"/>
        <v>1.5319461194973344E-2</v>
      </c>
      <c r="X106" s="206">
        <f t="shared" si="20"/>
        <v>2.3468589130429412E-4</v>
      </c>
    </row>
    <row r="107" spans="9:24" ht="16.5" thickBot="1" x14ac:dyDescent="0.3">
      <c r="I107" s="653"/>
      <c r="J107" s="446" t="s">
        <v>876</v>
      </c>
      <c r="K107" s="74">
        <v>1.2658227848101266E-2</v>
      </c>
      <c r="L107" s="74">
        <v>2.7762328222673445E-3</v>
      </c>
      <c r="M107" s="74">
        <v>1.3048272482234717E-2</v>
      </c>
      <c r="N107" s="74">
        <v>1.7002369229728018E-2</v>
      </c>
      <c r="O107" s="126">
        <f t="shared" si="18"/>
        <v>-3.9074364390394885E-5</v>
      </c>
      <c r="Q107" s="599"/>
      <c r="R107" s="140" t="s">
        <v>876</v>
      </c>
      <c r="S107" s="42">
        <v>1.2658227848101266E-2</v>
      </c>
      <c r="T107" s="42">
        <v>1.3048272482234717E-2</v>
      </c>
      <c r="U107" s="141">
        <v>-1.4315097444023466E-2</v>
      </c>
      <c r="V107" s="141">
        <v>1.0052322729474223</v>
      </c>
      <c r="W107" s="142">
        <f t="shared" si="19"/>
        <v>1.3856780686770624E-2</v>
      </c>
      <c r="X107" s="206">
        <f t="shared" si="20"/>
        <v>1.9201037100125936E-4</v>
      </c>
    </row>
    <row r="108" spans="9:24" ht="16.5" thickBot="1" x14ac:dyDescent="0.3">
      <c r="I108" s="653"/>
      <c r="J108" s="446" t="s">
        <v>877</v>
      </c>
      <c r="K108" s="74">
        <v>3.7499999999999999E-3</v>
      </c>
      <c r="L108" s="74">
        <v>2.7762328222673445E-3</v>
      </c>
      <c r="M108" s="74">
        <v>-6.0470460180261547E-5</v>
      </c>
      <c r="N108" s="74">
        <v>1.7002369229728018E-2</v>
      </c>
      <c r="O108" s="126">
        <f t="shared" si="18"/>
        <v>-1.661523324894672E-5</v>
      </c>
      <c r="Q108" s="599"/>
      <c r="R108" s="140" t="s">
        <v>877</v>
      </c>
      <c r="S108" s="42">
        <v>3.7499999999999999E-3</v>
      </c>
      <c r="T108" s="42">
        <v>-6.0470460180261547E-5</v>
      </c>
      <c r="U108" s="141">
        <v>-1.4315097444023466E-2</v>
      </c>
      <c r="V108" s="141">
        <v>1.0052322729474223</v>
      </c>
      <c r="W108" s="142">
        <f t="shared" si="19"/>
        <v>1.8125884302156645E-2</v>
      </c>
      <c r="X108" s="206">
        <f t="shared" si="20"/>
        <v>3.2854768173516869E-4</v>
      </c>
    </row>
    <row r="109" spans="9:24" ht="16.5" thickBot="1" x14ac:dyDescent="0.3">
      <c r="I109" s="654"/>
      <c r="J109" s="446" t="s">
        <v>866</v>
      </c>
      <c r="K109" s="74">
        <v>4.0752351097178681E-2</v>
      </c>
      <c r="L109" s="74">
        <v>2.7762328222673445E-3</v>
      </c>
      <c r="M109" s="74">
        <v>8.791928721174018E-2</v>
      </c>
      <c r="N109" s="74">
        <v>1.7002369229728018E-2</v>
      </c>
      <c r="O109" s="126">
        <f t="shared" si="18"/>
        <v>2.6931492649770804E-3</v>
      </c>
      <c r="Q109" s="599"/>
      <c r="R109" s="140" t="s">
        <v>866</v>
      </c>
      <c r="S109" s="42">
        <v>4.0752351097178681E-2</v>
      </c>
      <c r="T109" s="42">
        <v>8.791928721174018E-2</v>
      </c>
      <c r="U109" s="141">
        <v>-1.4315097444023466E-2</v>
      </c>
      <c r="V109" s="141">
        <v>1.0052322729474223</v>
      </c>
      <c r="W109" s="142">
        <f t="shared" si="19"/>
        <v>-3.3311856378572674E-2</v>
      </c>
      <c r="X109" s="206">
        <f t="shared" si="20"/>
        <v>1.109679775386653E-3</v>
      </c>
    </row>
    <row r="110" spans="9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7.1059433428099159E-3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1.2949960960010548E-2</v>
      </c>
    </row>
    <row r="111" spans="9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5.9216194523415962E-4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1.0791634133342123E-3</v>
      </c>
    </row>
    <row r="112" spans="9:24" ht="18" thickBot="1" x14ac:dyDescent="0.3">
      <c r="I112" s="39" t="s">
        <v>884</v>
      </c>
      <c r="J112" s="198" t="s">
        <v>885</v>
      </c>
      <c r="K112" s="40" t="s">
        <v>886</v>
      </c>
      <c r="L112" s="40" t="s">
        <v>887</v>
      </c>
      <c r="M112" s="40" t="s">
        <v>888</v>
      </c>
      <c r="N112" s="40" t="s">
        <v>889</v>
      </c>
      <c r="O112" s="40" t="s">
        <v>890</v>
      </c>
      <c r="Q112" s="225" t="s">
        <v>884</v>
      </c>
      <c r="R112" s="225" t="s">
        <v>885</v>
      </c>
      <c r="S112" s="225" t="s">
        <v>886</v>
      </c>
      <c r="T112" s="225" t="s">
        <v>888</v>
      </c>
      <c r="U112" s="225" t="s">
        <v>5071</v>
      </c>
      <c r="V112" s="225" t="s">
        <v>5072</v>
      </c>
      <c r="W112" s="225" t="s">
        <v>5073</v>
      </c>
      <c r="X112" s="225" t="s">
        <v>5074</v>
      </c>
    </row>
    <row r="113" spans="9:24" ht="16.5" thickBot="1" x14ac:dyDescent="0.3">
      <c r="I113" s="642">
        <v>2018</v>
      </c>
      <c r="J113" s="140" t="s">
        <v>867</v>
      </c>
      <c r="K113" s="42">
        <v>2.4096385542168676E-2</v>
      </c>
      <c r="L113" s="42">
        <v>2.9736803032104193E-3</v>
      </c>
      <c r="M113" s="62">
        <v>2.443046535543213E-2</v>
      </c>
      <c r="N113" s="42">
        <v>-7.0994468597337171E-3</v>
      </c>
      <c r="O113" s="44">
        <f>((K113-L113)*(M113-N113))</f>
        <v>6.659970419311777E-4</v>
      </c>
      <c r="Q113" s="599">
        <v>2018</v>
      </c>
      <c r="R113" s="140" t="s">
        <v>867</v>
      </c>
      <c r="S113" s="42">
        <v>2.4096385542168676E-2</v>
      </c>
      <c r="T113" s="42">
        <v>2.443046535543213E-2</v>
      </c>
      <c r="U113" s="141">
        <v>1.0597565294940839E-2</v>
      </c>
      <c r="V113" s="141">
        <v>1.1016819517354417</v>
      </c>
      <c r="W113" s="142">
        <f>S113-U113-(V113*T113)</f>
        <v>-1.3415782507349722E-2</v>
      </c>
      <c r="X113" s="206">
        <f>W113^2</f>
        <v>1.7998322028451081E-4</v>
      </c>
    </row>
    <row r="114" spans="9:24" ht="16.5" thickBot="1" x14ac:dyDescent="0.3">
      <c r="I114" s="643"/>
      <c r="J114" s="140" t="s">
        <v>868</v>
      </c>
      <c r="K114" s="42">
        <v>-0.05</v>
      </c>
      <c r="L114" s="42">
        <v>2.9736803032104193E-3</v>
      </c>
      <c r="M114" s="62">
        <v>-4.9558674576761852E-3</v>
      </c>
      <c r="N114" s="42">
        <v>-7.0994468597337171E-3</v>
      </c>
      <c r="O114" s="44">
        <f t="shared" ref="O114:O124" si="21">((K114-L114)*(M114-N114))</f>
        <v>-1.1355328994914266E-4</v>
      </c>
      <c r="Q114" s="599"/>
      <c r="R114" s="140" t="s">
        <v>868</v>
      </c>
      <c r="S114" s="42">
        <v>-0.05</v>
      </c>
      <c r="T114" s="42">
        <v>-4.9558674576761852E-3</v>
      </c>
      <c r="U114" s="141">
        <v>1.0597565294940839E-2</v>
      </c>
      <c r="V114" s="141">
        <v>1.1016819517354417</v>
      </c>
      <c r="W114" s="142">
        <f t="shared" ref="W114:W124" si="22">S114-U114-(V114*T114)</f>
        <v>-5.5137775561625982E-2</v>
      </c>
      <c r="X114" s="206">
        <f t="shared" ref="X114:X124" si="23">W114^2</f>
        <v>3.0401742938842395E-3</v>
      </c>
    </row>
    <row r="115" spans="9:24" ht="16.5" thickBot="1" x14ac:dyDescent="0.3">
      <c r="I115" s="643"/>
      <c r="J115" s="140" t="s">
        <v>869</v>
      </c>
      <c r="K115" s="42">
        <v>-9.5975232198142413E-2</v>
      </c>
      <c r="L115" s="42">
        <v>2.9736803032104193E-3</v>
      </c>
      <c r="M115" s="62">
        <v>-8.5978114661722491E-2</v>
      </c>
      <c r="N115" s="42">
        <v>-7.0994468597337171E-3</v>
      </c>
      <c r="O115" s="44">
        <f t="shared" si="21"/>
        <v>7.8049583985622638E-3</v>
      </c>
      <c r="Q115" s="599"/>
      <c r="R115" s="140" t="s">
        <v>869</v>
      </c>
      <c r="S115" s="42">
        <v>-9.5975232198142413E-2</v>
      </c>
      <c r="T115" s="42">
        <v>-8.5978114661722491E-2</v>
      </c>
      <c r="U115" s="141">
        <v>1.0597565294940839E-2</v>
      </c>
      <c r="V115" s="141">
        <v>1.1016819517354417</v>
      </c>
      <c r="W115" s="142">
        <f t="shared" si="22"/>
        <v>-1.1852260326023226E-2</v>
      </c>
      <c r="X115" s="206">
        <f t="shared" si="23"/>
        <v>1.4047607483582417E-4</v>
      </c>
    </row>
    <row r="116" spans="9:24" ht="16.5" thickBot="1" x14ac:dyDescent="0.3">
      <c r="I116" s="643"/>
      <c r="J116" s="140" t="s">
        <v>870</v>
      </c>
      <c r="K116" s="42">
        <v>-2.0547945205479451E-2</v>
      </c>
      <c r="L116" s="42">
        <v>2.9736803032104193E-3</v>
      </c>
      <c r="M116" s="62">
        <v>-4.7003022830323746E-2</v>
      </c>
      <c r="N116" s="42">
        <v>-7.0994468597337171E-3</v>
      </c>
      <c r="O116" s="44">
        <f t="shared" si="21"/>
        <v>9.385969704377745E-4</v>
      </c>
      <c r="Q116" s="599"/>
      <c r="R116" s="140" t="s">
        <v>870</v>
      </c>
      <c r="S116" s="42">
        <v>-2.0547945205479451E-2</v>
      </c>
      <c r="T116" s="42">
        <v>-4.7003022830323746E-2</v>
      </c>
      <c r="U116" s="141">
        <v>1.0597565294940839E-2</v>
      </c>
      <c r="V116" s="141">
        <v>1.1016819517354417</v>
      </c>
      <c r="W116" s="142">
        <f t="shared" si="22"/>
        <v>2.0636871428756302E-2</v>
      </c>
      <c r="X116" s="206">
        <f t="shared" si="23"/>
        <v>4.2588046236701816E-4</v>
      </c>
    </row>
    <row r="117" spans="9:24" ht="16.5" thickBot="1" x14ac:dyDescent="0.3">
      <c r="I117" s="643"/>
      <c r="J117" s="140" t="s">
        <v>871</v>
      </c>
      <c r="K117" s="42">
        <v>-1.6783216783216783E-2</v>
      </c>
      <c r="L117" s="42">
        <v>2.9736803032104193E-3</v>
      </c>
      <c r="M117" s="62">
        <v>-5.0291628843604896E-3</v>
      </c>
      <c r="N117" s="42">
        <v>-7.0994468597337171E-3</v>
      </c>
      <c r="O117" s="44">
        <f t="shared" si="21"/>
        <v>-4.0902387441128241E-5</v>
      </c>
      <c r="Q117" s="599"/>
      <c r="R117" s="140" t="s">
        <v>871</v>
      </c>
      <c r="S117" s="42">
        <v>-1.6783216783216783E-2</v>
      </c>
      <c r="T117" s="42">
        <v>-5.0291628843604896E-3</v>
      </c>
      <c r="U117" s="141">
        <v>1.0597565294940839E-2</v>
      </c>
      <c r="V117" s="141">
        <v>1.1016819517354417</v>
      </c>
      <c r="W117" s="142">
        <f t="shared" si="22"/>
        <v>-2.1840244096119912E-2</v>
      </c>
      <c r="X117" s="206">
        <f t="shared" si="23"/>
        <v>4.7699626217810067E-4</v>
      </c>
    </row>
    <row r="118" spans="9:24" ht="16.5" thickBot="1" x14ac:dyDescent="0.3">
      <c r="I118" s="643"/>
      <c r="J118" s="140" t="s">
        <v>872</v>
      </c>
      <c r="K118" s="42">
        <v>-4.3478260869565216E-2</v>
      </c>
      <c r="L118" s="42">
        <v>2.9736803032104193E-3</v>
      </c>
      <c r="M118" s="62">
        <v>-4.6791598066254894E-2</v>
      </c>
      <c r="N118" s="42">
        <v>-7.0994468597337171E-3</v>
      </c>
      <c r="O118" s="44">
        <f t="shared" si="21"/>
        <v>1.8437774728662373E-3</v>
      </c>
      <c r="Q118" s="599"/>
      <c r="R118" s="140" t="s">
        <v>872</v>
      </c>
      <c r="S118" s="42">
        <v>-4.3478260869565216E-2</v>
      </c>
      <c r="T118" s="42">
        <v>-4.6791598066254894E-2</v>
      </c>
      <c r="U118" s="141">
        <v>1.0597565294940839E-2</v>
      </c>
      <c r="V118" s="141">
        <v>1.1016819517354417</v>
      </c>
      <c r="W118" s="142">
        <f t="shared" si="22"/>
        <v>-2.5263670820540457E-3</v>
      </c>
      <c r="X118" s="206">
        <f t="shared" si="23"/>
        <v>6.3825306332862734E-6</v>
      </c>
    </row>
    <row r="119" spans="9:24" ht="16.5" thickBot="1" x14ac:dyDescent="0.3">
      <c r="I119" s="643"/>
      <c r="J119" s="140" t="s">
        <v>873</v>
      </c>
      <c r="K119" s="42">
        <v>8.3333333333333329E-2</v>
      </c>
      <c r="L119" s="42">
        <v>2.9736803032104193E-3</v>
      </c>
      <c r="M119" s="62">
        <v>2.741564628095532E-2</v>
      </c>
      <c r="N119" s="42">
        <v>-7.0994468597337171E-3</v>
      </c>
      <c r="O119" s="44">
        <f t="shared" si="21"/>
        <v>2.7736209090881464E-3</v>
      </c>
      <c r="Q119" s="599"/>
      <c r="R119" s="140" t="s">
        <v>873</v>
      </c>
      <c r="S119" s="42">
        <v>8.3333333333333329E-2</v>
      </c>
      <c r="T119" s="42">
        <v>2.741564628095532E-2</v>
      </c>
      <c r="U119" s="141">
        <v>1.0597565294940839E-2</v>
      </c>
      <c r="V119" s="141">
        <v>1.1016819517354417</v>
      </c>
      <c r="W119" s="142">
        <f t="shared" si="22"/>
        <v>4.2532445335501129E-2</v>
      </c>
      <c r="X119" s="206">
        <f t="shared" si="23"/>
        <v>1.8090089062173917E-3</v>
      </c>
    </row>
    <row r="120" spans="9:24" ht="16.5" thickBot="1" x14ac:dyDescent="0.3">
      <c r="I120" s="643"/>
      <c r="J120" s="140" t="s">
        <v>874</v>
      </c>
      <c r="K120" s="197">
        <v>1.3986013986013986E-2</v>
      </c>
      <c r="L120" s="42">
        <v>2.9736803032104193E-3</v>
      </c>
      <c r="M120" s="194">
        <v>1.926351069183738E-2</v>
      </c>
      <c r="N120" s="42">
        <v>-7.0994468597337171E-3</v>
      </c>
      <c r="O120" s="44">
        <f t="shared" si="21"/>
        <v>2.9031768542348702E-4</v>
      </c>
      <c r="Q120" s="599"/>
      <c r="R120" s="140" t="s">
        <v>874</v>
      </c>
      <c r="S120" s="197">
        <v>1.3986013986013986E-2</v>
      </c>
      <c r="T120" s="42">
        <v>1.926351069183738E-2</v>
      </c>
      <c r="U120" s="141">
        <v>1.0597565294940839E-2</v>
      </c>
      <c r="V120" s="141">
        <v>1.1016819517354417</v>
      </c>
      <c r="W120" s="142">
        <f t="shared" si="22"/>
        <v>-1.7833813365186808E-2</v>
      </c>
      <c r="X120" s="206">
        <f t="shared" si="23"/>
        <v>3.1804489914431561E-4</v>
      </c>
    </row>
    <row r="121" spans="9:24" ht="16.5" thickBot="1" x14ac:dyDescent="0.3">
      <c r="I121" s="643"/>
      <c r="J121" s="140" t="s">
        <v>875</v>
      </c>
      <c r="K121" s="197">
        <v>1.3793103448275862E-2</v>
      </c>
      <c r="L121" s="42">
        <v>2.9736803032104193E-3</v>
      </c>
      <c r="M121" s="194">
        <v>-6.0196663444972249E-3</v>
      </c>
      <c r="N121" s="42">
        <v>-7.0994468597337171E-3</v>
      </c>
      <c r="O121" s="44">
        <f t="shared" si="21"/>
        <v>1.1682602298140391E-5</v>
      </c>
      <c r="Q121" s="599"/>
      <c r="R121" s="140" t="s">
        <v>875</v>
      </c>
      <c r="S121" s="197">
        <v>1.3793103448275862E-2</v>
      </c>
      <c r="T121" s="42">
        <v>-6.0196663444972249E-3</v>
      </c>
      <c r="U121" s="141">
        <v>1.0597565294940839E-2</v>
      </c>
      <c r="V121" s="141">
        <v>1.1016819517354417</v>
      </c>
      <c r="W121" s="142">
        <f t="shared" si="22"/>
        <v>9.8272959205368774E-3</v>
      </c>
      <c r="X121" s="206">
        <f t="shared" si="23"/>
        <v>9.6575745109800753E-5</v>
      </c>
    </row>
    <row r="122" spans="9:24" ht="16.5" thickBot="1" x14ac:dyDescent="0.3">
      <c r="I122" s="643"/>
      <c r="J122" s="140" t="s">
        <v>876</v>
      </c>
      <c r="K122" s="197">
        <v>8.2993197278911565E-2</v>
      </c>
      <c r="L122" s="42">
        <v>2.9736803032104193E-3</v>
      </c>
      <c r="M122" s="194">
        <v>-2.4763515298842628E-2</v>
      </c>
      <c r="N122" s="42">
        <v>-7.0994468597337171E-3</v>
      </c>
      <c r="O122" s="44">
        <f t="shared" si="21"/>
        <v>-1.4134702243232223E-3</v>
      </c>
      <c r="Q122" s="599"/>
      <c r="R122" s="140" t="s">
        <v>876</v>
      </c>
      <c r="S122" s="197">
        <v>8.2993197278911565E-2</v>
      </c>
      <c r="T122" s="42">
        <v>-2.4763515298842628E-2</v>
      </c>
      <c r="U122" s="141">
        <v>1.0597565294940839E-2</v>
      </c>
      <c r="V122" s="141">
        <v>1.1016819517354417</v>
      </c>
      <c r="W122" s="142">
        <f t="shared" si="22"/>
        <v>9.9677149850230143E-2</v>
      </c>
      <c r="X122" s="206">
        <f t="shared" si="23"/>
        <v>9.9355342022652351E-3</v>
      </c>
    </row>
    <row r="123" spans="9:24" ht="16.5" thickBot="1" x14ac:dyDescent="0.3">
      <c r="I123" s="643"/>
      <c r="J123" s="140" t="s">
        <v>877</v>
      </c>
      <c r="K123" s="197">
        <v>8.2278481012658222E-2</v>
      </c>
      <c r="L123" s="42">
        <v>2.9736803032104193E-3</v>
      </c>
      <c r="M123" s="195">
        <v>4.7403329287324443E-2</v>
      </c>
      <c r="N123" s="42">
        <v>-7.0994468597337171E-3</v>
      </c>
      <c r="O123" s="44">
        <f t="shared" si="21"/>
        <v>4.3223318004540923E-3</v>
      </c>
      <c r="Q123" s="599"/>
      <c r="R123" s="140" t="s">
        <v>877</v>
      </c>
      <c r="S123" s="197">
        <v>8.2278481012658222E-2</v>
      </c>
      <c r="T123" s="42">
        <v>4.7403329287324443E-2</v>
      </c>
      <c r="U123" s="141">
        <v>1.0597565294940839E-2</v>
      </c>
      <c r="V123" s="141">
        <v>1.1016819517354417</v>
      </c>
      <c r="W123" s="142">
        <f t="shared" si="22"/>
        <v>1.9457523389699964E-2</v>
      </c>
      <c r="X123" s="206">
        <f t="shared" si="23"/>
        <v>3.7859521646072116E-4</v>
      </c>
    </row>
    <row r="124" spans="9:24" ht="16.5" thickBot="1" x14ac:dyDescent="0.3">
      <c r="I124" s="644"/>
      <c r="J124" s="140" t="s">
        <v>866</v>
      </c>
      <c r="K124" s="197">
        <v>-3.8011695906432746E-2</v>
      </c>
      <c r="L124" s="42">
        <v>2.9736803032104193E-3</v>
      </c>
      <c r="M124" s="196">
        <v>1.6834633611323781E-2</v>
      </c>
      <c r="N124" s="42">
        <v>-7.0994468597337171E-3</v>
      </c>
      <c r="O124" s="44">
        <f t="shared" si="21"/>
        <v>-9.809472923381652E-4</v>
      </c>
      <c r="Q124" s="599"/>
      <c r="R124" s="140" t="s">
        <v>866</v>
      </c>
      <c r="S124" s="197">
        <v>-3.8011695906432746E-2</v>
      </c>
      <c r="T124" s="42">
        <v>1.6834633611323781E-2</v>
      </c>
      <c r="U124" s="141">
        <v>1.0597565294940839E-2</v>
      </c>
      <c r="V124" s="141">
        <v>1.1016819517354417</v>
      </c>
      <c r="W124" s="142">
        <f t="shared" si="22"/>
        <v>-6.715567321504784E-2</v>
      </c>
      <c r="X124" s="206">
        <f t="shared" si="23"/>
        <v>4.5098844449662934E-3</v>
      </c>
    </row>
    <row r="125" spans="9:24" ht="15.75" thickBot="1" x14ac:dyDescent="0.3">
      <c r="I125" s="593" t="s">
        <v>891</v>
      </c>
      <c r="J125" s="645"/>
      <c r="K125" s="594"/>
      <c r="L125" s="594"/>
      <c r="M125" s="594"/>
      <c r="N125" s="605"/>
      <c r="O125" s="44">
        <f>SUM(O113:O119)</f>
        <v>1.3872495115495329E-2</v>
      </c>
      <c r="Q125" s="599" t="s">
        <v>891</v>
      </c>
      <c r="R125" s="599"/>
      <c r="S125" s="599"/>
      <c r="T125" s="599"/>
      <c r="U125" s="599"/>
      <c r="V125" s="599"/>
      <c r="W125" s="599"/>
      <c r="X125" s="206">
        <f>SUM(X113:X124)</f>
        <v>2.1317536258346738E-2</v>
      </c>
    </row>
    <row r="126" spans="9:24" ht="17.25" thickBot="1" x14ac:dyDescent="0.3">
      <c r="I126" s="606" t="s">
        <v>892</v>
      </c>
      <c r="J126" s="607"/>
      <c r="K126" s="607"/>
      <c r="L126" s="607"/>
      <c r="M126" s="607"/>
      <c r="N126" s="608"/>
      <c r="O126" s="44">
        <f>O125/12</f>
        <v>1.1560412596246107E-3</v>
      </c>
      <c r="Q126" s="600" t="s">
        <v>5070</v>
      </c>
      <c r="R126" s="600"/>
      <c r="S126" s="600"/>
      <c r="T126" s="600"/>
      <c r="U126" s="600"/>
      <c r="V126" s="600"/>
      <c r="W126" s="600"/>
      <c r="X126" s="206">
        <f>X125/12</f>
        <v>1.7764613548622282E-3</v>
      </c>
    </row>
  </sheetData>
  <mergeCells count="66">
    <mergeCell ref="Z33:Z34"/>
    <mergeCell ref="AA33:AD33"/>
    <mergeCell ref="AE33:AG33"/>
    <mergeCell ref="Z48:AC48"/>
    <mergeCell ref="AE48:AF48"/>
    <mergeCell ref="Z17:Z18"/>
    <mergeCell ref="AA17:AD17"/>
    <mergeCell ref="AE17:AG17"/>
    <mergeCell ref="Z32:AC32"/>
    <mergeCell ref="AE32:AF32"/>
    <mergeCell ref="Z1:Z2"/>
    <mergeCell ref="AA1:AD1"/>
    <mergeCell ref="AE1:AG1"/>
    <mergeCell ref="Z16:AC16"/>
    <mergeCell ref="AE16:AF16"/>
    <mergeCell ref="Q80:W80"/>
    <mergeCell ref="Q110:W110"/>
    <mergeCell ref="Q111:W111"/>
    <mergeCell ref="Q81:W81"/>
    <mergeCell ref="Q83:Q94"/>
    <mergeCell ref="Q95:W95"/>
    <mergeCell ref="Q96:W96"/>
    <mergeCell ref="Q98:Q109"/>
    <mergeCell ref="I17:U17"/>
    <mergeCell ref="A84:G84"/>
    <mergeCell ref="B6:G6"/>
    <mergeCell ref="B14:G14"/>
    <mergeCell ref="B20:G20"/>
    <mergeCell ref="B29:G29"/>
    <mergeCell ref="B34:G34"/>
    <mergeCell ref="B43:G43"/>
    <mergeCell ref="B48:G48"/>
    <mergeCell ref="B56:G56"/>
    <mergeCell ref="B62:G62"/>
    <mergeCell ref="B70:G70"/>
    <mergeCell ref="B76:G76"/>
    <mergeCell ref="Q36:X36"/>
    <mergeCell ref="Q38:Q49"/>
    <mergeCell ref="Q50:W50"/>
    <mergeCell ref="Q51:W51"/>
    <mergeCell ref="I53:I64"/>
    <mergeCell ref="I65:N65"/>
    <mergeCell ref="I66:N66"/>
    <mergeCell ref="I68:I79"/>
    <mergeCell ref="Q53:Q64"/>
    <mergeCell ref="Q65:W65"/>
    <mergeCell ref="Q66:W66"/>
    <mergeCell ref="Q68:Q79"/>
    <mergeCell ref="I111:N111"/>
    <mergeCell ref="I81:N81"/>
    <mergeCell ref="I83:I94"/>
    <mergeCell ref="I95:N95"/>
    <mergeCell ref="I96:N96"/>
    <mergeCell ref="I98:I109"/>
    <mergeCell ref="I110:N110"/>
    <mergeCell ref="I36:O36"/>
    <mergeCell ref="I38:I49"/>
    <mergeCell ref="I50:N50"/>
    <mergeCell ref="I51:N51"/>
    <mergeCell ref="I80:N80"/>
    <mergeCell ref="Q113:Q124"/>
    <mergeCell ref="Q125:W125"/>
    <mergeCell ref="Q126:W126"/>
    <mergeCell ref="I126:N126"/>
    <mergeCell ref="I125:N125"/>
    <mergeCell ref="I113:I124"/>
  </mergeCells>
  <pageMargins left="0.7" right="0.7" top="0.75" bottom="0.75" header="0.3" footer="0.3"/>
  <pageSetup paperSize="9" orientation="portrait" r:id="rId1"/>
  <ignoredErrors>
    <ignoredError sqref="S19:S30 Q19:Q30 M19:M30 K19:K30 O19:O30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D1" zoomScale="85" zoomScaleNormal="85" workbookViewId="0">
      <selection activeCell="T2" sqref="T2"/>
    </sheetView>
  </sheetViews>
  <sheetFormatPr defaultRowHeight="15" x14ac:dyDescent="0.25"/>
  <cols>
    <col min="1" max="1" width="5.28515625" customWidth="1"/>
    <col min="3" max="3" width="70.7109375" customWidth="1"/>
    <col min="4" max="4" width="11.85546875" customWidth="1"/>
    <col min="5" max="5" width="13.42578125" customWidth="1"/>
    <col min="6" max="6" width="12" customWidth="1"/>
    <col min="7" max="7" width="13" customWidth="1"/>
    <col min="8" max="8" width="13.140625" customWidth="1"/>
    <col min="10" max="10" width="9.85546875" customWidth="1"/>
    <col min="12" max="17" width="12.85546875" customWidth="1"/>
    <col min="21" max="26" width="14.85546875" customWidth="1"/>
  </cols>
  <sheetData>
    <row r="1" spans="1:24" ht="15.75" x14ac:dyDescent="0.25">
      <c r="A1" s="9" t="s">
        <v>716</v>
      </c>
      <c r="B1" s="9" t="s">
        <v>884</v>
      </c>
      <c r="C1" s="104" t="s">
        <v>5086</v>
      </c>
      <c r="D1" s="9" t="s">
        <v>5090</v>
      </c>
      <c r="E1" s="9" t="s">
        <v>5006</v>
      </c>
      <c r="F1" s="9" t="s">
        <v>894</v>
      </c>
      <c r="G1" s="9" t="s">
        <v>5095</v>
      </c>
      <c r="H1" s="128" t="s">
        <v>5012</v>
      </c>
      <c r="I1" s="583" t="s">
        <v>5200</v>
      </c>
      <c r="R1" s="585" t="s">
        <v>716</v>
      </c>
      <c r="S1" s="585" t="s">
        <v>884</v>
      </c>
      <c r="T1" s="585" t="s">
        <v>5205</v>
      </c>
      <c r="U1" s="585" t="s">
        <v>5206</v>
      </c>
      <c r="V1" s="585" t="s">
        <v>5207</v>
      </c>
      <c r="W1" s="585" t="s">
        <v>5208</v>
      </c>
      <c r="X1" s="585" t="s">
        <v>5209</v>
      </c>
    </row>
    <row r="2" spans="1:24" ht="15.75" x14ac:dyDescent="0.25">
      <c r="A2" s="8">
        <v>1</v>
      </c>
      <c r="B2" s="27">
        <v>2013</v>
      </c>
      <c r="C2" s="8" t="s">
        <v>5087</v>
      </c>
      <c r="D2" s="75">
        <v>4.6500611602317866E-2</v>
      </c>
      <c r="E2" s="75">
        <v>5.3993055555555556E-3</v>
      </c>
      <c r="F2" s="75">
        <v>-1.5438184632049362E-3</v>
      </c>
      <c r="G2" s="75">
        <v>0.82117856947920842</v>
      </c>
      <c r="H2" s="75">
        <f t="shared" ref="H2:H7" si="0">((D2-E2)-G2*(F2-E2))</f>
        <v>4.6802850696204788E-2</v>
      </c>
      <c r="I2" s="174">
        <v>0.16943661322159567</v>
      </c>
      <c r="L2" s="174"/>
      <c r="M2" s="174"/>
      <c r="O2" s="174"/>
      <c r="P2" s="174"/>
      <c r="R2" s="585">
        <v>1</v>
      </c>
      <c r="S2" s="585">
        <v>2013</v>
      </c>
      <c r="T2" s="43">
        <f>F2-E2</f>
        <v>-6.9431240187604916E-3</v>
      </c>
      <c r="U2" s="43">
        <f>D2-E2</f>
        <v>4.1101306046762313E-2</v>
      </c>
      <c r="V2" s="43">
        <f>T2*U2</f>
        <v>-2.8537146521570122E-4</v>
      </c>
      <c r="W2" s="43">
        <f>T2^2</f>
        <v>4.8206971139888841E-5</v>
      </c>
      <c r="X2" s="43">
        <f>U2^2</f>
        <v>1.6893173587496204E-3</v>
      </c>
    </row>
    <row r="3" spans="1:24" ht="15.75" x14ac:dyDescent="0.25">
      <c r="A3" s="8">
        <v>2</v>
      </c>
      <c r="B3" s="8">
        <v>2014</v>
      </c>
      <c r="C3" s="8" t="s">
        <v>5130</v>
      </c>
      <c r="D3" s="75">
        <v>3.8054528349787453E-2</v>
      </c>
      <c r="E3" s="75">
        <v>6.2847222222222219E-3</v>
      </c>
      <c r="F3" s="75">
        <v>1.9868817943784263E-2</v>
      </c>
      <c r="G3" s="75">
        <v>0.85668669460042413</v>
      </c>
      <c r="H3" s="75">
        <f t="shared" si="0"/>
        <v>2.0132492064724485E-2</v>
      </c>
      <c r="I3" s="174">
        <v>6.6930817430419537E-2</v>
      </c>
      <c r="L3" s="174"/>
      <c r="M3" s="174"/>
      <c r="O3" s="174"/>
      <c r="P3" s="174"/>
      <c r="R3" s="585">
        <v>2</v>
      </c>
      <c r="S3" s="585">
        <v>2014</v>
      </c>
      <c r="T3" s="43">
        <f t="shared" ref="T3:T7" si="1">F3-E3</f>
        <v>1.358409572156204E-2</v>
      </c>
      <c r="U3" s="43">
        <f t="shared" ref="U3:U7" si="2">D3-E3</f>
        <v>3.1769806127565234E-2</v>
      </c>
      <c r="V3" s="43">
        <f t="shared" ref="V3:V7" si="3">T3*U3</f>
        <v>4.315640874923144E-4</v>
      </c>
      <c r="W3" s="43">
        <f t="shared" ref="W3:W7" si="4">T3^2</f>
        <v>1.8452765657256013E-4</v>
      </c>
      <c r="X3" s="43">
        <f t="shared" ref="X3:X6" si="5">U3^2</f>
        <v>1.0093205813830814E-3</v>
      </c>
    </row>
    <row r="4" spans="1:24" ht="15.75" x14ac:dyDescent="0.25">
      <c r="A4" s="8">
        <v>3</v>
      </c>
      <c r="B4" s="8">
        <v>2015</v>
      </c>
      <c r="C4" s="8" t="s">
        <v>5152</v>
      </c>
      <c r="D4" s="75">
        <v>7.5194007223779988E-2</v>
      </c>
      <c r="E4" s="75">
        <v>6.267361111111109E-3</v>
      </c>
      <c r="F4" s="75">
        <v>-8.9212734082430127E-3</v>
      </c>
      <c r="G4" s="75">
        <v>0.89528933609354988</v>
      </c>
      <c r="H4" s="75">
        <f t="shared" si="0"/>
        <v>8.2524868627669001E-2</v>
      </c>
      <c r="I4" s="174">
        <v>0.19066903335326565</v>
      </c>
      <c r="L4" s="174"/>
      <c r="M4" s="174"/>
      <c r="O4" s="174"/>
      <c r="P4" s="174"/>
      <c r="R4" s="585">
        <v>3</v>
      </c>
      <c r="S4" s="585">
        <v>2015</v>
      </c>
      <c r="T4" s="43">
        <f t="shared" si="1"/>
        <v>-1.5188634519354122E-2</v>
      </c>
      <c r="U4" s="43">
        <f t="shared" si="2"/>
        <v>6.8926646112668882E-2</v>
      </c>
      <c r="V4" s="43">
        <f t="shared" si="3"/>
        <v>-1.0469016364501882E-3</v>
      </c>
      <c r="W4" s="43">
        <f t="shared" si="4"/>
        <v>2.3069461856251562E-4</v>
      </c>
      <c r="X4" s="43">
        <f t="shared" si="5"/>
        <v>4.7508825443410927E-3</v>
      </c>
    </row>
    <row r="5" spans="1:24" ht="15.75" x14ac:dyDescent="0.25">
      <c r="A5" s="8">
        <v>4</v>
      </c>
      <c r="B5" s="8">
        <v>2016</v>
      </c>
      <c r="C5" s="8" t="s">
        <v>5132</v>
      </c>
      <c r="D5" s="495">
        <v>0.13107108350117491</v>
      </c>
      <c r="E5" s="75">
        <v>5.0000000000000001E-3</v>
      </c>
      <c r="F5" s="497">
        <v>9.8098034712319256E-3</v>
      </c>
      <c r="G5" s="75">
        <v>0.84226224955745654</v>
      </c>
      <c r="H5" s="75">
        <f t="shared" si="0"/>
        <v>0.12201996760956585</v>
      </c>
      <c r="I5" s="174">
        <v>0.11664226242790431</v>
      </c>
      <c r="L5" s="174"/>
      <c r="M5" s="174"/>
      <c r="O5" s="174"/>
      <c r="P5" s="174"/>
      <c r="R5" s="585">
        <v>4</v>
      </c>
      <c r="S5" s="585">
        <v>2016</v>
      </c>
      <c r="T5" s="43">
        <f t="shared" si="1"/>
        <v>4.8098034712319255E-3</v>
      </c>
      <c r="U5" s="43">
        <f t="shared" si="2"/>
        <v>0.12607108350117491</v>
      </c>
      <c r="V5" s="43">
        <f t="shared" si="3"/>
        <v>6.0637713504592102E-4</v>
      </c>
      <c r="W5" s="43">
        <f t="shared" si="4"/>
        <v>2.313420943187468E-5</v>
      </c>
      <c r="X5" s="43">
        <f t="shared" si="5"/>
        <v>1.5893918095160216E-2</v>
      </c>
    </row>
    <row r="6" spans="1:24" ht="15.75" x14ac:dyDescent="0.25">
      <c r="A6" s="8">
        <v>5</v>
      </c>
      <c r="B6" s="8">
        <v>2017</v>
      </c>
      <c r="C6" s="8" t="s">
        <v>5133</v>
      </c>
      <c r="D6" s="75">
        <v>4.4512689164192605E-2</v>
      </c>
      <c r="E6" s="75">
        <v>3.8020833333333327E-3</v>
      </c>
      <c r="F6" s="75">
        <v>1.7002369229728018E-2</v>
      </c>
      <c r="G6" s="75">
        <v>0.84674267689053739</v>
      </c>
      <c r="H6" s="75">
        <f t="shared" si="0"/>
        <v>2.9533360415225633E-2</v>
      </c>
      <c r="I6" s="174">
        <v>8.4077087439185585E-2</v>
      </c>
      <c r="L6" s="174"/>
      <c r="M6" s="174"/>
      <c r="O6" s="174"/>
      <c r="P6" s="174"/>
      <c r="R6" s="585">
        <v>5</v>
      </c>
      <c r="S6" s="585">
        <v>2017</v>
      </c>
      <c r="T6" s="43">
        <f t="shared" si="1"/>
        <v>1.3200285896394685E-2</v>
      </c>
      <c r="U6" s="43">
        <f t="shared" si="2"/>
        <v>4.0710605830859274E-2</v>
      </c>
      <c r="V6" s="43">
        <f t="shared" si="3"/>
        <v>5.3739163598277493E-4</v>
      </c>
      <c r="W6" s="43">
        <f t="shared" si="4"/>
        <v>1.7424754774655643E-4</v>
      </c>
      <c r="X6" s="43">
        <f t="shared" si="5"/>
        <v>1.6573534271155932E-3</v>
      </c>
    </row>
    <row r="7" spans="1:24" ht="15.75" x14ac:dyDescent="0.25">
      <c r="A7" s="8">
        <v>6</v>
      </c>
      <c r="B7" s="8">
        <v>2018</v>
      </c>
      <c r="C7" s="8" t="s">
        <v>5146</v>
      </c>
      <c r="D7" s="75">
        <v>4.9627888132512961E-2</v>
      </c>
      <c r="E7" s="75">
        <v>4.2013888888888891E-3</v>
      </c>
      <c r="F7" s="75">
        <v>-7.0994468597337171E-3</v>
      </c>
      <c r="G7" s="75">
        <v>1.0419353364373314</v>
      </c>
      <c r="H7" s="75">
        <f t="shared" si="0"/>
        <v>5.7201239341388196E-2</v>
      </c>
      <c r="I7" s="174">
        <v>0.12702558045699514</v>
      </c>
      <c r="L7" s="174"/>
      <c r="M7" s="174"/>
      <c r="O7" s="174"/>
      <c r="P7" s="174"/>
      <c r="R7" s="585">
        <v>6</v>
      </c>
      <c r="S7" s="585">
        <v>2018</v>
      </c>
      <c r="T7" s="43">
        <f t="shared" si="1"/>
        <v>-1.1300835748622607E-2</v>
      </c>
      <c r="U7" s="43">
        <f t="shared" si="2"/>
        <v>4.5426499243624074E-2</v>
      </c>
      <c r="V7" s="43">
        <f t="shared" si="3"/>
        <v>-5.1335740658712474E-4</v>
      </c>
      <c r="W7" s="43">
        <f t="shared" si="4"/>
        <v>1.2770888861734668E-4</v>
      </c>
      <c r="X7" s="43">
        <f>U7^2</f>
        <v>2.0635668335309788E-3</v>
      </c>
    </row>
    <row r="8" spans="1:24" x14ac:dyDescent="0.25">
      <c r="L8" s="174"/>
      <c r="M8" s="174"/>
      <c r="R8" s="625" t="s">
        <v>5203</v>
      </c>
      <c r="S8" s="625"/>
      <c r="T8" s="43">
        <f>SUM(T2:T7)</f>
        <v>-1.8384091975485704E-3</v>
      </c>
      <c r="U8" s="43">
        <f t="shared" ref="U8:X8" si="6">SUM(U2:U7)</f>
        <v>0.35400594686265469</v>
      </c>
      <c r="V8" s="43">
        <f t="shared" si="6"/>
        <v>-2.7029764973200384E-4</v>
      </c>
      <c r="W8" s="43">
        <f t="shared" si="6"/>
        <v>7.8851989207074247E-4</v>
      </c>
      <c r="X8" s="43">
        <f t="shared" si="6"/>
        <v>2.7064358840280585E-2</v>
      </c>
    </row>
    <row r="9" spans="1:24" x14ac:dyDescent="0.25">
      <c r="L9" s="174"/>
      <c r="M9" s="174"/>
      <c r="N9" s="174"/>
      <c r="O9" s="174"/>
      <c r="P9" s="174"/>
      <c r="T9" s="174"/>
    </row>
    <row r="10" spans="1:24" x14ac:dyDescent="0.25">
      <c r="S10" t="s">
        <v>5202</v>
      </c>
      <c r="T10">
        <f>6*(V8)-(T8*U8)</f>
        <v>-9.7097810969282823E-4</v>
      </c>
      <c r="V10" t="s">
        <v>5204</v>
      </c>
      <c r="W10">
        <f>(U8*W8)-(T8*V8)</f>
        <v>2.7864381332719836E-4</v>
      </c>
    </row>
    <row r="11" spans="1:24" ht="15.75" x14ac:dyDescent="0.25">
      <c r="A11" s="482"/>
      <c r="B11" s="482"/>
      <c r="C11" s="481"/>
      <c r="D11" s="483"/>
      <c r="T11">
        <f>6*(W8)-T8^2</f>
        <v>4.7277396040468237E-3</v>
      </c>
      <c r="W11" s="174">
        <f>6*(W8)-T8^2</f>
        <v>4.7277396040468237E-3</v>
      </c>
    </row>
    <row r="12" spans="1:24" ht="15.75" x14ac:dyDescent="0.25">
      <c r="A12" s="479"/>
      <c r="B12" s="480"/>
      <c r="C12" s="479"/>
      <c r="D12" s="64"/>
      <c r="G12" s="174"/>
      <c r="H12" s="75"/>
      <c r="I12" s="174"/>
      <c r="J12" s="174"/>
      <c r="K12" s="174"/>
      <c r="S12" t="s">
        <v>5202</v>
      </c>
      <c r="T12">
        <f>T10/T11</f>
        <v>-0.20537893179685612</v>
      </c>
      <c r="V12" t="s">
        <v>5204</v>
      </c>
      <c r="W12" s="174">
        <f>W10/W11</f>
        <v>5.8938062724242769E-2</v>
      </c>
    </row>
    <row r="13" spans="1:24" ht="15.75" x14ac:dyDescent="0.25">
      <c r="A13" s="479"/>
      <c r="B13" s="479"/>
      <c r="C13" s="479"/>
      <c r="D13" s="64"/>
      <c r="G13" s="174"/>
      <c r="H13" s="75"/>
      <c r="I13" s="174"/>
      <c r="J13" s="174"/>
      <c r="K13" s="174"/>
    </row>
    <row r="14" spans="1:24" ht="15.75" x14ac:dyDescent="0.25">
      <c r="A14" s="479"/>
      <c r="B14" s="479"/>
      <c r="C14" s="479"/>
      <c r="D14" s="64"/>
      <c r="G14" s="174"/>
      <c r="H14" s="75"/>
      <c r="I14" s="174"/>
      <c r="J14" s="174"/>
      <c r="K14" s="174"/>
    </row>
    <row r="15" spans="1:24" ht="15.75" x14ac:dyDescent="0.25">
      <c r="A15" s="479"/>
      <c r="B15" s="479"/>
      <c r="C15" s="479"/>
      <c r="D15" s="64"/>
      <c r="G15" s="174"/>
      <c r="H15" s="497"/>
      <c r="I15" s="174"/>
      <c r="J15" s="174"/>
      <c r="K15" s="174"/>
    </row>
    <row r="16" spans="1:24" ht="15.75" x14ac:dyDescent="0.25">
      <c r="A16" s="479"/>
      <c r="B16" s="479"/>
      <c r="C16" s="479"/>
      <c r="D16" s="64"/>
      <c r="G16" s="174"/>
      <c r="H16" s="75"/>
      <c r="I16" s="174"/>
      <c r="J16" s="174"/>
      <c r="K16" s="174"/>
    </row>
    <row r="17" spans="1:11" ht="15.75" x14ac:dyDescent="0.25">
      <c r="A17" s="479"/>
      <c r="B17" s="479"/>
      <c r="C17" s="479"/>
      <c r="D17" s="64"/>
      <c r="G17" s="174"/>
      <c r="H17" s="75"/>
      <c r="I17" s="174"/>
      <c r="J17" s="174"/>
      <c r="K17" s="174"/>
    </row>
    <row r="18" spans="1:11" x14ac:dyDescent="0.25">
      <c r="G18" s="174"/>
      <c r="H18" s="174"/>
      <c r="I18" s="174"/>
      <c r="J18" s="174"/>
      <c r="K18" s="174"/>
    </row>
    <row r="21" spans="1:11" x14ac:dyDescent="0.25">
      <c r="J21" s="174"/>
    </row>
    <row r="22" spans="1:11" x14ac:dyDescent="0.25">
      <c r="J22" s="174"/>
    </row>
    <row r="26" spans="1:11" ht="15.75" x14ac:dyDescent="0.25">
      <c r="G26" s="174"/>
      <c r="H26" s="75"/>
      <c r="I26" s="174"/>
      <c r="J26" s="174"/>
      <c r="K26" s="174"/>
    </row>
    <row r="27" spans="1:11" ht="15.75" x14ac:dyDescent="0.25">
      <c r="G27" s="174"/>
      <c r="H27" s="75"/>
      <c r="I27" s="174"/>
      <c r="J27" s="174"/>
      <c r="K27" s="174"/>
    </row>
    <row r="28" spans="1:11" ht="15.75" x14ac:dyDescent="0.25">
      <c r="G28" s="174"/>
      <c r="H28" s="75"/>
      <c r="I28" s="174"/>
      <c r="J28" s="174"/>
      <c r="K28" s="174"/>
    </row>
    <row r="29" spans="1:11" ht="15.75" x14ac:dyDescent="0.25">
      <c r="G29" s="174"/>
      <c r="H29" s="75"/>
      <c r="I29" s="174"/>
      <c r="J29" s="174"/>
      <c r="K29" s="174"/>
    </row>
    <row r="30" spans="1:11" ht="15.75" x14ac:dyDescent="0.25">
      <c r="G30" s="174"/>
      <c r="H30" s="75"/>
      <c r="I30" s="174"/>
      <c r="J30" s="174"/>
      <c r="K30" s="174"/>
    </row>
    <row r="31" spans="1:11" ht="15.75" x14ac:dyDescent="0.25">
      <c r="G31" s="174"/>
      <c r="H31" s="75"/>
      <c r="I31" s="174"/>
      <c r="J31" s="174"/>
      <c r="K31" s="174"/>
    </row>
    <row r="32" spans="1:11" x14ac:dyDescent="0.25">
      <c r="G32" s="174"/>
      <c r="H32" s="174"/>
      <c r="I32" s="174"/>
      <c r="J32" s="174"/>
      <c r="K32" s="174"/>
    </row>
    <row r="35" spans="10:10" x14ac:dyDescent="0.25">
      <c r="J35" s="174"/>
    </row>
    <row r="36" spans="10:10" x14ac:dyDescent="0.25">
      <c r="J36" s="174"/>
    </row>
  </sheetData>
  <mergeCells count="1">
    <mergeCell ref="R8:S8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opLeftCell="A135" zoomScale="90" zoomScaleNormal="90" workbookViewId="0">
      <selection activeCell="C156" sqref="C156:M156"/>
    </sheetView>
  </sheetViews>
  <sheetFormatPr defaultRowHeight="15" x14ac:dyDescent="0.25"/>
  <cols>
    <col min="2" max="2" width="12.7109375" customWidth="1"/>
    <col min="3" max="3" width="13.42578125" customWidth="1"/>
    <col min="4" max="4" width="12.140625" customWidth="1"/>
    <col min="5" max="5" width="18.85546875" customWidth="1"/>
    <col min="6" max="7" width="9.85546875" bestFit="1" customWidth="1"/>
    <col min="8" max="8" width="9.140625" customWidth="1"/>
    <col min="9" max="9" width="7.85546875" customWidth="1"/>
    <col min="10" max="11" width="10.85546875" customWidth="1"/>
    <col min="12" max="12" width="10.7109375" bestFit="1" customWidth="1"/>
    <col min="13" max="13" width="11.42578125" customWidth="1"/>
    <col min="14" max="14" width="11" customWidth="1"/>
    <col min="15" max="15" width="10.7109375" bestFit="1" customWidth="1"/>
  </cols>
  <sheetData>
    <row r="1" spans="1:15" ht="15.75" x14ac:dyDescent="0.25">
      <c r="A1" s="21"/>
      <c r="B1" s="129">
        <v>2013</v>
      </c>
      <c r="C1" s="129">
        <v>2014</v>
      </c>
      <c r="D1" s="129">
        <v>2015</v>
      </c>
      <c r="E1" s="129">
        <v>2016</v>
      </c>
      <c r="F1" s="129">
        <v>2017</v>
      </c>
      <c r="G1" s="129">
        <v>2018</v>
      </c>
      <c r="I1" s="589" t="s">
        <v>5166</v>
      </c>
      <c r="J1" s="589"/>
      <c r="K1" s="589"/>
      <c r="L1" s="589"/>
      <c r="M1" s="589"/>
      <c r="N1" s="589"/>
      <c r="O1" s="589"/>
    </row>
    <row r="2" spans="1:15" ht="15.75" x14ac:dyDescent="0.25">
      <c r="A2" s="21" t="s">
        <v>866</v>
      </c>
      <c r="B2" s="131">
        <v>735.04</v>
      </c>
      <c r="C2" s="49">
        <v>711.14</v>
      </c>
      <c r="D2" s="49">
        <v>898.58</v>
      </c>
      <c r="E2" s="49">
        <v>792.03</v>
      </c>
      <c r="F2" s="49">
        <v>884.62</v>
      </c>
      <c r="G2" s="49">
        <v>1079.3900000000001</v>
      </c>
      <c r="I2" s="589" t="s">
        <v>5140</v>
      </c>
      <c r="J2" s="589"/>
      <c r="K2" s="589"/>
      <c r="L2" s="589"/>
      <c r="M2" s="589" t="s">
        <v>5141</v>
      </c>
      <c r="N2" s="589"/>
      <c r="O2" s="589"/>
    </row>
    <row r="3" spans="1:15" ht="15.75" x14ac:dyDescent="0.25">
      <c r="A3" s="50" t="s">
        <v>867</v>
      </c>
      <c r="B3" s="131">
        <v>761.26</v>
      </c>
      <c r="C3" s="49">
        <v>741.76</v>
      </c>
      <c r="D3" s="49">
        <v>912.05</v>
      </c>
      <c r="E3" s="49">
        <v>799.99</v>
      </c>
      <c r="F3" s="49">
        <v>877.35</v>
      </c>
      <c r="G3" s="49">
        <v>1105.76</v>
      </c>
      <c r="I3" s="428" t="s">
        <v>716</v>
      </c>
      <c r="J3" s="425" t="s">
        <v>885</v>
      </c>
      <c r="K3" s="425" t="s">
        <v>5164</v>
      </c>
      <c r="L3" s="428" t="s">
        <v>893</v>
      </c>
      <c r="M3" s="425" t="s">
        <v>885</v>
      </c>
      <c r="N3" s="425" t="s">
        <v>5164</v>
      </c>
      <c r="O3" s="428" t="s">
        <v>893</v>
      </c>
    </row>
    <row r="4" spans="1:15" ht="15.75" x14ac:dyDescent="0.25">
      <c r="A4" s="50" t="s">
        <v>868</v>
      </c>
      <c r="B4" s="132">
        <v>824.74</v>
      </c>
      <c r="C4" s="49">
        <v>776.69</v>
      </c>
      <c r="D4" s="49">
        <v>946.88</v>
      </c>
      <c r="E4" s="49">
        <v>834.74</v>
      </c>
      <c r="F4" s="49">
        <v>892.7</v>
      </c>
      <c r="G4" s="49">
        <v>1100.28</v>
      </c>
      <c r="I4" s="29">
        <v>1</v>
      </c>
      <c r="J4" s="425" t="s">
        <v>866</v>
      </c>
      <c r="K4" s="429">
        <v>735.04</v>
      </c>
      <c r="L4" s="430"/>
      <c r="M4" s="425" t="s">
        <v>866</v>
      </c>
      <c r="N4" s="49">
        <v>711.14</v>
      </c>
      <c r="O4" s="430"/>
    </row>
    <row r="5" spans="1:15" ht="15.75" x14ac:dyDescent="0.25">
      <c r="A5" s="50" t="s">
        <v>869</v>
      </c>
      <c r="B5" s="49">
        <v>836.87</v>
      </c>
      <c r="C5" s="49">
        <v>799.51</v>
      </c>
      <c r="D5" s="49">
        <v>961.94</v>
      </c>
      <c r="E5" s="49">
        <v>840.35</v>
      </c>
      <c r="F5" s="49">
        <v>921.53</v>
      </c>
      <c r="G5" s="49">
        <v>1005.68</v>
      </c>
      <c r="I5" s="29">
        <v>2</v>
      </c>
      <c r="J5" s="27" t="s">
        <v>867</v>
      </c>
      <c r="K5" s="429">
        <v>761.26</v>
      </c>
      <c r="L5" s="431">
        <v>3.5671528080104521E-2</v>
      </c>
      <c r="M5" s="27" t="s">
        <v>867</v>
      </c>
      <c r="N5" s="49">
        <v>741.76</v>
      </c>
      <c r="O5" s="431">
        <v>4.3057625783952537E-2</v>
      </c>
    </row>
    <row r="6" spans="1:15" ht="15.75" x14ac:dyDescent="0.25">
      <c r="A6" s="50" t="s">
        <v>870</v>
      </c>
      <c r="B6" s="49">
        <v>848.43</v>
      </c>
      <c r="C6" s="49">
        <v>814.96</v>
      </c>
      <c r="D6" s="49">
        <v>869.44</v>
      </c>
      <c r="E6" s="49">
        <v>832.51</v>
      </c>
      <c r="F6" s="49">
        <v>940.76</v>
      </c>
      <c r="G6" s="49">
        <v>958.41</v>
      </c>
      <c r="I6" s="29">
        <v>3</v>
      </c>
      <c r="J6" s="27" t="s">
        <v>868</v>
      </c>
      <c r="K6" s="432">
        <v>824.74</v>
      </c>
      <c r="L6" s="431">
        <v>8.3388067151827255E-2</v>
      </c>
      <c r="M6" s="27" t="s">
        <v>868</v>
      </c>
      <c r="N6" s="49">
        <v>776.69</v>
      </c>
      <c r="O6" s="431">
        <v>4.7090703192407331E-2</v>
      </c>
    </row>
    <row r="7" spans="1:15" ht="15.75" x14ac:dyDescent="0.25">
      <c r="A7" s="50" t="s">
        <v>871</v>
      </c>
      <c r="B7" s="49">
        <v>839.47</v>
      </c>
      <c r="C7" s="49">
        <v>824.55</v>
      </c>
      <c r="D7" s="49">
        <v>904.13</v>
      </c>
      <c r="E7" s="49">
        <v>820.01</v>
      </c>
      <c r="F7" s="49">
        <v>957.7</v>
      </c>
      <c r="G7" s="49">
        <v>953.59</v>
      </c>
      <c r="I7" s="29">
        <v>4</v>
      </c>
      <c r="J7" s="27" t="s">
        <v>869</v>
      </c>
      <c r="K7" s="433">
        <v>836.87</v>
      </c>
      <c r="L7" s="431">
        <v>1.4707665446079972E-2</v>
      </c>
      <c r="M7" s="27" t="s">
        <v>869</v>
      </c>
      <c r="N7" s="49">
        <v>799.51</v>
      </c>
      <c r="O7" s="431">
        <v>2.9381091555189243E-2</v>
      </c>
    </row>
    <row r="8" spans="1:15" ht="15.75" x14ac:dyDescent="0.25">
      <c r="A8" s="50" t="s">
        <v>872</v>
      </c>
      <c r="B8" s="49">
        <v>804</v>
      </c>
      <c r="C8" s="49">
        <v>822.67</v>
      </c>
      <c r="D8" s="49">
        <v>839.14</v>
      </c>
      <c r="E8" s="49">
        <v>860.72</v>
      </c>
      <c r="F8" s="49">
        <v>977.62</v>
      </c>
      <c r="G8" s="49">
        <v>908.97</v>
      </c>
      <c r="I8" s="29">
        <v>5</v>
      </c>
      <c r="J8" s="27" t="s">
        <v>870</v>
      </c>
      <c r="K8" s="433">
        <v>848.43</v>
      </c>
      <c r="L8" s="431">
        <v>1.3813376032119618E-2</v>
      </c>
      <c r="M8" s="27" t="s">
        <v>870</v>
      </c>
      <c r="N8" s="49">
        <v>814.96</v>
      </c>
      <c r="O8" s="431">
        <v>1.9324336155895544E-2</v>
      </c>
    </row>
    <row r="9" spans="1:15" ht="15.75" x14ac:dyDescent="0.25">
      <c r="A9" s="50" t="s">
        <v>873</v>
      </c>
      <c r="B9" s="49">
        <v>771.9</v>
      </c>
      <c r="C9" s="49">
        <v>868.3</v>
      </c>
      <c r="D9" s="49">
        <v>813.1</v>
      </c>
      <c r="E9" s="49">
        <v>892.84</v>
      </c>
      <c r="F9" s="49">
        <v>974.08</v>
      </c>
      <c r="G9" s="49">
        <v>933.89</v>
      </c>
      <c r="I9" s="29">
        <v>6</v>
      </c>
      <c r="J9" s="27" t="s">
        <v>871</v>
      </c>
      <c r="K9" s="433">
        <v>839.47</v>
      </c>
      <c r="L9" s="431">
        <v>-1.0560682672701252E-2</v>
      </c>
      <c r="M9" s="27" t="s">
        <v>871</v>
      </c>
      <c r="N9" s="49">
        <v>824.55</v>
      </c>
      <c r="O9" s="431">
        <v>1.1767448709138997E-2</v>
      </c>
    </row>
    <row r="10" spans="1:15" ht="15.75" x14ac:dyDescent="0.25">
      <c r="A10" s="50" t="s">
        <v>874</v>
      </c>
      <c r="B10" s="49">
        <v>701.07</v>
      </c>
      <c r="C10" s="49">
        <v>869.2</v>
      </c>
      <c r="D10" s="49">
        <v>770.81</v>
      </c>
      <c r="E10" s="49">
        <v>924.96</v>
      </c>
      <c r="F10" s="49">
        <v>977.33</v>
      </c>
      <c r="G10" s="49">
        <v>951.88</v>
      </c>
      <c r="I10" s="29">
        <v>7</v>
      </c>
      <c r="J10" s="27" t="s">
        <v>872</v>
      </c>
      <c r="K10" s="433">
        <v>804</v>
      </c>
      <c r="L10" s="431">
        <v>-4.225285001250792E-2</v>
      </c>
      <c r="M10" s="27" t="s">
        <v>872</v>
      </c>
      <c r="N10" s="49">
        <v>822.67</v>
      </c>
      <c r="O10" s="431">
        <v>-2.2800315323509741E-3</v>
      </c>
    </row>
    <row r="11" spans="1:15" ht="15.75" x14ac:dyDescent="0.25">
      <c r="A11" s="50" t="s">
        <v>875</v>
      </c>
      <c r="B11" s="49">
        <v>712.9</v>
      </c>
      <c r="C11" s="49">
        <v>873.08</v>
      </c>
      <c r="D11" s="49">
        <v>704.98</v>
      </c>
      <c r="E11" s="49">
        <v>922.2</v>
      </c>
      <c r="F11" s="49">
        <v>979.44</v>
      </c>
      <c r="G11" s="49">
        <v>946.15</v>
      </c>
      <c r="I11" s="29">
        <v>8</v>
      </c>
      <c r="J11" s="27" t="s">
        <v>873</v>
      </c>
      <c r="K11" s="433">
        <v>771.9</v>
      </c>
      <c r="L11" s="431">
        <v>-3.9925373134328389E-2</v>
      </c>
      <c r="M11" s="27" t="s">
        <v>873</v>
      </c>
      <c r="N11" s="49">
        <v>868.3</v>
      </c>
      <c r="O11" s="431">
        <v>5.5465739603972428E-2</v>
      </c>
    </row>
    <row r="12" spans="1:15" ht="15.75" x14ac:dyDescent="0.25">
      <c r="A12" s="50" t="s">
        <v>876</v>
      </c>
      <c r="B12" s="49">
        <v>754.81</v>
      </c>
      <c r="C12" s="49">
        <v>868.05</v>
      </c>
      <c r="D12" s="49">
        <v>759.73</v>
      </c>
      <c r="E12" s="49">
        <v>927.1</v>
      </c>
      <c r="F12" s="49">
        <v>992.22</v>
      </c>
      <c r="G12" s="49">
        <v>922.72</v>
      </c>
      <c r="I12" s="29">
        <v>9</v>
      </c>
      <c r="J12" s="27" t="s">
        <v>874</v>
      </c>
      <c r="K12" s="433">
        <v>701.07</v>
      </c>
      <c r="L12" s="431">
        <v>-9.1760590750097071E-2</v>
      </c>
      <c r="M12" s="27" t="s">
        <v>874</v>
      </c>
      <c r="N12" s="49">
        <v>869.2</v>
      </c>
      <c r="O12" s="431">
        <v>1.0365081193137061E-3</v>
      </c>
    </row>
    <row r="13" spans="1:15" ht="15.75" x14ac:dyDescent="0.25">
      <c r="A13" s="50" t="s">
        <v>877</v>
      </c>
      <c r="B13" s="49">
        <v>704.89</v>
      </c>
      <c r="C13" s="49">
        <v>886.33</v>
      </c>
      <c r="D13" s="49">
        <v>755.46</v>
      </c>
      <c r="E13" s="49">
        <v>857.25</v>
      </c>
      <c r="F13" s="49">
        <v>992.16</v>
      </c>
      <c r="G13" s="49">
        <v>966.46</v>
      </c>
      <c r="I13" s="29">
        <v>10</v>
      </c>
      <c r="J13" s="27" t="s">
        <v>875</v>
      </c>
      <c r="K13" s="433">
        <v>712.9</v>
      </c>
      <c r="L13" s="431">
        <v>1.6874206569957247E-2</v>
      </c>
      <c r="M13" s="27" t="s">
        <v>875</v>
      </c>
      <c r="N13" s="49">
        <v>873.08</v>
      </c>
      <c r="O13" s="431">
        <v>4.4638748274275141E-3</v>
      </c>
    </row>
    <row r="14" spans="1:15" ht="15.75" x14ac:dyDescent="0.25">
      <c r="A14" s="50" t="s">
        <v>866</v>
      </c>
      <c r="B14" s="49">
        <v>711.14</v>
      </c>
      <c r="C14" s="49">
        <v>898.58</v>
      </c>
      <c r="D14" s="49">
        <v>792.03</v>
      </c>
      <c r="E14" s="49">
        <v>884.62</v>
      </c>
      <c r="F14" s="49">
        <v>1079.3900000000001</v>
      </c>
      <c r="G14" s="49">
        <v>982.73</v>
      </c>
      <c r="I14" s="29">
        <v>11</v>
      </c>
      <c r="J14" s="27" t="s">
        <v>876</v>
      </c>
      <c r="K14" s="433">
        <v>754.81</v>
      </c>
      <c r="L14" s="431">
        <v>5.8788048814700476E-2</v>
      </c>
      <c r="M14" s="27" t="s">
        <v>876</v>
      </c>
      <c r="N14" s="49">
        <v>868.05</v>
      </c>
      <c r="O14" s="431">
        <v>-5.7612131763413272E-3</v>
      </c>
    </row>
    <row r="15" spans="1:15" ht="15.75" x14ac:dyDescent="0.25">
      <c r="I15" s="29">
        <v>12</v>
      </c>
      <c r="J15" s="27" t="s">
        <v>877</v>
      </c>
      <c r="K15" s="433">
        <v>704.89</v>
      </c>
      <c r="L15" s="431">
        <v>-6.6135848756640692E-2</v>
      </c>
      <c r="M15" s="27" t="s">
        <v>877</v>
      </c>
      <c r="N15" s="49">
        <v>886.33</v>
      </c>
      <c r="O15" s="431">
        <v>2.1058694775646664E-2</v>
      </c>
    </row>
    <row r="16" spans="1:15" ht="15.75" x14ac:dyDescent="0.25">
      <c r="A16" s="51" t="s">
        <v>893</v>
      </c>
      <c r="B16" s="21">
        <v>2013</v>
      </c>
      <c r="C16" s="33">
        <v>2014</v>
      </c>
      <c r="D16" s="33">
        <v>2015</v>
      </c>
      <c r="E16" s="21">
        <v>2016</v>
      </c>
      <c r="F16" s="33">
        <v>2017</v>
      </c>
      <c r="G16" s="33">
        <v>2018</v>
      </c>
      <c r="I16" s="29">
        <v>13</v>
      </c>
      <c r="J16" s="27" t="s">
        <v>866</v>
      </c>
      <c r="K16" s="433">
        <v>711.14</v>
      </c>
      <c r="L16" s="431">
        <v>8.8666316730269968E-3</v>
      </c>
      <c r="M16" s="27" t="s">
        <v>866</v>
      </c>
      <c r="N16" s="49">
        <v>898.58</v>
      </c>
      <c r="O16" s="431">
        <v>1.3821037311159501E-2</v>
      </c>
    </row>
    <row r="17" spans="1:15" ht="15.75" x14ac:dyDescent="0.25">
      <c r="A17" s="50" t="s">
        <v>867</v>
      </c>
      <c r="B17" s="43">
        <f t="shared" ref="B17:G17" si="0">(B3-B2)/B2</f>
        <v>3.5671528080104521E-2</v>
      </c>
      <c r="C17" s="43">
        <f t="shared" si="0"/>
        <v>4.3057625783952537E-2</v>
      </c>
      <c r="D17" s="43">
        <f t="shared" si="0"/>
        <v>1.4990318057379324E-2</v>
      </c>
      <c r="E17" s="43">
        <f t="shared" si="0"/>
        <v>1.0050124363976159E-2</v>
      </c>
      <c r="F17" s="43">
        <f t="shared" si="0"/>
        <v>-8.2182179919061092E-3</v>
      </c>
      <c r="G17" s="43">
        <f t="shared" si="0"/>
        <v>2.443046535543213E-2</v>
      </c>
      <c r="I17" s="757" t="s">
        <v>5165</v>
      </c>
      <c r="J17" s="757"/>
      <c r="K17" s="757"/>
      <c r="L17" s="431">
        <v>-1.8525821558459235E-2</v>
      </c>
      <c r="M17" s="757" t="s">
        <v>5165</v>
      </c>
      <c r="N17" s="757"/>
      <c r="O17" s="431">
        <v>0.23842581532541116</v>
      </c>
    </row>
    <row r="18" spans="1:15" ht="15.75" x14ac:dyDescent="0.25">
      <c r="A18" s="50" t="s">
        <v>868</v>
      </c>
      <c r="B18" s="43">
        <f t="shared" ref="B18:G28" si="1">(B4-B3)/B3</f>
        <v>8.3388067151827255E-2</v>
      </c>
      <c r="C18" s="43">
        <f t="shared" si="1"/>
        <v>4.7090703192407331E-2</v>
      </c>
      <c r="D18" s="43">
        <f t="shared" si="1"/>
        <v>3.8188695795186717E-2</v>
      </c>
      <c r="E18" s="43">
        <f t="shared" si="1"/>
        <v>4.3438042975537196E-2</v>
      </c>
      <c r="F18" s="43">
        <f t="shared" si="1"/>
        <v>1.7495868239585141E-2</v>
      </c>
      <c r="G18" s="43">
        <f t="shared" si="1"/>
        <v>-4.9558674576761852E-3</v>
      </c>
      <c r="I18" s="757" t="s">
        <v>894</v>
      </c>
      <c r="J18" s="757"/>
      <c r="K18" s="757"/>
      <c r="L18" s="431">
        <v>-1.5438184632049362E-3</v>
      </c>
      <c r="M18" s="757" t="s">
        <v>894</v>
      </c>
      <c r="N18" s="757"/>
      <c r="O18" s="431">
        <v>1.9868817943784263E-2</v>
      </c>
    </row>
    <row r="19" spans="1:15" ht="15.75" x14ac:dyDescent="0.25">
      <c r="A19" s="50" t="s">
        <v>869</v>
      </c>
      <c r="B19" s="43">
        <f t="shared" si="1"/>
        <v>1.4707665446079972E-2</v>
      </c>
      <c r="C19" s="43">
        <f t="shared" si="1"/>
        <v>2.9381091555189243E-2</v>
      </c>
      <c r="D19" s="43">
        <f t="shared" si="1"/>
        <v>1.5904866508955791E-2</v>
      </c>
      <c r="E19" s="43">
        <f t="shared" si="1"/>
        <v>6.7206555334595368E-3</v>
      </c>
      <c r="F19" s="43">
        <f t="shared" si="1"/>
        <v>3.2295283969978633E-2</v>
      </c>
      <c r="G19" s="43">
        <f t="shared" si="1"/>
        <v>-8.5978114661722491E-2</v>
      </c>
      <c r="I19" s="757" t="s">
        <v>5142</v>
      </c>
      <c r="J19" s="757"/>
      <c r="K19" s="757"/>
      <c r="L19" s="757"/>
      <c r="M19" s="757" t="s">
        <v>5143</v>
      </c>
      <c r="N19" s="757"/>
      <c r="O19" s="757"/>
    </row>
    <row r="20" spans="1:15" ht="15.75" x14ac:dyDescent="0.25">
      <c r="A20" s="50" t="s">
        <v>870</v>
      </c>
      <c r="B20" s="43">
        <f t="shared" si="1"/>
        <v>1.3813376032119618E-2</v>
      </c>
      <c r="C20" s="43">
        <f t="shared" si="1"/>
        <v>1.9324336155895544E-2</v>
      </c>
      <c r="D20" s="43">
        <f t="shared" si="1"/>
        <v>-9.6159843649292046E-2</v>
      </c>
      <c r="E20" s="43">
        <f t="shared" si="1"/>
        <v>-9.3294460641399797E-3</v>
      </c>
      <c r="F20" s="43">
        <f t="shared" si="1"/>
        <v>2.0867470402482848E-2</v>
      </c>
      <c r="G20" s="43">
        <f t="shared" si="1"/>
        <v>-4.7003022830323746E-2</v>
      </c>
      <c r="I20" s="428" t="s">
        <v>716</v>
      </c>
      <c r="J20" s="425" t="s">
        <v>885</v>
      </c>
      <c r="K20" s="425" t="s">
        <v>5164</v>
      </c>
      <c r="L20" s="428" t="s">
        <v>893</v>
      </c>
      <c r="M20" s="425" t="s">
        <v>885</v>
      </c>
      <c r="N20" s="425" t="s">
        <v>5164</v>
      </c>
      <c r="O20" s="428" t="s">
        <v>893</v>
      </c>
    </row>
    <row r="21" spans="1:15" ht="15.75" x14ac:dyDescent="0.25">
      <c r="A21" s="50" t="s">
        <v>871</v>
      </c>
      <c r="B21" s="43">
        <f t="shared" si="1"/>
        <v>-1.0560682672701252E-2</v>
      </c>
      <c r="C21" s="43">
        <f t="shared" si="1"/>
        <v>1.1767448709138997E-2</v>
      </c>
      <c r="D21" s="43">
        <f t="shared" si="1"/>
        <v>3.9899245491350682E-2</v>
      </c>
      <c r="E21" s="43">
        <f t="shared" si="1"/>
        <v>-1.5014834656640762E-2</v>
      </c>
      <c r="F21" s="43">
        <f t="shared" si="1"/>
        <v>1.8006717972702979E-2</v>
      </c>
      <c r="G21" s="43">
        <f t="shared" si="1"/>
        <v>-5.0291628843604896E-3</v>
      </c>
      <c r="I21" s="29">
        <v>1</v>
      </c>
      <c r="J21" s="425" t="s">
        <v>866</v>
      </c>
      <c r="K21" s="49">
        <v>898.58</v>
      </c>
      <c r="L21" s="430"/>
      <c r="M21" s="425" t="s">
        <v>866</v>
      </c>
      <c r="N21" s="49">
        <v>792.03</v>
      </c>
      <c r="O21" s="430"/>
    </row>
    <row r="22" spans="1:15" ht="15.75" x14ac:dyDescent="0.25">
      <c r="A22" s="50" t="s">
        <v>872</v>
      </c>
      <c r="B22" s="43">
        <f t="shared" si="1"/>
        <v>-4.225285001250792E-2</v>
      </c>
      <c r="C22" s="43">
        <f t="shared" si="1"/>
        <v>-2.2800315323509741E-3</v>
      </c>
      <c r="D22" s="43">
        <f t="shared" si="1"/>
        <v>-7.1881256014068778E-2</v>
      </c>
      <c r="E22" s="43">
        <f t="shared" si="1"/>
        <v>4.9645736027609466E-2</v>
      </c>
      <c r="F22" s="43">
        <f t="shared" si="1"/>
        <v>2.0799832933068765E-2</v>
      </c>
      <c r="G22" s="43">
        <f t="shared" si="1"/>
        <v>-4.6791598066254894E-2</v>
      </c>
      <c r="I22" s="29">
        <v>2</v>
      </c>
      <c r="J22" s="27" t="s">
        <v>867</v>
      </c>
      <c r="K22" s="49">
        <v>912.05</v>
      </c>
      <c r="L22" s="431">
        <v>1.4990318057379324E-2</v>
      </c>
      <c r="M22" s="27" t="s">
        <v>867</v>
      </c>
      <c r="N22" s="49">
        <v>799.99</v>
      </c>
      <c r="O22" s="431">
        <v>1.0050124363976159E-2</v>
      </c>
    </row>
    <row r="23" spans="1:15" ht="15.75" x14ac:dyDescent="0.25">
      <c r="A23" s="50" t="s">
        <v>873</v>
      </c>
      <c r="B23" s="43">
        <f t="shared" si="1"/>
        <v>-3.9925373134328389E-2</v>
      </c>
      <c r="C23" s="43">
        <f t="shared" si="1"/>
        <v>5.5465739603972428E-2</v>
      </c>
      <c r="D23" s="43">
        <f t="shared" si="1"/>
        <v>-3.1031770622303743E-2</v>
      </c>
      <c r="E23" s="43">
        <f t="shared" si="1"/>
        <v>3.7317594571986246E-2</v>
      </c>
      <c r="F23" s="43">
        <f t="shared" si="1"/>
        <v>-3.6210388494506696E-3</v>
      </c>
      <c r="G23" s="43">
        <f t="shared" si="1"/>
        <v>2.741564628095532E-2</v>
      </c>
      <c r="I23" s="29">
        <v>3</v>
      </c>
      <c r="J23" s="27" t="s">
        <v>868</v>
      </c>
      <c r="K23" s="49">
        <v>946.88</v>
      </c>
      <c r="L23" s="431">
        <v>3.8188695795186717E-2</v>
      </c>
      <c r="M23" s="27" t="s">
        <v>868</v>
      </c>
      <c r="N23" s="49">
        <v>834.74</v>
      </c>
      <c r="O23" s="431">
        <v>4.3438042975537196E-2</v>
      </c>
    </row>
    <row r="24" spans="1:15" ht="15.75" x14ac:dyDescent="0.25">
      <c r="A24" s="50" t="s">
        <v>874</v>
      </c>
      <c r="B24" s="43">
        <f t="shared" si="1"/>
        <v>-9.1760590750097071E-2</v>
      </c>
      <c r="C24" s="43">
        <f t="shared" si="1"/>
        <v>1.0365081193137061E-3</v>
      </c>
      <c r="D24" s="43">
        <f t="shared" si="1"/>
        <v>-5.2010822777026289E-2</v>
      </c>
      <c r="E24" s="43">
        <f t="shared" si="1"/>
        <v>3.5975090721741862E-2</v>
      </c>
      <c r="F24" s="43">
        <f t="shared" si="1"/>
        <v>3.3364816031537449E-3</v>
      </c>
      <c r="G24" s="43">
        <f>(G10-G9)/G9</f>
        <v>1.926351069183738E-2</v>
      </c>
      <c r="I24" s="29">
        <v>4</v>
      </c>
      <c r="J24" s="27" t="s">
        <v>869</v>
      </c>
      <c r="K24" s="49">
        <v>961.94</v>
      </c>
      <c r="L24" s="431">
        <v>1.5904866508955791E-2</v>
      </c>
      <c r="M24" s="27" t="s">
        <v>869</v>
      </c>
      <c r="N24" s="49">
        <v>840.35</v>
      </c>
      <c r="O24" s="431">
        <v>6.7206555334595368E-3</v>
      </c>
    </row>
    <row r="25" spans="1:15" ht="15.75" x14ac:dyDescent="0.25">
      <c r="A25" s="50" t="s">
        <v>875</v>
      </c>
      <c r="B25" s="43">
        <f t="shared" si="1"/>
        <v>1.6874206569957247E-2</v>
      </c>
      <c r="C25" s="43">
        <f t="shared" si="1"/>
        <v>4.4638748274275141E-3</v>
      </c>
      <c r="D25" s="43">
        <f t="shared" si="1"/>
        <v>-8.5403666273141152E-2</v>
      </c>
      <c r="E25" s="43">
        <f t="shared" si="1"/>
        <v>-2.9839128178515729E-3</v>
      </c>
      <c r="F25" s="43">
        <f t="shared" si="1"/>
        <v>2.158943243326219E-3</v>
      </c>
      <c r="G25" s="43">
        <f>(G11-G10)/G10</f>
        <v>-6.0196663444972249E-3</v>
      </c>
      <c r="I25" s="29">
        <v>5</v>
      </c>
      <c r="J25" s="27" t="s">
        <v>870</v>
      </c>
      <c r="K25" s="49">
        <v>869.44</v>
      </c>
      <c r="L25" s="431">
        <v>-9.6159843649292046E-2</v>
      </c>
      <c r="M25" s="27" t="s">
        <v>870</v>
      </c>
      <c r="N25" s="49">
        <v>832.51</v>
      </c>
      <c r="O25" s="431">
        <v>-9.3294460641399797E-3</v>
      </c>
    </row>
    <row r="26" spans="1:15" ht="15.75" x14ac:dyDescent="0.25">
      <c r="A26" s="50" t="s">
        <v>876</v>
      </c>
      <c r="B26" s="43">
        <f t="shared" si="1"/>
        <v>5.8788048814700476E-2</v>
      </c>
      <c r="C26" s="43">
        <f t="shared" si="1"/>
        <v>-5.7612131763413272E-3</v>
      </c>
      <c r="D26" s="43">
        <f t="shared" si="1"/>
        <v>7.7661777639081955E-2</v>
      </c>
      <c r="E26" s="43">
        <f t="shared" si="1"/>
        <v>5.3133810453263684E-3</v>
      </c>
      <c r="F26" s="43">
        <f t="shared" si="1"/>
        <v>1.3048272482234717E-2</v>
      </c>
      <c r="G26" s="43">
        <f>(G12-G11)/G11</f>
        <v>-2.4763515298842628E-2</v>
      </c>
      <c r="I26" s="29">
        <v>6</v>
      </c>
      <c r="J26" s="27" t="s">
        <v>871</v>
      </c>
      <c r="K26" s="49">
        <v>904.13</v>
      </c>
      <c r="L26" s="431">
        <v>3.9899245491350682E-2</v>
      </c>
      <c r="M26" s="27" t="s">
        <v>871</v>
      </c>
      <c r="N26" s="49">
        <v>820.01</v>
      </c>
      <c r="O26" s="431">
        <v>-1.5014834656640762E-2</v>
      </c>
    </row>
    <row r="27" spans="1:15" ht="15.75" x14ac:dyDescent="0.25">
      <c r="A27" s="50" t="s">
        <v>877</v>
      </c>
      <c r="B27" s="43">
        <f t="shared" si="1"/>
        <v>-6.6135848756640692E-2</v>
      </c>
      <c r="C27" s="43">
        <f t="shared" si="1"/>
        <v>2.1058694775646664E-2</v>
      </c>
      <c r="D27" s="43">
        <f t="shared" si="1"/>
        <v>-5.6204177800007653E-3</v>
      </c>
      <c r="E27" s="43">
        <f t="shared" si="1"/>
        <v>-7.5342465753424681E-2</v>
      </c>
      <c r="F27" s="43">
        <f t="shared" si="1"/>
        <v>-6.0470460180261547E-5</v>
      </c>
      <c r="G27" s="43">
        <f>(G13-G12)/G12</f>
        <v>4.7403329287324443E-2</v>
      </c>
      <c r="I27" s="29">
        <v>7</v>
      </c>
      <c r="J27" s="27" t="s">
        <v>872</v>
      </c>
      <c r="K27" s="49">
        <v>839.14</v>
      </c>
      <c r="L27" s="431">
        <v>-7.1881256014068778E-2</v>
      </c>
      <c r="M27" s="27" t="s">
        <v>872</v>
      </c>
      <c r="N27" s="49">
        <v>860.72</v>
      </c>
      <c r="O27" s="431">
        <v>4.9645736027609466E-2</v>
      </c>
    </row>
    <row r="28" spans="1:15" ht="15.75" x14ac:dyDescent="0.25">
      <c r="A28" s="50" t="s">
        <v>866</v>
      </c>
      <c r="B28" s="43">
        <f t="shared" si="1"/>
        <v>8.8666316730269968E-3</v>
      </c>
      <c r="C28" s="43">
        <f t="shared" si="1"/>
        <v>1.3821037311159501E-2</v>
      </c>
      <c r="D28" s="43">
        <f t="shared" si="1"/>
        <v>4.8407592724962187E-2</v>
      </c>
      <c r="E28" s="43">
        <f t="shared" si="1"/>
        <v>3.1927675707203271E-2</v>
      </c>
      <c r="F28" s="43">
        <f t="shared" si="1"/>
        <v>8.791928721174018E-2</v>
      </c>
      <c r="G28" s="43">
        <f>(G14-G13)/G13</f>
        <v>1.6834633611323781E-2</v>
      </c>
      <c r="I28" s="29">
        <v>8</v>
      </c>
      <c r="J28" s="27" t="s">
        <v>873</v>
      </c>
      <c r="K28" s="49">
        <v>813.1</v>
      </c>
      <c r="L28" s="431">
        <v>-3.1031770622303743E-2</v>
      </c>
      <c r="M28" s="27" t="s">
        <v>873</v>
      </c>
      <c r="N28" s="49">
        <v>892.84</v>
      </c>
      <c r="O28" s="431">
        <v>3.7317594571986246E-2</v>
      </c>
    </row>
    <row r="29" spans="1:15" ht="15.75" x14ac:dyDescent="0.25">
      <c r="A29" s="51" t="s">
        <v>893</v>
      </c>
      <c r="B29" s="43">
        <f t="shared" ref="B29:G29" si="2">SUM(B17:B28)</f>
        <v>-1.8525821558459235E-2</v>
      </c>
      <c r="C29" s="43">
        <f t="shared" si="2"/>
        <v>0.23842581532541116</v>
      </c>
      <c r="D29" s="43">
        <f t="shared" si="2"/>
        <v>-0.10705528089891615</v>
      </c>
      <c r="E29" s="43">
        <f t="shared" si="2"/>
        <v>0.11771764165478311</v>
      </c>
      <c r="F29" s="43">
        <f t="shared" si="2"/>
        <v>0.20402843075673621</v>
      </c>
      <c r="G29" s="43">
        <f t="shared" si="2"/>
        <v>-8.5193362316804605E-2</v>
      </c>
      <c r="I29" s="29">
        <v>9</v>
      </c>
      <c r="J29" s="27" t="s">
        <v>874</v>
      </c>
      <c r="K29" s="49">
        <v>770.81</v>
      </c>
      <c r="L29" s="431">
        <v>-5.2010822777026289E-2</v>
      </c>
      <c r="M29" s="27" t="s">
        <v>874</v>
      </c>
      <c r="N29" s="49">
        <v>924.96</v>
      </c>
      <c r="O29" s="431">
        <v>3.5975090721741862E-2</v>
      </c>
    </row>
    <row r="30" spans="1:15" ht="15.75" x14ac:dyDescent="0.25">
      <c r="A30" s="51" t="s">
        <v>894</v>
      </c>
      <c r="B30" s="52">
        <f t="shared" ref="B30:G30" si="3">B29/12</f>
        <v>-1.5438184632049362E-3</v>
      </c>
      <c r="C30" s="52">
        <f t="shared" si="3"/>
        <v>1.9868817943784263E-2</v>
      </c>
      <c r="D30" s="52">
        <f t="shared" si="3"/>
        <v>-8.9212734082430127E-3</v>
      </c>
      <c r="E30" s="52">
        <f t="shared" si="3"/>
        <v>9.8098034712319256E-3</v>
      </c>
      <c r="F30" s="52">
        <f t="shared" si="3"/>
        <v>1.7002369229728018E-2</v>
      </c>
      <c r="G30" s="52">
        <f t="shared" si="3"/>
        <v>-7.0994468597337171E-3</v>
      </c>
      <c r="I30" s="29">
        <v>10</v>
      </c>
      <c r="J30" s="27" t="s">
        <v>875</v>
      </c>
      <c r="K30" s="49">
        <v>704.98</v>
      </c>
      <c r="L30" s="431">
        <v>-8.5403666273141152E-2</v>
      </c>
      <c r="M30" s="27" t="s">
        <v>875</v>
      </c>
      <c r="N30" s="49">
        <v>922.2</v>
      </c>
      <c r="O30" s="431">
        <v>-2.9839128178515729E-3</v>
      </c>
    </row>
    <row r="31" spans="1:15" ht="15.75" x14ac:dyDescent="0.25">
      <c r="I31" s="29">
        <v>11</v>
      </c>
      <c r="J31" s="27" t="s">
        <v>876</v>
      </c>
      <c r="K31" s="49">
        <v>759.73</v>
      </c>
      <c r="L31" s="431">
        <v>7.7661777639081955E-2</v>
      </c>
      <c r="M31" s="27" t="s">
        <v>876</v>
      </c>
      <c r="N31" s="49">
        <v>927.1</v>
      </c>
      <c r="O31" s="431">
        <v>5.3133810453263684E-3</v>
      </c>
    </row>
    <row r="32" spans="1:15" ht="15.75" x14ac:dyDescent="0.25">
      <c r="A32" s="758" t="s">
        <v>5018</v>
      </c>
      <c r="B32" s="758"/>
      <c r="C32" s="758"/>
      <c r="D32" s="758"/>
      <c r="E32" s="758"/>
      <c r="I32" s="29">
        <v>12</v>
      </c>
      <c r="J32" s="27" t="s">
        <v>877</v>
      </c>
      <c r="K32" s="49">
        <v>755.46</v>
      </c>
      <c r="L32" s="431">
        <v>-5.6204177800007653E-3</v>
      </c>
      <c r="M32" s="27" t="s">
        <v>877</v>
      </c>
      <c r="N32" s="49">
        <v>857.25</v>
      </c>
      <c r="O32" s="431">
        <v>-7.5342465753424681E-2</v>
      </c>
    </row>
    <row r="33" spans="1:24" ht="18.75" x14ac:dyDescent="0.25">
      <c r="A33" s="145" t="s">
        <v>884</v>
      </c>
      <c r="B33" s="145" t="s">
        <v>885</v>
      </c>
      <c r="C33" s="145" t="s">
        <v>5170</v>
      </c>
      <c r="D33" s="145" t="s">
        <v>5171</v>
      </c>
      <c r="E33" s="450" t="s">
        <v>5177</v>
      </c>
      <c r="I33" s="29">
        <v>13</v>
      </c>
      <c r="J33" s="27" t="s">
        <v>866</v>
      </c>
      <c r="K33" s="49">
        <v>792.03</v>
      </c>
      <c r="L33" s="431">
        <v>4.8407592724962187E-2</v>
      </c>
      <c r="M33" s="27" t="s">
        <v>866</v>
      </c>
      <c r="N33" s="49">
        <v>884.62</v>
      </c>
      <c r="O33" s="431">
        <v>3.1927675707203271E-2</v>
      </c>
    </row>
    <row r="34" spans="1:24" ht="15.75" x14ac:dyDescent="0.25">
      <c r="A34" s="618">
        <v>2013</v>
      </c>
      <c r="B34" s="453" t="s">
        <v>867</v>
      </c>
      <c r="C34" s="454">
        <v>3.5671528080104521E-2</v>
      </c>
      <c r="D34" s="454">
        <v>-1.5438184632049362E-3</v>
      </c>
      <c r="E34" s="454">
        <f>(C34-D34)^2</f>
        <v>1.384982018338615E-3</v>
      </c>
      <c r="I34" s="757" t="s">
        <v>5165</v>
      </c>
      <c r="J34" s="757"/>
      <c r="K34" s="757"/>
      <c r="L34" s="431">
        <v>-0.10705528089891615</v>
      </c>
      <c r="M34" s="757" t="s">
        <v>5165</v>
      </c>
      <c r="N34" s="757"/>
      <c r="O34" s="431">
        <v>0.11771764165478311</v>
      </c>
    </row>
    <row r="35" spans="1:24" ht="16.5" thickBot="1" x14ac:dyDescent="0.3">
      <c r="A35" s="618"/>
      <c r="B35" s="453" t="s">
        <v>868</v>
      </c>
      <c r="C35" s="454">
        <v>8.3388067151827255E-2</v>
      </c>
      <c r="D35" s="454">
        <v>-1.5438184632049362E-3</v>
      </c>
      <c r="E35" s="454">
        <f t="shared" ref="E35:E45" si="4">(C35-D35)^2</f>
        <v>7.2134251941249122E-3</v>
      </c>
      <c r="I35" s="757" t="s">
        <v>894</v>
      </c>
      <c r="J35" s="757"/>
      <c r="K35" s="757"/>
      <c r="L35" s="431">
        <v>-8.9212734082430127E-3</v>
      </c>
      <c r="M35" s="757" t="s">
        <v>894</v>
      </c>
      <c r="N35" s="757"/>
      <c r="O35" s="431">
        <v>9.8098034712319256E-3</v>
      </c>
    </row>
    <row r="36" spans="1:24" ht="16.5" thickBot="1" x14ac:dyDescent="0.3">
      <c r="A36" s="618"/>
      <c r="B36" s="453" t="s">
        <v>869</v>
      </c>
      <c r="C36" s="454">
        <v>1.4707665446079972E-2</v>
      </c>
      <c r="D36" s="454">
        <v>-1.5438184632049362E-3</v>
      </c>
      <c r="E36" s="454">
        <f t="shared" si="4"/>
        <v>2.6411072925374627E-4</v>
      </c>
      <c r="I36" s="757" t="s">
        <v>5144</v>
      </c>
      <c r="J36" s="757"/>
      <c r="K36" s="757"/>
      <c r="L36" s="757"/>
      <c r="M36" s="757" t="s">
        <v>5167</v>
      </c>
      <c r="N36" s="757"/>
      <c r="O36" s="757"/>
      <c r="Q36" s="745" t="s">
        <v>5166</v>
      </c>
      <c r="R36" s="746"/>
      <c r="S36" s="746"/>
      <c r="T36" s="746"/>
      <c r="U36" s="746"/>
      <c r="V36" s="746"/>
      <c r="W36" s="746"/>
      <c r="X36" s="747"/>
    </row>
    <row r="37" spans="1:24" ht="16.5" thickBot="1" x14ac:dyDescent="0.3">
      <c r="A37" s="618"/>
      <c r="B37" s="453" t="s">
        <v>870</v>
      </c>
      <c r="C37" s="454">
        <v>1.3813376032119618E-2</v>
      </c>
      <c r="D37" s="454">
        <v>-1.5438184632049362E-3</v>
      </c>
      <c r="E37" s="454">
        <f t="shared" si="4"/>
        <v>2.3584342276722681E-4</v>
      </c>
      <c r="I37" s="428" t="s">
        <v>716</v>
      </c>
      <c r="J37" s="425" t="s">
        <v>885</v>
      </c>
      <c r="K37" s="425" t="s">
        <v>5164</v>
      </c>
      <c r="L37" s="428" t="s">
        <v>893</v>
      </c>
      <c r="M37" s="425" t="s">
        <v>885</v>
      </c>
      <c r="N37" s="425" t="s">
        <v>5164</v>
      </c>
      <c r="O37" s="428" t="s">
        <v>893</v>
      </c>
      <c r="Q37" s="437" t="s">
        <v>884</v>
      </c>
      <c r="R37" s="438" t="s">
        <v>885</v>
      </c>
      <c r="S37" s="438" t="s">
        <v>5164</v>
      </c>
      <c r="T37" s="439" t="s">
        <v>893</v>
      </c>
      <c r="U37" s="440" t="s">
        <v>884</v>
      </c>
      <c r="V37" s="438" t="s">
        <v>885</v>
      </c>
      <c r="W37" s="438" t="s">
        <v>5164</v>
      </c>
      <c r="X37" s="439" t="s">
        <v>893</v>
      </c>
    </row>
    <row r="38" spans="1:24" ht="16.5" thickBot="1" x14ac:dyDescent="0.3">
      <c r="A38" s="618"/>
      <c r="B38" s="453" t="s">
        <v>871</v>
      </c>
      <c r="C38" s="454">
        <v>-1.0560682672701252E-2</v>
      </c>
      <c r="D38" s="454">
        <v>-1.5438184632049362E-3</v>
      </c>
      <c r="E38" s="454">
        <f t="shared" si="4"/>
        <v>8.1303840172495612E-5</v>
      </c>
      <c r="I38" s="29">
        <v>1</v>
      </c>
      <c r="J38" s="425" t="s">
        <v>866</v>
      </c>
      <c r="K38" s="49">
        <v>884.62</v>
      </c>
      <c r="L38" s="430"/>
      <c r="M38" s="425" t="s">
        <v>866</v>
      </c>
      <c r="N38" s="49">
        <v>1079.3900000000001</v>
      </c>
      <c r="O38" s="430"/>
      <c r="Q38" s="441">
        <v>2016</v>
      </c>
      <c r="R38" s="442" t="s">
        <v>866</v>
      </c>
      <c r="S38" s="49">
        <v>884.62</v>
      </c>
      <c r="T38" s="430"/>
      <c r="U38" s="443">
        <v>2017</v>
      </c>
      <c r="V38" s="442" t="s">
        <v>866</v>
      </c>
      <c r="W38" s="49">
        <v>1079.3900000000001</v>
      </c>
      <c r="X38" s="430"/>
    </row>
    <row r="39" spans="1:24" ht="16.5" thickBot="1" x14ac:dyDescent="0.3">
      <c r="A39" s="618"/>
      <c r="B39" s="453" t="s">
        <v>872</v>
      </c>
      <c r="C39" s="454">
        <v>-4.225285001250792E-2</v>
      </c>
      <c r="D39" s="454">
        <v>-1.5438184632049362E-3</v>
      </c>
      <c r="E39" s="454">
        <f t="shared" si="4"/>
        <v>1.6572252496821459E-3</v>
      </c>
      <c r="I39" s="29">
        <v>2</v>
      </c>
      <c r="J39" s="27" t="s">
        <v>867</v>
      </c>
      <c r="K39" s="49">
        <v>877.35</v>
      </c>
      <c r="L39" s="431">
        <v>-8.2182179919061092E-3</v>
      </c>
      <c r="M39" s="27" t="s">
        <v>867</v>
      </c>
      <c r="N39" s="49">
        <v>1105.76</v>
      </c>
      <c r="O39" s="431">
        <v>2.443046535543213E-2</v>
      </c>
      <c r="Q39" s="748">
        <v>2017</v>
      </c>
      <c r="R39" s="442" t="s">
        <v>867</v>
      </c>
      <c r="S39" s="49">
        <v>877.35</v>
      </c>
      <c r="T39" s="431">
        <v>-8.2182179919061092E-3</v>
      </c>
      <c r="U39" s="754">
        <v>2018</v>
      </c>
      <c r="V39" s="442" t="s">
        <v>867</v>
      </c>
      <c r="W39" s="49">
        <v>1105.76</v>
      </c>
      <c r="X39" s="431">
        <v>2.443046535543213E-2</v>
      </c>
    </row>
    <row r="40" spans="1:24" ht="16.5" thickBot="1" x14ac:dyDescent="0.3">
      <c r="A40" s="618"/>
      <c r="B40" s="453" t="s">
        <v>873</v>
      </c>
      <c r="C40" s="454">
        <v>-3.9925373134328389E-2</v>
      </c>
      <c r="D40" s="454">
        <v>-1.5438184632049362E-3</v>
      </c>
      <c r="E40" s="454">
        <f t="shared" si="4"/>
        <v>1.4731437389724387E-3</v>
      </c>
      <c r="I40" s="29">
        <v>3</v>
      </c>
      <c r="J40" s="27" t="s">
        <v>868</v>
      </c>
      <c r="K40" s="49">
        <v>892.7</v>
      </c>
      <c r="L40" s="431">
        <v>1.7495868239585141E-2</v>
      </c>
      <c r="M40" s="27" t="s">
        <v>868</v>
      </c>
      <c r="N40" s="49">
        <v>1100.28</v>
      </c>
      <c r="O40" s="431">
        <v>-4.9558674576761852E-3</v>
      </c>
      <c r="Q40" s="749"/>
      <c r="R40" s="442" t="s">
        <v>868</v>
      </c>
      <c r="S40" s="49">
        <v>892.7</v>
      </c>
      <c r="T40" s="431">
        <v>1.7495868239585141E-2</v>
      </c>
      <c r="U40" s="755"/>
      <c r="V40" s="442" t="s">
        <v>868</v>
      </c>
      <c r="W40" s="49">
        <v>1100.28</v>
      </c>
      <c r="X40" s="431">
        <v>-4.9558674576761852E-3</v>
      </c>
    </row>
    <row r="41" spans="1:24" ht="16.5" thickBot="1" x14ac:dyDescent="0.3">
      <c r="A41" s="618"/>
      <c r="B41" s="453" t="s">
        <v>874</v>
      </c>
      <c r="C41" s="454">
        <v>-9.1760590750097071E-2</v>
      </c>
      <c r="D41" s="454">
        <v>-1.5438184632049362E-3</v>
      </c>
      <c r="E41" s="454">
        <f t="shared" si="4"/>
        <v>8.1390660018649495E-3</v>
      </c>
      <c r="I41" s="29">
        <v>4</v>
      </c>
      <c r="J41" s="27" t="s">
        <v>869</v>
      </c>
      <c r="K41" s="49">
        <v>921.53</v>
      </c>
      <c r="L41" s="431">
        <v>3.2295283969978633E-2</v>
      </c>
      <c r="M41" s="27" t="s">
        <v>869</v>
      </c>
      <c r="N41" s="49">
        <v>1005.68</v>
      </c>
      <c r="O41" s="431">
        <v>-8.5978114661722491E-2</v>
      </c>
      <c r="Q41" s="749"/>
      <c r="R41" s="442" t="s">
        <v>869</v>
      </c>
      <c r="S41" s="49">
        <v>921.53</v>
      </c>
      <c r="T41" s="431">
        <v>3.2295283969978633E-2</v>
      </c>
      <c r="U41" s="755"/>
      <c r="V41" s="442" t="s">
        <v>869</v>
      </c>
      <c r="W41" s="49">
        <v>1005.68</v>
      </c>
      <c r="X41" s="431">
        <v>-8.5978114661722491E-2</v>
      </c>
    </row>
    <row r="42" spans="1:24" ht="16.5" thickBot="1" x14ac:dyDescent="0.3">
      <c r="A42" s="618"/>
      <c r="B42" s="453" t="s">
        <v>875</v>
      </c>
      <c r="C42" s="454">
        <v>1.6874206569957247E-2</v>
      </c>
      <c r="D42" s="454">
        <v>-1.5438184632049362E-3</v>
      </c>
      <c r="E42" s="454">
        <f t="shared" si="4"/>
        <v>3.3922364612218883E-4</v>
      </c>
      <c r="I42" s="29">
        <v>5</v>
      </c>
      <c r="J42" s="27" t="s">
        <v>870</v>
      </c>
      <c r="K42" s="49">
        <v>940.76</v>
      </c>
      <c r="L42" s="431">
        <v>2.0867470402482848E-2</v>
      </c>
      <c r="M42" s="27" t="s">
        <v>870</v>
      </c>
      <c r="N42" s="49">
        <v>958.41</v>
      </c>
      <c r="O42" s="431">
        <v>-4.7003022830323746E-2</v>
      </c>
      <c r="Q42" s="749"/>
      <c r="R42" s="442" t="s">
        <v>870</v>
      </c>
      <c r="S42" s="49">
        <v>940.76</v>
      </c>
      <c r="T42" s="431">
        <v>2.0867470402482848E-2</v>
      </c>
      <c r="U42" s="755"/>
      <c r="V42" s="442" t="s">
        <v>870</v>
      </c>
      <c r="W42" s="49">
        <v>958.41</v>
      </c>
      <c r="X42" s="431">
        <v>-4.7003022830323746E-2</v>
      </c>
    </row>
    <row r="43" spans="1:24" ht="16.5" thickBot="1" x14ac:dyDescent="0.3">
      <c r="A43" s="618"/>
      <c r="B43" s="453" t="s">
        <v>876</v>
      </c>
      <c r="C43" s="454">
        <v>5.8788048814700476E-2</v>
      </c>
      <c r="D43" s="454">
        <v>-1.5438184632049362E-3</v>
      </c>
      <c r="E43" s="454">
        <f t="shared" si="4"/>
        <v>3.6399342092387939E-3</v>
      </c>
      <c r="I43" s="29">
        <v>6</v>
      </c>
      <c r="J43" s="27" t="s">
        <v>871</v>
      </c>
      <c r="K43" s="49">
        <v>957.7</v>
      </c>
      <c r="L43" s="431">
        <v>1.8006717972702979E-2</v>
      </c>
      <c r="M43" s="27" t="s">
        <v>871</v>
      </c>
      <c r="N43" s="49">
        <v>953.59</v>
      </c>
      <c r="O43" s="431">
        <v>-5.0291628843604896E-3</v>
      </c>
      <c r="Q43" s="749"/>
      <c r="R43" s="442" t="s">
        <v>871</v>
      </c>
      <c r="S43" s="49">
        <v>957.7</v>
      </c>
      <c r="T43" s="431">
        <v>1.8006717972702979E-2</v>
      </c>
      <c r="U43" s="755"/>
      <c r="V43" s="442" t="s">
        <v>871</v>
      </c>
      <c r="W43" s="49">
        <v>953.59</v>
      </c>
      <c r="X43" s="431">
        <v>-5.0291628843604896E-3</v>
      </c>
    </row>
    <row r="44" spans="1:24" ht="16.5" thickBot="1" x14ac:dyDescent="0.3">
      <c r="A44" s="618"/>
      <c r="B44" s="453" t="s">
        <v>877</v>
      </c>
      <c r="C44" s="454">
        <v>-6.6135848756640692E-2</v>
      </c>
      <c r="D44" s="454">
        <v>-1.5438184632049362E-3</v>
      </c>
      <c r="E44" s="454">
        <f t="shared" si="4"/>
        <v>4.1721303774281222E-3</v>
      </c>
      <c r="I44" s="29">
        <v>7</v>
      </c>
      <c r="J44" s="27" t="s">
        <v>872</v>
      </c>
      <c r="K44" s="49">
        <v>977.62</v>
      </c>
      <c r="L44" s="431">
        <v>2.0799832933068765E-2</v>
      </c>
      <c r="M44" s="27" t="s">
        <v>872</v>
      </c>
      <c r="N44" s="49">
        <v>908.97</v>
      </c>
      <c r="O44" s="431">
        <v>-4.6791598066254894E-2</v>
      </c>
      <c r="Q44" s="749"/>
      <c r="R44" s="442" t="s">
        <v>872</v>
      </c>
      <c r="S44" s="49">
        <v>977.62</v>
      </c>
      <c r="T44" s="431">
        <v>2.0799832933068765E-2</v>
      </c>
      <c r="U44" s="755"/>
      <c r="V44" s="442" t="s">
        <v>872</v>
      </c>
      <c r="W44" s="49">
        <v>908.97</v>
      </c>
      <c r="X44" s="431">
        <v>-4.6791598066254894E-2</v>
      </c>
    </row>
    <row r="45" spans="1:24" ht="16.5" thickBot="1" x14ac:dyDescent="0.3">
      <c r="A45" s="618"/>
      <c r="B45" s="453" t="s">
        <v>866</v>
      </c>
      <c r="C45" s="454">
        <v>8.8666316730269968E-3</v>
      </c>
      <c r="D45" s="454">
        <v>-1.5438184632049362E-3</v>
      </c>
      <c r="E45" s="454">
        <f t="shared" si="4"/>
        <v>1.0837747203897149E-4</v>
      </c>
      <c r="I45" s="29">
        <v>8</v>
      </c>
      <c r="J45" s="27" t="s">
        <v>873</v>
      </c>
      <c r="K45" s="49">
        <v>974.08</v>
      </c>
      <c r="L45" s="431">
        <v>-3.6210388494506696E-3</v>
      </c>
      <c r="M45" s="27" t="s">
        <v>873</v>
      </c>
      <c r="N45" s="49">
        <v>933.89</v>
      </c>
      <c r="O45" s="431">
        <v>2.741564628095532E-2</v>
      </c>
      <c r="Q45" s="749"/>
      <c r="R45" s="442" t="s">
        <v>873</v>
      </c>
      <c r="S45" s="49">
        <v>974.08</v>
      </c>
      <c r="T45" s="431">
        <v>-3.6210388494506696E-3</v>
      </c>
      <c r="U45" s="755"/>
      <c r="V45" s="442" t="s">
        <v>873</v>
      </c>
      <c r="W45" s="49">
        <v>933.89</v>
      </c>
      <c r="X45" s="431">
        <v>2.741564628095532E-2</v>
      </c>
    </row>
    <row r="46" spans="1:24" ht="16.5" thickBot="1" x14ac:dyDescent="0.3">
      <c r="A46" s="618" t="s">
        <v>891</v>
      </c>
      <c r="B46" s="618"/>
      <c r="C46" s="618"/>
      <c r="D46" s="618"/>
      <c r="E46" s="454">
        <f>SUM(E34:E45)</f>
        <v>2.8708765900004606E-2</v>
      </c>
      <c r="I46" s="29">
        <v>9</v>
      </c>
      <c r="J46" s="27" t="s">
        <v>874</v>
      </c>
      <c r="K46" s="49">
        <v>977.33</v>
      </c>
      <c r="L46" s="431">
        <v>3.3364816031537449E-3</v>
      </c>
      <c r="M46" s="27" t="s">
        <v>874</v>
      </c>
      <c r="N46" s="49">
        <v>951.88</v>
      </c>
      <c r="O46" s="431">
        <v>1.926351069183738E-2</v>
      </c>
      <c r="Q46" s="749"/>
      <c r="R46" s="442" t="s">
        <v>874</v>
      </c>
      <c r="S46" s="49">
        <v>977.33</v>
      </c>
      <c r="T46" s="431">
        <v>3.3364816031537449E-3</v>
      </c>
      <c r="U46" s="755"/>
      <c r="V46" s="442" t="s">
        <v>874</v>
      </c>
      <c r="W46" s="49">
        <v>951.88</v>
      </c>
      <c r="X46" s="431">
        <v>1.926351069183738E-2</v>
      </c>
    </row>
    <row r="47" spans="1:24" ht="19.5" thickBot="1" x14ac:dyDescent="0.3">
      <c r="A47" s="617" t="s">
        <v>5178</v>
      </c>
      <c r="B47" s="617"/>
      <c r="C47" s="617"/>
      <c r="D47" s="617"/>
      <c r="E47" s="454">
        <f>E46/12</f>
        <v>2.3923971583337173E-3</v>
      </c>
      <c r="F47" t="s">
        <v>895</v>
      </c>
      <c r="I47" s="29">
        <v>10</v>
      </c>
      <c r="J47" s="27" t="s">
        <v>875</v>
      </c>
      <c r="K47" s="49">
        <v>979.44</v>
      </c>
      <c r="L47" s="431">
        <v>2.158943243326219E-3</v>
      </c>
      <c r="M47" s="27" t="s">
        <v>875</v>
      </c>
      <c r="N47" s="49">
        <v>946.15</v>
      </c>
      <c r="O47" s="431">
        <v>-6.0196663444972249E-3</v>
      </c>
      <c r="Q47" s="749"/>
      <c r="R47" s="442" t="s">
        <v>875</v>
      </c>
      <c r="S47" s="49">
        <v>979.44</v>
      </c>
      <c r="T47" s="431">
        <v>2.158943243326219E-3</v>
      </c>
      <c r="U47" s="755"/>
      <c r="V47" s="442" t="s">
        <v>875</v>
      </c>
      <c r="W47" s="49">
        <v>946.15</v>
      </c>
      <c r="X47" s="431">
        <v>-6.0196663444972249E-3</v>
      </c>
    </row>
    <row r="48" spans="1:24" ht="19.5" thickBot="1" x14ac:dyDescent="0.3">
      <c r="A48" s="145" t="s">
        <v>884</v>
      </c>
      <c r="B48" s="145" t="s">
        <v>885</v>
      </c>
      <c r="C48" s="145" t="s">
        <v>5170</v>
      </c>
      <c r="D48" s="145" t="s">
        <v>5171</v>
      </c>
      <c r="E48" s="450" t="s">
        <v>5177</v>
      </c>
      <c r="I48" s="29">
        <v>11</v>
      </c>
      <c r="J48" s="27" t="s">
        <v>876</v>
      </c>
      <c r="K48" s="49">
        <v>992.22</v>
      </c>
      <c r="L48" s="431">
        <v>1.3048272482234717E-2</v>
      </c>
      <c r="M48" s="27" t="s">
        <v>876</v>
      </c>
      <c r="N48" s="49">
        <v>922.72</v>
      </c>
      <c r="O48" s="431">
        <v>-2.4763515298842628E-2</v>
      </c>
      <c r="Q48" s="749"/>
      <c r="R48" s="442" t="s">
        <v>876</v>
      </c>
      <c r="S48" s="49">
        <v>992.22</v>
      </c>
      <c r="T48" s="431">
        <v>1.3048272482234717E-2</v>
      </c>
      <c r="U48" s="755"/>
      <c r="V48" s="442" t="s">
        <v>876</v>
      </c>
      <c r="W48" s="49">
        <v>922.72</v>
      </c>
      <c r="X48" s="431">
        <v>-2.4763515298842628E-2</v>
      </c>
    </row>
    <row r="49" spans="1:24" ht="16.5" thickBot="1" x14ac:dyDescent="0.3">
      <c r="A49" s="618">
        <v>2014</v>
      </c>
      <c r="B49" s="453" t="s">
        <v>867</v>
      </c>
      <c r="C49" s="454">
        <v>4.3057625783952502E-2</v>
      </c>
      <c r="D49" s="454">
        <v>1.9868817943784263E-2</v>
      </c>
      <c r="E49" s="454">
        <f>(C49-D49)^2</f>
        <v>5.3772080904824799E-4</v>
      </c>
      <c r="I49" s="29">
        <v>12</v>
      </c>
      <c r="J49" s="27" t="s">
        <v>877</v>
      </c>
      <c r="K49" s="49">
        <v>992.16</v>
      </c>
      <c r="L49" s="431">
        <v>-6.0470460180261547E-5</v>
      </c>
      <c r="M49" s="27" t="s">
        <v>877</v>
      </c>
      <c r="N49" s="49">
        <v>966.46</v>
      </c>
      <c r="O49" s="431">
        <v>4.7403329287324443E-2</v>
      </c>
      <c r="Q49" s="749"/>
      <c r="R49" s="442" t="s">
        <v>877</v>
      </c>
      <c r="S49" s="49">
        <v>992.16</v>
      </c>
      <c r="T49" s="431">
        <v>-6.0470460180261547E-5</v>
      </c>
      <c r="U49" s="755"/>
      <c r="V49" s="442" t="s">
        <v>877</v>
      </c>
      <c r="W49" s="49">
        <v>966.46</v>
      </c>
      <c r="X49" s="431">
        <v>4.7403329287324443E-2</v>
      </c>
    </row>
    <row r="50" spans="1:24" ht="16.5" thickBot="1" x14ac:dyDescent="0.3">
      <c r="A50" s="618"/>
      <c r="B50" s="453" t="s">
        <v>868</v>
      </c>
      <c r="C50" s="454">
        <v>4.7090703192407303E-2</v>
      </c>
      <c r="D50" s="454">
        <v>1.9868817943784263E-2</v>
      </c>
      <c r="E50" s="454">
        <f t="shared" ref="E50:E60" si="5">(C50-D50)^2</f>
        <v>7.4103103648920062E-4</v>
      </c>
      <c r="I50" s="29">
        <v>13</v>
      </c>
      <c r="J50" s="27" t="s">
        <v>866</v>
      </c>
      <c r="K50" s="49">
        <v>1079.3900000000001</v>
      </c>
      <c r="L50" s="431">
        <v>8.791928721174018E-2</v>
      </c>
      <c r="M50" s="27" t="s">
        <v>866</v>
      </c>
      <c r="N50" s="49">
        <v>982.73</v>
      </c>
      <c r="O50" s="431">
        <v>1.6834633611323781E-2</v>
      </c>
      <c r="Q50" s="750"/>
      <c r="R50" s="442" t="s">
        <v>866</v>
      </c>
      <c r="S50" s="49">
        <v>1079.3900000000001</v>
      </c>
      <c r="T50" s="431">
        <v>8.791928721174018E-2</v>
      </c>
      <c r="U50" s="756"/>
      <c r="V50" s="442" t="s">
        <v>866</v>
      </c>
      <c r="W50" s="49">
        <v>982.73</v>
      </c>
      <c r="X50" s="431">
        <v>1.6834633611323781E-2</v>
      </c>
    </row>
    <row r="51" spans="1:24" ht="16.5" thickBot="1" x14ac:dyDescent="0.3">
      <c r="A51" s="618"/>
      <c r="B51" s="453" t="s">
        <v>869</v>
      </c>
      <c r="C51" s="454">
        <v>2.9381091555189202E-2</v>
      </c>
      <c r="D51" s="454">
        <v>1.9868817943784263E-2</v>
      </c>
      <c r="E51" s="454">
        <f t="shared" si="5"/>
        <v>9.0483349258230756E-5</v>
      </c>
      <c r="I51" s="757" t="s">
        <v>5165</v>
      </c>
      <c r="J51" s="757"/>
      <c r="K51" s="757"/>
      <c r="L51" s="431">
        <v>0.20402843075673621</v>
      </c>
      <c r="M51" s="757" t="s">
        <v>5165</v>
      </c>
      <c r="N51" s="757"/>
      <c r="O51" s="431">
        <v>-8.5193362316804605E-2</v>
      </c>
      <c r="Q51" s="751" t="s">
        <v>5165</v>
      </c>
      <c r="R51" s="752"/>
      <c r="S51" s="753"/>
      <c r="T51" s="431">
        <v>0.20402843075673621</v>
      </c>
      <c r="U51" s="444"/>
      <c r="V51" s="751" t="s">
        <v>5165</v>
      </c>
      <c r="W51" s="753"/>
      <c r="X51" s="431">
        <v>-8.5193362316804605E-2</v>
      </c>
    </row>
    <row r="52" spans="1:24" ht="16.5" thickBot="1" x14ac:dyDescent="0.3">
      <c r="A52" s="618"/>
      <c r="B52" s="453" t="s">
        <v>870</v>
      </c>
      <c r="C52" s="454">
        <v>1.9324336155895499E-2</v>
      </c>
      <c r="D52" s="454">
        <v>1.9868817943784263E-2</v>
      </c>
      <c r="E52" s="454">
        <f t="shared" si="5"/>
        <v>2.9646041734254507E-7</v>
      </c>
      <c r="I52" s="757" t="s">
        <v>894</v>
      </c>
      <c r="J52" s="757"/>
      <c r="K52" s="757"/>
      <c r="L52" s="431">
        <v>1.7002369229728018E-2</v>
      </c>
      <c r="M52" s="757" t="s">
        <v>894</v>
      </c>
      <c r="N52" s="757"/>
      <c r="O52" s="431">
        <v>-7.0994468597337171E-3</v>
      </c>
      <c r="Q52" s="751" t="s">
        <v>894</v>
      </c>
      <c r="R52" s="752"/>
      <c r="S52" s="753"/>
      <c r="T52" s="431">
        <v>1.7002369229728018E-2</v>
      </c>
      <c r="U52" s="444"/>
      <c r="V52" s="751" t="s">
        <v>894</v>
      </c>
      <c r="W52" s="753"/>
      <c r="X52" s="431">
        <v>-7.0994468597337171E-3</v>
      </c>
    </row>
    <row r="53" spans="1:24" ht="16.5" thickBot="1" x14ac:dyDescent="0.3">
      <c r="A53" s="618"/>
      <c r="B53" s="453" t="s">
        <v>871</v>
      </c>
      <c r="C53" s="454">
        <v>1.1767448709139001E-2</v>
      </c>
      <c r="D53" s="454">
        <v>1.9868817943784263E-2</v>
      </c>
      <c r="E53" s="454">
        <f t="shared" si="5"/>
        <v>6.563218347605676E-5</v>
      </c>
      <c r="I53" s="426"/>
      <c r="J53" s="427"/>
      <c r="K53" s="427"/>
      <c r="L53" s="427"/>
      <c r="M53" s="427"/>
      <c r="N53" s="427"/>
      <c r="O53" s="434"/>
    </row>
    <row r="54" spans="1:24" ht="15.75" x14ac:dyDescent="0.25">
      <c r="A54" s="618"/>
      <c r="B54" s="453" t="s">
        <v>872</v>
      </c>
      <c r="C54" s="454">
        <v>-2.2800315323509741E-3</v>
      </c>
      <c r="D54" s="454">
        <v>1.9868817943784263E-2</v>
      </c>
      <c r="E54" s="454">
        <f t="shared" si="5"/>
        <v>4.9057153311649613E-4</v>
      </c>
      <c r="I54" s="3"/>
      <c r="J54" s="130"/>
      <c r="K54" s="130"/>
      <c r="L54" s="130"/>
      <c r="M54" s="130"/>
      <c r="N54" s="130"/>
      <c r="O54" s="4"/>
    </row>
    <row r="55" spans="1:24" ht="15.75" x14ac:dyDescent="0.25">
      <c r="A55" s="618"/>
      <c r="B55" s="453" t="s">
        <v>873</v>
      </c>
      <c r="C55" s="454">
        <v>5.54657396039724E-2</v>
      </c>
      <c r="D55" s="454">
        <v>1.9868817943784263E-2</v>
      </c>
      <c r="E55" s="454">
        <f t="shared" si="5"/>
        <v>1.2671408316815714E-3</v>
      </c>
      <c r="I55" s="765" t="s">
        <v>5018</v>
      </c>
      <c r="J55" s="766"/>
      <c r="K55" s="766"/>
      <c r="L55" s="766"/>
      <c r="M55" s="766"/>
      <c r="N55" s="766"/>
      <c r="O55" s="767"/>
      <c r="P55" s="456"/>
      <c r="Q55" s="456"/>
      <c r="R55" s="456"/>
    </row>
    <row r="56" spans="1:24" ht="15.75" x14ac:dyDescent="0.25">
      <c r="A56" s="618"/>
      <c r="B56" s="453" t="s">
        <v>874</v>
      </c>
      <c r="C56" s="454">
        <v>1.03650811931371E-3</v>
      </c>
      <c r="D56" s="454">
        <v>1.9868817943784263E-2</v>
      </c>
      <c r="E56" s="454">
        <f t="shared" si="5"/>
        <v>3.5465589332485013E-4</v>
      </c>
      <c r="I56" s="765" t="s">
        <v>5140</v>
      </c>
      <c r="J56" s="766"/>
      <c r="K56" s="766"/>
      <c r="L56" s="767"/>
      <c r="M56" s="765" t="s">
        <v>5141</v>
      </c>
      <c r="N56" s="766"/>
      <c r="O56" s="767"/>
      <c r="P56" s="456"/>
      <c r="Q56" s="456"/>
      <c r="R56" s="5"/>
    </row>
    <row r="57" spans="1:24" ht="18.75" x14ac:dyDescent="0.25">
      <c r="A57" s="618"/>
      <c r="B57" s="453" t="s">
        <v>875</v>
      </c>
      <c r="C57" s="454">
        <v>4.4638748274275098E-3</v>
      </c>
      <c r="D57" s="454">
        <v>1.9868817943784263E-2</v>
      </c>
      <c r="E57" s="454">
        <f t="shared" si="5"/>
        <v>2.3731227241818731E-4</v>
      </c>
      <c r="I57" s="145" t="s">
        <v>885</v>
      </c>
      <c r="J57" s="145" t="s">
        <v>5170</v>
      </c>
      <c r="K57" s="145" t="s">
        <v>5171</v>
      </c>
      <c r="L57" s="450" t="s">
        <v>5177</v>
      </c>
      <c r="M57" s="145" t="s">
        <v>5170</v>
      </c>
      <c r="N57" s="145" t="s">
        <v>5171</v>
      </c>
      <c r="O57" s="450" t="s">
        <v>5177</v>
      </c>
      <c r="P57" s="5"/>
      <c r="Q57" s="5"/>
      <c r="R57" s="5"/>
    </row>
    <row r="58" spans="1:24" ht="15.75" x14ac:dyDescent="0.25">
      <c r="A58" s="618"/>
      <c r="B58" s="453" t="s">
        <v>876</v>
      </c>
      <c r="C58" s="454">
        <v>-5.7612131763413298E-3</v>
      </c>
      <c r="D58" s="454">
        <v>1.9868817943784263E-2</v>
      </c>
      <c r="E58" s="454">
        <f t="shared" si="5"/>
        <v>6.5689849521860641E-4</v>
      </c>
      <c r="I58" s="453" t="s">
        <v>867</v>
      </c>
      <c r="J58" s="361">
        <v>3.5671528080104521E-2</v>
      </c>
      <c r="K58" s="361">
        <v>-1.5438184632049362E-3</v>
      </c>
      <c r="L58" s="361">
        <f>(J58-K58)^2</f>
        <v>1.384982018338615E-3</v>
      </c>
      <c r="M58" s="361">
        <v>4.3057625783952502E-2</v>
      </c>
      <c r="N58" s="361">
        <v>1.9868817943784263E-2</v>
      </c>
      <c r="O58" s="361">
        <f>(M58-N58)^2</f>
        <v>5.3772080904824799E-4</v>
      </c>
      <c r="P58" s="5"/>
      <c r="Q58" s="5"/>
      <c r="R58" s="5"/>
    </row>
    <row r="59" spans="1:24" ht="15.75" x14ac:dyDescent="0.25">
      <c r="A59" s="618"/>
      <c r="B59" s="453" t="s">
        <v>877</v>
      </c>
      <c r="C59" s="454">
        <v>2.1058694775646699E-2</v>
      </c>
      <c r="D59" s="454">
        <v>1.9868817943784263E-2</v>
      </c>
      <c r="E59" s="454">
        <f t="shared" si="5"/>
        <v>1.4158068750029878E-6</v>
      </c>
      <c r="I59" s="453" t="s">
        <v>868</v>
      </c>
      <c r="J59" s="361">
        <v>8.3388067151827255E-2</v>
      </c>
      <c r="K59" s="361">
        <v>-1.5438184632049362E-3</v>
      </c>
      <c r="L59" s="361">
        <f t="shared" ref="L59:L69" si="6">(J59-K59)^2</f>
        <v>7.2134251941249122E-3</v>
      </c>
      <c r="M59" s="361">
        <v>4.7090703192407303E-2</v>
      </c>
      <c r="N59" s="361">
        <v>1.9868817943784263E-2</v>
      </c>
      <c r="O59" s="361">
        <f t="shared" ref="O59:O69" si="7">(M59-N59)^2</f>
        <v>7.4103103648920062E-4</v>
      </c>
      <c r="P59" s="5"/>
      <c r="Q59" s="5"/>
      <c r="R59" s="5"/>
    </row>
    <row r="60" spans="1:24" ht="15.75" x14ac:dyDescent="0.25">
      <c r="A60" s="618"/>
      <c r="B60" s="453" t="s">
        <v>866</v>
      </c>
      <c r="C60" s="454">
        <v>1.3821037311159501E-2</v>
      </c>
      <c r="D60" s="454">
        <v>1.9868817943784263E-2</v>
      </c>
      <c r="E60" s="454">
        <f t="shared" si="5"/>
        <v>3.6575650580351169E-5</v>
      </c>
      <c r="I60" s="453" t="s">
        <v>869</v>
      </c>
      <c r="J60" s="361">
        <v>1.4707665446079972E-2</v>
      </c>
      <c r="K60" s="361">
        <v>-1.5438184632049362E-3</v>
      </c>
      <c r="L60" s="361">
        <f t="shared" si="6"/>
        <v>2.6411072925374627E-4</v>
      </c>
      <c r="M60" s="361">
        <v>2.9381091555189202E-2</v>
      </c>
      <c r="N60" s="361">
        <v>1.9868817943784263E-2</v>
      </c>
      <c r="O60" s="361">
        <f t="shared" si="7"/>
        <v>9.0483349258230756E-5</v>
      </c>
      <c r="P60" s="5"/>
      <c r="Q60" s="5"/>
      <c r="R60" s="5"/>
    </row>
    <row r="61" spans="1:24" ht="15.75" x14ac:dyDescent="0.25">
      <c r="A61" s="618" t="s">
        <v>891</v>
      </c>
      <c r="B61" s="618"/>
      <c r="C61" s="618"/>
      <c r="D61" s="618"/>
      <c r="E61" s="454">
        <f>SUM(E49:E60)</f>
        <v>4.4797343219041439E-3</v>
      </c>
      <c r="I61" s="453" t="s">
        <v>870</v>
      </c>
      <c r="J61" s="361">
        <v>1.3813376032119618E-2</v>
      </c>
      <c r="K61" s="361">
        <v>-1.5438184632049362E-3</v>
      </c>
      <c r="L61" s="361">
        <f t="shared" si="6"/>
        <v>2.3584342276722681E-4</v>
      </c>
      <c r="M61" s="361">
        <v>1.9324336155895499E-2</v>
      </c>
      <c r="N61" s="361">
        <v>1.9868817943784263E-2</v>
      </c>
      <c r="O61" s="361">
        <f t="shared" si="7"/>
        <v>2.9646041734254507E-7</v>
      </c>
      <c r="P61" s="5"/>
      <c r="Q61" s="5"/>
      <c r="R61" s="5"/>
    </row>
    <row r="62" spans="1:24" ht="18.75" x14ac:dyDescent="0.25">
      <c r="A62" s="617" t="s">
        <v>5178</v>
      </c>
      <c r="B62" s="617"/>
      <c r="C62" s="617"/>
      <c r="D62" s="617"/>
      <c r="E62" s="454">
        <f>E61/12</f>
        <v>3.7331119349201199E-4</v>
      </c>
      <c r="I62" s="453" t="s">
        <v>871</v>
      </c>
      <c r="J62" s="361">
        <v>-1.0560682672701252E-2</v>
      </c>
      <c r="K62" s="361">
        <v>-1.5438184632049362E-3</v>
      </c>
      <c r="L62" s="361">
        <f t="shared" si="6"/>
        <v>8.1303840172495612E-5</v>
      </c>
      <c r="M62" s="361">
        <v>1.1767448709139001E-2</v>
      </c>
      <c r="N62" s="361">
        <v>1.9868817943784263E-2</v>
      </c>
      <c r="O62" s="361">
        <f t="shared" si="7"/>
        <v>6.563218347605676E-5</v>
      </c>
      <c r="P62" s="5"/>
      <c r="Q62" s="5"/>
      <c r="R62" s="5"/>
    </row>
    <row r="63" spans="1:24" ht="18.75" x14ac:dyDescent="0.25">
      <c r="A63" s="145" t="s">
        <v>884</v>
      </c>
      <c r="B63" s="145" t="s">
        <v>885</v>
      </c>
      <c r="C63" s="145" t="s">
        <v>5170</v>
      </c>
      <c r="D63" s="145" t="s">
        <v>5171</v>
      </c>
      <c r="E63" s="450" t="s">
        <v>5177</v>
      </c>
      <c r="I63" s="453" t="s">
        <v>872</v>
      </c>
      <c r="J63" s="361">
        <v>-4.225285001250792E-2</v>
      </c>
      <c r="K63" s="361">
        <v>-1.5438184632049362E-3</v>
      </c>
      <c r="L63" s="361">
        <f t="shared" si="6"/>
        <v>1.6572252496821459E-3</v>
      </c>
      <c r="M63" s="361">
        <v>-2.2800315323509741E-3</v>
      </c>
      <c r="N63" s="361">
        <v>1.9868817943784263E-2</v>
      </c>
      <c r="O63" s="361">
        <f t="shared" si="7"/>
        <v>4.9057153311649613E-4</v>
      </c>
      <c r="P63" s="5"/>
      <c r="Q63" s="5"/>
      <c r="R63" s="5"/>
    </row>
    <row r="64" spans="1:24" ht="15.75" x14ac:dyDescent="0.25">
      <c r="A64" s="618">
        <v>2015</v>
      </c>
      <c r="B64" s="453" t="s">
        <v>867</v>
      </c>
      <c r="C64" s="454">
        <v>1.4990318057379324E-2</v>
      </c>
      <c r="D64" s="454">
        <v>-8.9212734082430127E-3</v>
      </c>
      <c r="E64" s="454">
        <f>(C64-D64)^2</f>
        <v>5.7176420641882289E-4</v>
      </c>
      <c r="I64" s="453" t="s">
        <v>873</v>
      </c>
      <c r="J64" s="361">
        <v>-3.9925373134328389E-2</v>
      </c>
      <c r="K64" s="361">
        <v>-1.5438184632049362E-3</v>
      </c>
      <c r="L64" s="361">
        <f t="shared" si="6"/>
        <v>1.4731437389724387E-3</v>
      </c>
      <c r="M64" s="361">
        <v>5.54657396039724E-2</v>
      </c>
      <c r="N64" s="361">
        <v>1.9868817943784263E-2</v>
      </c>
      <c r="O64" s="361">
        <f t="shared" si="7"/>
        <v>1.2671408316815714E-3</v>
      </c>
      <c r="P64" s="5"/>
      <c r="Q64" s="5"/>
      <c r="R64" s="5"/>
    </row>
    <row r="65" spans="1:18" ht="15.75" x14ac:dyDescent="0.25">
      <c r="A65" s="618"/>
      <c r="B65" s="453" t="s">
        <v>868</v>
      </c>
      <c r="C65" s="454">
        <v>3.8188695795186717E-2</v>
      </c>
      <c r="D65" s="454">
        <v>-8.9212734082430127E-3</v>
      </c>
      <c r="E65" s="454">
        <f t="shared" ref="E65:E75" si="8">(C65-D65)^2</f>
        <v>2.2193491983480977E-3</v>
      </c>
      <c r="I65" s="453" t="s">
        <v>874</v>
      </c>
      <c r="J65" s="361">
        <v>-9.1760590750097071E-2</v>
      </c>
      <c r="K65" s="361">
        <v>-1.5438184632049362E-3</v>
      </c>
      <c r="L65" s="361">
        <f t="shared" si="6"/>
        <v>8.1390660018649495E-3</v>
      </c>
      <c r="M65" s="361">
        <v>1.03650811931371E-3</v>
      </c>
      <c r="N65" s="361">
        <v>1.9868817943784263E-2</v>
      </c>
      <c r="O65" s="361">
        <f t="shared" si="7"/>
        <v>3.5465589332485013E-4</v>
      </c>
      <c r="P65" s="5"/>
      <c r="Q65" s="5"/>
      <c r="R65" s="5"/>
    </row>
    <row r="66" spans="1:18" ht="15.75" x14ac:dyDescent="0.25">
      <c r="A66" s="618"/>
      <c r="B66" s="453" t="s">
        <v>869</v>
      </c>
      <c r="C66" s="454">
        <v>1.5904866508955791E-2</v>
      </c>
      <c r="D66" s="454">
        <v>-8.9212734082430127E-3</v>
      </c>
      <c r="E66" s="454">
        <f t="shared" si="8"/>
        <v>6.1633722318833186E-4</v>
      </c>
      <c r="I66" s="453" t="s">
        <v>875</v>
      </c>
      <c r="J66" s="361">
        <v>1.6874206569957247E-2</v>
      </c>
      <c r="K66" s="361">
        <v>-1.5438184632049362E-3</v>
      </c>
      <c r="L66" s="361">
        <f t="shared" si="6"/>
        <v>3.3922364612218883E-4</v>
      </c>
      <c r="M66" s="361">
        <v>4.4638748274275098E-3</v>
      </c>
      <c r="N66" s="361">
        <v>1.9868817943784263E-2</v>
      </c>
      <c r="O66" s="361">
        <f t="shared" si="7"/>
        <v>2.3731227241818731E-4</v>
      </c>
      <c r="P66" s="5"/>
      <c r="Q66" s="5"/>
      <c r="R66" s="5"/>
    </row>
    <row r="67" spans="1:18" ht="15.75" x14ac:dyDescent="0.25">
      <c r="A67" s="618"/>
      <c r="B67" s="453" t="s">
        <v>870</v>
      </c>
      <c r="C67" s="454">
        <v>-9.6159843649292046E-2</v>
      </c>
      <c r="D67" s="454">
        <v>-8.9212734082430127E-3</v>
      </c>
      <c r="E67" s="454">
        <f t="shared" si="8"/>
        <v>7.6105681377024456E-3</v>
      </c>
      <c r="I67" s="453" t="s">
        <v>876</v>
      </c>
      <c r="J67" s="361">
        <v>5.8788048814700476E-2</v>
      </c>
      <c r="K67" s="361">
        <v>-1.5438184632049362E-3</v>
      </c>
      <c r="L67" s="361">
        <f t="shared" si="6"/>
        <v>3.6399342092387939E-3</v>
      </c>
      <c r="M67" s="361">
        <v>-5.7612131763413298E-3</v>
      </c>
      <c r="N67" s="361">
        <v>1.9868817943784263E-2</v>
      </c>
      <c r="O67" s="361">
        <f t="shared" si="7"/>
        <v>6.5689849521860641E-4</v>
      </c>
      <c r="P67" s="5"/>
      <c r="Q67" s="5"/>
      <c r="R67" s="5"/>
    </row>
    <row r="68" spans="1:18" ht="15.75" x14ac:dyDescent="0.25">
      <c r="A68" s="618"/>
      <c r="B68" s="453" t="s">
        <v>871</v>
      </c>
      <c r="C68" s="454">
        <v>3.9899245491350682E-2</v>
      </c>
      <c r="D68" s="454">
        <v>-8.9212734082430127E-3</v>
      </c>
      <c r="E68" s="454">
        <f t="shared" si="8"/>
        <v>2.3834430656255855E-3</v>
      </c>
      <c r="I68" s="453" t="s">
        <v>877</v>
      </c>
      <c r="J68" s="361">
        <v>-6.6135848756640692E-2</v>
      </c>
      <c r="K68" s="361">
        <v>-1.5438184632049362E-3</v>
      </c>
      <c r="L68" s="361">
        <f t="shared" si="6"/>
        <v>4.1721303774281222E-3</v>
      </c>
      <c r="M68" s="361">
        <v>2.1058694775646699E-2</v>
      </c>
      <c r="N68" s="361">
        <v>1.9868817943784263E-2</v>
      </c>
      <c r="O68" s="361">
        <f t="shared" si="7"/>
        <v>1.4158068750029878E-6</v>
      </c>
      <c r="P68" s="5"/>
      <c r="Q68" s="5"/>
      <c r="R68" s="5"/>
    </row>
    <row r="69" spans="1:18" ht="15.75" x14ac:dyDescent="0.25">
      <c r="A69" s="618"/>
      <c r="B69" s="453" t="s">
        <v>872</v>
      </c>
      <c r="C69" s="454">
        <v>-7.1881256014068778E-2</v>
      </c>
      <c r="D69" s="454">
        <v>-8.9212734082430127E-3</v>
      </c>
      <c r="E69" s="454">
        <f t="shared" si="8"/>
        <v>3.963959409725883E-3</v>
      </c>
      <c r="I69" s="453" t="s">
        <v>866</v>
      </c>
      <c r="J69" s="361">
        <v>8.8666316730269968E-3</v>
      </c>
      <c r="K69" s="361">
        <v>-1.5438184632049362E-3</v>
      </c>
      <c r="L69" s="361">
        <f t="shared" si="6"/>
        <v>1.0837747203897149E-4</v>
      </c>
      <c r="M69" s="361">
        <v>1.3821037311159501E-2</v>
      </c>
      <c r="N69" s="361">
        <v>1.9868817943784263E-2</v>
      </c>
      <c r="O69" s="361">
        <f t="shared" si="7"/>
        <v>3.6575650580351169E-5</v>
      </c>
      <c r="P69" s="5"/>
      <c r="Q69" s="5"/>
      <c r="R69" s="5"/>
    </row>
    <row r="70" spans="1:18" ht="15.75" x14ac:dyDescent="0.25">
      <c r="A70" s="618"/>
      <c r="B70" s="453" t="s">
        <v>873</v>
      </c>
      <c r="C70" s="454">
        <v>-3.1031770622303743E-2</v>
      </c>
      <c r="D70" s="454">
        <v>-8.9212734082430127E-3</v>
      </c>
      <c r="E70" s="454">
        <f t="shared" si="8"/>
        <v>4.8887408705298736E-4</v>
      </c>
      <c r="I70" s="611" t="s">
        <v>891</v>
      </c>
      <c r="J70" s="612"/>
      <c r="K70" s="613"/>
      <c r="L70" s="361">
        <f>SUM(L58:L69)</f>
        <v>2.8708765900004606E-2</v>
      </c>
      <c r="M70" s="611" t="s">
        <v>891</v>
      </c>
      <c r="N70" s="613"/>
      <c r="O70" s="361">
        <f>SUM(O58:O69)</f>
        <v>4.4797343219041439E-3</v>
      </c>
      <c r="P70" s="457"/>
      <c r="Q70" s="457"/>
      <c r="R70" s="5"/>
    </row>
    <row r="71" spans="1:18" ht="18.75" x14ac:dyDescent="0.25">
      <c r="A71" s="618"/>
      <c r="B71" s="453" t="s">
        <v>874</v>
      </c>
      <c r="C71" s="454">
        <v>-5.2010822777026289E-2</v>
      </c>
      <c r="D71" s="454">
        <v>-8.9212734082430127E-3</v>
      </c>
      <c r="E71" s="454">
        <f t="shared" si="8"/>
        <v>1.8567092648048109E-3</v>
      </c>
      <c r="I71" s="619" t="s">
        <v>5178</v>
      </c>
      <c r="J71" s="620"/>
      <c r="K71" s="621"/>
      <c r="L71" s="361">
        <f>L70/12</f>
        <v>2.3923971583337173E-3</v>
      </c>
      <c r="M71" s="619" t="s">
        <v>5178</v>
      </c>
      <c r="N71" s="621"/>
      <c r="O71" s="361">
        <f>O70/12</f>
        <v>3.7331119349201199E-4</v>
      </c>
      <c r="P71" s="458"/>
      <c r="Q71" s="458"/>
      <c r="R71" s="5"/>
    </row>
    <row r="72" spans="1:18" ht="15.75" x14ac:dyDescent="0.25">
      <c r="A72" s="618"/>
      <c r="B72" s="453" t="s">
        <v>875</v>
      </c>
      <c r="C72" s="454">
        <v>-8.5403666273141152E-2</v>
      </c>
      <c r="D72" s="454">
        <v>-8.9212734082430127E-3</v>
      </c>
      <c r="E72" s="454">
        <f t="shared" si="8"/>
        <v>5.8495564183406214E-3</v>
      </c>
      <c r="I72" s="759" t="s">
        <v>5142</v>
      </c>
      <c r="J72" s="760"/>
      <c r="K72" s="760"/>
      <c r="L72" s="761"/>
      <c r="M72" s="762" t="s">
        <v>5143</v>
      </c>
      <c r="N72" s="763"/>
      <c r="O72" s="764"/>
      <c r="P72" s="5"/>
      <c r="Q72" s="5"/>
      <c r="R72" s="5"/>
    </row>
    <row r="73" spans="1:18" ht="18.75" x14ac:dyDescent="0.25">
      <c r="A73" s="618"/>
      <c r="B73" s="453" t="s">
        <v>876</v>
      </c>
      <c r="C73" s="454">
        <v>7.7661777639081955E-2</v>
      </c>
      <c r="D73" s="454">
        <v>-8.9212734082430127E-3</v>
      </c>
      <c r="E73" s="454">
        <f t="shared" si="8"/>
        <v>7.4966247286636818E-3</v>
      </c>
      <c r="I73" s="459" t="s">
        <v>885</v>
      </c>
      <c r="J73" s="459" t="s">
        <v>5170</v>
      </c>
      <c r="K73" s="459" t="s">
        <v>5171</v>
      </c>
      <c r="L73" s="461" t="s">
        <v>5177</v>
      </c>
      <c r="M73" s="459" t="s">
        <v>5170</v>
      </c>
      <c r="N73" s="459" t="s">
        <v>5171</v>
      </c>
      <c r="O73" s="461" t="s">
        <v>5177</v>
      </c>
    </row>
    <row r="74" spans="1:18" ht="15.75" x14ac:dyDescent="0.25">
      <c r="A74" s="618"/>
      <c r="B74" s="453" t="s">
        <v>877</v>
      </c>
      <c r="C74" s="454">
        <v>-5.6204177800007653E-3</v>
      </c>
      <c r="D74" s="454">
        <v>-8.9212734082430127E-3</v>
      </c>
      <c r="E74" s="454">
        <f t="shared" si="8"/>
        <v>1.0895647878498522E-5</v>
      </c>
      <c r="I74" s="453" t="s">
        <v>867</v>
      </c>
      <c r="J74" s="361">
        <v>1.4990318057379324E-2</v>
      </c>
      <c r="K74" s="361">
        <v>-8.9212734082430127E-3</v>
      </c>
      <c r="L74" s="361">
        <f>(J74-K74)^2</f>
        <v>5.7176420641882289E-4</v>
      </c>
      <c r="M74" s="75">
        <v>1.0050124363976159E-2</v>
      </c>
      <c r="N74" s="361">
        <v>9.8098034712319256E-3</v>
      </c>
      <c r="O74" s="361">
        <f>(M74-N74)^2</f>
        <v>5.7754131489385224E-8</v>
      </c>
    </row>
    <row r="75" spans="1:18" ht="15.75" x14ac:dyDescent="0.25">
      <c r="A75" s="618"/>
      <c r="B75" s="453" t="s">
        <v>866</v>
      </c>
      <c r="C75" s="454">
        <v>4.8407592724962187E-2</v>
      </c>
      <c r="D75" s="454">
        <v>-8.9212734082430127E-3</v>
      </c>
      <c r="E75" s="454">
        <f t="shared" si="8"/>
        <v>3.2865988921189624E-3</v>
      </c>
      <c r="I75" s="453" t="s">
        <v>868</v>
      </c>
      <c r="J75" s="361">
        <v>3.8188695795186717E-2</v>
      </c>
      <c r="K75" s="361">
        <v>-8.9212734082430127E-3</v>
      </c>
      <c r="L75" s="361">
        <f t="shared" ref="L75:L85" si="9">(J75-K75)^2</f>
        <v>2.2193491983480977E-3</v>
      </c>
      <c r="M75" s="75">
        <v>4.3438042975537196E-2</v>
      </c>
      <c r="N75" s="361">
        <v>9.8098034712319256E-3</v>
      </c>
      <c r="O75" s="361">
        <f t="shared" ref="O75:O85" si="10">(M75-N75)^2</f>
        <v>1.1308584921589173E-3</v>
      </c>
    </row>
    <row r="76" spans="1:18" ht="15.75" x14ac:dyDescent="0.25">
      <c r="A76" s="618" t="s">
        <v>891</v>
      </c>
      <c r="B76" s="618"/>
      <c r="C76" s="618"/>
      <c r="D76" s="618"/>
      <c r="E76" s="454">
        <f>SUM(E64:E75)</f>
        <v>3.6354680279868726E-2</v>
      </c>
      <c r="I76" s="453" t="s">
        <v>869</v>
      </c>
      <c r="J76" s="361">
        <v>1.5904866508955791E-2</v>
      </c>
      <c r="K76" s="361">
        <v>-8.9212734082430127E-3</v>
      </c>
      <c r="L76" s="361">
        <f t="shared" si="9"/>
        <v>6.1633722318833186E-4</v>
      </c>
      <c r="M76" s="75">
        <v>6.7206555334595368E-3</v>
      </c>
      <c r="N76" s="361">
        <v>9.8098034712319256E-3</v>
      </c>
      <c r="O76" s="361">
        <f t="shared" si="10"/>
        <v>9.5428349814434023E-6</v>
      </c>
    </row>
    <row r="77" spans="1:18" ht="18.75" x14ac:dyDescent="0.25">
      <c r="A77" s="617" t="s">
        <v>5178</v>
      </c>
      <c r="B77" s="617"/>
      <c r="C77" s="617"/>
      <c r="D77" s="617"/>
      <c r="E77" s="454">
        <f>E76/12</f>
        <v>3.0295566899890603E-3</v>
      </c>
      <c r="I77" s="453" t="s">
        <v>870</v>
      </c>
      <c r="J77" s="361">
        <v>-9.6159843649292046E-2</v>
      </c>
      <c r="K77" s="361">
        <v>-8.9212734082430127E-3</v>
      </c>
      <c r="L77" s="361">
        <f t="shared" si="9"/>
        <v>7.6105681377024456E-3</v>
      </c>
      <c r="M77" s="75">
        <v>-9.3294460641399797E-3</v>
      </c>
      <c r="N77" s="361">
        <v>9.8098034712319256E-3</v>
      </c>
      <c r="O77" s="361">
        <f t="shared" si="10"/>
        <v>3.6631087277723363E-4</v>
      </c>
    </row>
    <row r="78" spans="1:18" ht="18.75" x14ac:dyDescent="0.25">
      <c r="A78" s="145" t="s">
        <v>884</v>
      </c>
      <c r="B78" s="145" t="s">
        <v>885</v>
      </c>
      <c r="C78" s="145" t="s">
        <v>5170</v>
      </c>
      <c r="D78" s="145" t="s">
        <v>5171</v>
      </c>
      <c r="E78" s="450" t="s">
        <v>5177</v>
      </c>
      <c r="I78" s="453" t="s">
        <v>871</v>
      </c>
      <c r="J78" s="361">
        <v>3.9899245491350682E-2</v>
      </c>
      <c r="K78" s="361">
        <v>-8.9212734082430127E-3</v>
      </c>
      <c r="L78" s="361">
        <f t="shared" si="9"/>
        <v>2.3834430656255855E-3</v>
      </c>
      <c r="M78" s="75">
        <v>-1.5014834656640762E-2</v>
      </c>
      <c r="N78" s="361">
        <v>9.8098034712319256E-3</v>
      </c>
      <c r="O78" s="361">
        <f t="shared" si="10"/>
        <v>6.1626265817983042E-4</v>
      </c>
    </row>
    <row r="79" spans="1:18" ht="15.75" x14ac:dyDescent="0.25">
      <c r="A79" s="618">
        <v>2016</v>
      </c>
      <c r="B79" s="453" t="s">
        <v>867</v>
      </c>
      <c r="C79" s="75">
        <v>1.0050124363976159E-2</v>
      </c>
      <c r="D79" s="454">
        <v>9.8098034712319256E-3</v>
      </c>
      <c r="E79" s="454">
        <f>(C79-D79)^2</f>
        <v>5.7754131489385224E-8</v>
      </c>
      <c r="I79" s="453" t="s">
        <v>872</v>
      </c>
      <c r="J79" s="361">
        <v>-7.1881256014068778E-2</v>
      </c>
      <c r="K79" s="361">
        <v>-8.9212734082430127E-3</v>
      </c>
      <c r="L79" s="361">
        <f t="shared" si="9"/>
        <v>3.963959409725883E-3</v>
      </c>
      <c r="M79" s="75">
        <v>4.9645736027609466E-2</v>
      </c>
      <c r="N79" s="361">
        <v>9.8098034712319256E-3</v>
      </c>
      <c r="O79" s="361">
        <f t="shared" si="10"/>
        <v>1.5869015226362599E-3</v>
      </c>
    </row>
    <row r="80" spans="1:18" ht="15.75" x14ac:dyDescent="0.25">
      <c r="A80" s="618"/>
      <c r="B80" s="453" t="s">
        <v>868</v>
      </c>
      <c r="C80" s="75">
        <v>4.3438042975537196E-2</v>
      </c>
      <c r="D80" s="454">
        <v>9.8098034712319256E-3</v>
      </c>
      <c r="E80" s="454">
        <f t="shared" ref="E80:E90" si="11">(C80-D80)^2</f>
        <v>1.1308584921589173E-3</v>
      </c>
      <c r="I80" s="453" t="s">
        <v>873</v>
      </c>
      <c r="J80" s="361">
        <v>-3.1031770622303743E-2</v>
      </c>
      <c r="K80" s="361">
        <v>-8.9212734082430127E-3</v>
      </c>
      <c r="L80" s="361">
        <f t="shared" si="9"/>
        <v>4.8887408705298736E-4</v>
      </c>
      <c r="M80" s="75">
        <v>3.7317594571986246E-2</v>
      </c>
      <c r="N80" s="361">
        <v>9.8098034712319256E-3</v>
      </c>
      <c r="O80" s="361">
        <f t="shared" si="10"/>
        <v>7.5667857124273844E-4</v>
      </c>
    </row>
    <row r="81" spans="1:15" ht="15.75" x14ac:dyDescent="0.25">
      <c r="A81" s="618"/>
      <c r="B81" s="453" t="s">
        <v>869</v>
      </c>
      <c r="C81" s="75">
        <v>6.7206555334595368E-3</v>
      </c>
      <c r="D81" s="454">
        <v>9.8098034712319256E-3</v>
      </c>
      <c r="E81" s="454">
        <f t="shared" si="11"/>
        <v>9.5428349814434023E-6</v>
      </c>
      <c r="I81" s="453" t="s">
        <v>874</v>
      </c>
      <c r="J81" s="361">
        <v>-5.2010822777026289E-2</v>
      </c>
      <c r="K81" s="361">
        <v>-8.9212734082430127E-3</v>
      </c>
      <c r="L81" s="361">
        <f t="shared" si="9"/>
        <v>1.8567092648048109E-3</v>
      </c>
      <c r="M81" s="75">
        <v>3.5975090721741862E-2</v>
      </c>
      <c r="N81" s="361">
        <v>9.8098034712319256E-3</v>
      </c>
      <c r="O81" s="361">
        <f t="shared" si="10"/>
        <v>6.8462225690169769E-4</v>
      </c>
    </row>
    <row r="82" spans="1:15" ht="15.75" x14ac:dyDescent="0.25">
      <c r="A82" s="618"/>
      <c r="B82" s="453" t="s">
        <v>870</v>
      </c>
      <c r="C82" s="75">
        <v>-9.3294460641399797E-3</v>
      </c>
      <c r="D82" s="454">
        <v>9.8098034712319256E-3</v>
      </c>
      <c r="E82" s="454">
        <f t="shared" si="11"/>
        <v>3.6631087277723363E-4</v>
      </c>
      <c r="I82" s="453" t="s">
        <v>875</v>
      </c>
      <c r="J82" s="361">
        <v>-8.5403666273141152E-2</v>
      </c>
      <c r="K82" s="361">
        <v>-8.9212734082430127E-3</v>
      </c>
      <c r="L82" s="361">
        <f t="shared" si="9"/>
        <v>5.8495564183406214E-3</v>
      </c>
      <c r="M82" s="75">
        <v>-2.9839128178515729E-3</v>
      </c>
      <c r="N82" s="361">
        <v>9.8098034712319256E-3</v>
      </c>
      <c r="O82" s="361">
        <f t="shared" si="10"/>
        <v>1.6367917648556045E-4</v>
      </c>
    </row>
    <row r="83" spans="1:15" ht="15.75" x14ac:dyDescent="0.25">
      <c r="A83" s="618"/>
      <c r="B83" s="453" t="s">
        <v>871</v>
      </c>
      <c r="C83" s="75">
        <v>-1.5014834656640762E-2</v>
      </c>
      <c r="D83" s="454">
        <v>9.8098034712319256E-3</v>
      </c>
      <c r="E83" s="454">
        <f t="shared" si="11"/>
        <v>6.1626265817983042E-4</v>
      </c>
      <c r="I83" s="453" t="s">
        <v>876</v>
      </c>
      <c r="J83" s="361">
        <v>7.7661777639081955E-2</v>
      </c>
      <c r="K83" s="361">
        <v>-8.9212734082430127E-3</v>
      </c>
      <c r="L83" s="361">
        <f t="shared" si="9"/>
        <v>7.4966247286636818E-3</v>
      </c>
      <c r="M83" s="75">
        <v>5.3133810453263684E-3</v>
      </c>
      <c r="N83" s="361">
        <v>9.8098034712319256E-3</v>
      </c>
      <c r="O83" s="361">
        <f t="shared" si="10"/>
        <v>2.0217814632186418E-5</v>
      </c>
    </row>
    <row r="84" spans="1:15" ht="15.75" x14ac:dyDescent="0.25">
      <c r="A84" s="618"/>
      <c r="B84" s="453" t="s">
        <v>872</v>
      </c>
      <c r="C84" s="75">
        <v>4.9645736027609466E-2</v>
      </c>
      <c r="D84" s="454">
        <v>9.8098034712319256E-3</v>
      </c>
      <c r="E84" s="454">
        <f t="shared" si="11"/>
        <v>1.5869015226362599E-3</v>
      </c>
      <c r="I84" s="453" t="s">
        <v>877</v>
      </c>
      <c r="J84" s="361">
        <v>-5.6204177800007653E-3</v>
      </c>
      <c r="K84" s="361">
        <v>-8.9212734082430127E-3</v>
      </c>
      <c r="L84" s="361">
        <f t="shared" si="9"/>
        <v>1.0895647878498522E-5</v>
      </c>
      <c r="M84" s="75">
        <v>-7.5342465753424681E-2</v>
      </c>
      <c r="N84" s="361">
        <v>9.8098034712319256E-3</v>
      </c>
      <c r="O84" s="361">
        <f t="shared" si="10"/>
        <v>7.2509089541083994E-3</v>
      </c>
    </row>
    <row r="85" spans="1:15" ht="15.75" x14ac:dyDescent="0.25">
      <c r="A85" s="618"/>
      <c r="B85" s="453" t="s">
        <v>873</v>
      </c>
      <c r="C85" s="75">
        <v>3.7317594571986246E-2</v>
      </c>
      <c r="D85" s="454">
        <v>9.8098034712319256E-3</v>
      </c>
      <c r="E85" s="454">
        <f t="shared" si="11"/>
        <v>7.5667857124273844E-4</v>
      </c>
      <c r="I85" s="453" t="s">
        <v>866</v>
      </c>
      <c r="J85" s="361">
        <v>4.8407592724962187E-2</v>
      </c>
      <c r="K85" s="361">
        <v>-8.9212734082430127E-3</v>
      </c>
      <c r="L85" s="361">
        <f t="shared" si="9"/>
        <v>3.2865988921189624E-3</v>
      </c>
      <c r="M85" s="75">
        <v>3.1927675707203271E-2</v>
      </c>
      <c r="N85" s="361">
        <v>9.8098034712319256E-3</v>
      </c>
      <c r="O85" s="361">
        <f t="shared" si="10"/>
        <v>4.8920027224675202E-4</v>
      </c>
    </row>
    <row r="86" spans="1:15" ht="15.75" x14ac:dyDescent="0.25">
      <c r="A86" s="618"/>
      <c r="B86" s="453" t="s">
        <v>874</v>
      </c>
      <c r="C86" s="75">
        <v>3.5975090721741862E-2</v>
      </c>
      <c r="D86" s="454">
        <v>9.8098034712319256E-3</v>
      </c>
      <c r="E86" s="454">
        <f t="shared" si="11"/>
        <v>6.8462225690169769E-4</v>
      </c>
      <c r="I86" s="630" t="s">
        <v>891</v>
      </c>
      <c r="J86" s="631"/>
      <c r="K86" s="632"/>
      <c r="L86" s="361">
        <f>SUM(L74:L85)</f>
        <v>3.6354680279868726E-2</v>
      </c>
      <c r="M86" s="630" t="s">
        <v>891</v>
      </c>
      <c r="N86" s="632"/>
      <c r="O86" s="361">
        <f>SUM(O74:O85)</f>
        <v>1.3075241180482509E-2</v>
      </c>
    </row>
    <row r="87" spans="1:15" ht="15.75" x14ac:dyDescent="0.25">
      <c r="A87" s="618"/>
      <c r="B87" s="453" t="s">
        <v>875</v>
      </c>
      <c r="C87" s="75">
        <v>-2.9839128178515729E-3</v>
      </c>
      <c r="D87" s="454">
        <v>9.8098034712319256E-3</v>
      </c>
      <c r="E87" s="454">
        <f t="shared" si="11"/>
        <v>1.6367917648556045E-4</v>
      </c>
      <c r="I87" s="630" t="s">
        <v>5011</v>
      </c>
      <c r="J87" s="631"/>
      <c r="K87" s="632"/>
      <c r="L87" s="361">
        <f>L86/12</f>
        <v>3.0295566899890603E-3</v>
      </c>
      <c r="M87" s="630" t="s">
        <v>5011</v>
      </c>
      <c r="N87" s="632"/>
      <c r="O87" s="361">
        <f>O86/12</f>
        <v>1.0896034317068757E-3</v>
      </c>
    </row>
    <row r="88" spans="1:15" ht="15.75" x14ac:dyDescent="0.25">
      <c r="A88" s="618"/>
      <c r="B88" s="453" t="s">
        <v>876</v>
      </c>
      <c r="C88" s="75">
        <v>5.3133810453263684E-3</v>
      </c>
      <c r="D88" s="454">
        <v>9.8098034712319256E-3</v>
      </c>
      <c r="E88" s="454">
        <f t="shared" si="11"/>
        <v>2.0217814632186418E-5</v>
      </c>
      <c r="I88" s="774" t="s">
        <v>5144</v>
      </c>
      <c r="J88" s="775"/>
      <c r="K88" s="775"/>
      <c r="L88" s="776"/>
      <c r="M88" s="768" t="s">
        <v>5145</v>
      </c>
      <c r="N88" s="769"/>
      <c r="O88" s="770"/>
    </row>
    <row r="89" spans="1:15" ht="18.75" x14ac:dyDescent="0.25">
      <c r="A89" s="618"/>
      <c r="B89" s="453" t="s">
        <v>877</v>
      </c>
      <c r="C89" s="75">
        <v>-7.5342465753424681E-2</v>
      </c>
      <c r="D89" s="454">
        <v>9.8098034712319256E-3</v>
      </c>
      <c r="E89" s="454">
        <f t="shared" si="11"/>
        <v>7.2509089541083994E-3</v>
      </c>
      <c r="I89" s="145" t="s">
        <v>885</v>
      </c>
      <c r="J89" s="145" t="s">
        <v>5170</v>
      </c>
      <c r="K89" s="145" t="s">
        <v>5171</v>
      </c>
      <c r="L89" s="450" t="s">
        <v>5177</v>
      </c>
      <c r="M89" s="145" t="s">
        <v>5170</v>
      </c>
      <c r="N89" s="145" t="s">
        <v>5171</v>
      </c>
      <c r="O89" s="450" t="s">
        <v>5177</v>
      </c>
    </row>
    <row r="90" spans="1:15" ht="15.75" x14ac:dyDescent="0.25">
      <c r="A90" s="618"/>
      <c r="B90" s="453" t="s">
        <v>866</v>
      </c>
      <c r="C90" s="75">
        <v>3.1927675707203271E-2</v>
      </c>
      <c r="D90" s="454">
        <v>9.8098034712319256E-3</v>
      </c>
      <c r="E90" s="454">
        <f t="shared" si="11"/>
        <v>4.8920027224675202E-4</v>
      </c>
      <c r="I90" s="453" t="s">
        <v>867</v>
      </c>
      <c r="J90" s="361">
        <v>-8.2182179919061092E-3</v>
      </c>
      <c r="K90" s="361">
        <v>1.7002369229728018E-2</v>
      </c>
      <c r="L90" s="361">
        <f>(J90-K90)^2</f>
        <v>6.3607801980405465E-4</v>
      </c>
      <c r="M90" s="361">
        <v>2.443046535543213E-2</v>
      </c>
      <c r="N90" s="361">
        <v>-7.0994468597337171E-3</v>
      </c>
      <c r="O90" s="361">
        <f>(M90-N90)^2</f>
        <v>9.9413536429606483E-4</v>
      </c>
    </row>
    <row r="91" spans="1:15" ht="15.75" x14ac:dyDescent="0.25">
      <c r="A91" s="618" t="s">
        <v>891</v>
      </c>
      <c r="B91" s="618"/>
      <c r="C91" s="618"/>
      <c r="D91" s="618"/>
      <c r="E91" s="454">
        <f>SUM(E79:E90)</f>
        <v>1.3075241180482509E-2</v>
      </c>
      <c r="I91" s="453" t="s">
        <v>868</v>
      </c>
      <c r="J91" s="361">
        <v>1.7495868239585141E-2</v>
      </c>
      <c r="K91" s="361">
        <v>1.7002369229728018E-2</v>
      </c>
      <c r="L91" s="361">
        <f t="shared" ref="L91:L101" si="12">(J91-K91)^2</f>
        <v>2.4354127272996127E-7</v>
      </c>
      <c r="M91" s="361">
        <v>-4.9558674576761852E-3</v>
      </c>
      <c r="N91" s="361">
        <v>-7.0994468597337171E-3</v>
      </c>
      <c r="O91" s="361">
        <f t="shared" ref="O91:O101" si="13">(M91-N91)^2</f>
        <v>4.594932652925326E-6</v>
      </c>
    </row>
    <row r="92" spans="1:15" ht="18.75" x14ac:dyDescent="0.25">
      <c r="A92" s="617" t="s">
        <v>5178</v>
      </c>
      <c r="B92" s="617"/>
      <c r="C92" s="617"/>
      <c r="D92" s="617"/>
      <c r="E92" s="454">
        <f>E91/12</f>
        <v>1.0896034317068757E-3</v>
      </c>
      <c r="I92" s="453" t="s">
        <v>869</v>
      </c>
      <c r="J92" s="361">
        <v>3.2295283969978633E-2</v>
      </c>
      <c r="K92" s="361">
        <v>1.7002369229728018E-2</v>
      </c>
      <c r="L92" s="361">
        <f t="shared" si="12"/>
        <v>2.3387324125257456E-4</v>
      </c>
      <c r="M92" s="361">
        <v>-8.5978114661722491E-2</v>
      </c>
      <c r="N92" s="361">
        <v>-7.0994468597337171E-3</v>
      </c>
      <c r="O92" s="361">
        <f t="shared" si="13"/>
        <v>6.2218442342164993E-3</v>
      </c>
    </row>
    <row r="93" spans="1:15" ht="18.75" x14ac:dyDescent="0.25">
      <c r="A93" s="145" t="s">
        <v>884</v>
      </c>
      <c r="B93" s="145" t="s">
        <v>885</v>
      </c>
      <c r="C93" s="145" t="s">
        <v>5170</v>
      </c>
      <c r="D93" s="145" t="s">
        <v>5171</v>
      </c>
      <c r="E93" s="450" t="s">
        <v>5177</v>
      </c>
      <c r="I93" s="453" t="s">
        <v>870</v>
      </c>
      <c r="J93" s="361">
        <v>2.0867470402482848E-2</v>
      </c>
      <c r="K93" s="361">
        <v>1.7002369229728018E-2</v>
      </c>
      <c r="L93" s="361">
        <f t="shared" si="12"/>
        <v>1.4939007075630767E-5</v>
      </c>
      <c r="M93" s="361">
        <v>-4.7003022830323746E-2</v>
      </c>
      <c r="N93" s="361">
        <v>-7.0994468597337171E-3</v>
      </c>
      <c r="O93" s="361">
        <f t="shared" si="13"/>
        <v>1.59229537524065E-3</v>
      </c>
    </row>
    <row r="94" spans="1:15" ht="15.75" x14ac:dyDescent="0.25">
      <c r="A94" s="618">
        <v>2017</v>
      </c>
      <c r="B94" s="453" t="s">
        <v>867</v>
      </c>
      <c r="C94" s="454">
        <v>-8.2182179919061092E-3</v>
      </c>
      <c r="D94" s="454">
        <v>1.7002369229728018E-2</v>
      </c>
      <c r="E94" s="454">
        <f>(C94-D94)^2</f>
        <v>6.3607801980405465E-4</v>
      </c>
      <c r="I94" s="453" t="s">
        <v>871</v>
      </c>
      <c r="J94" s="361">
        <v>1.8006717972702979E-2</v>
      </c>
      <c r="K94" s="361">
        <v>1.7002369229728018E-2</v>
      </c>
      <c r="L94" s="361">
        <f t="shared" si="12"/>
        <v>1.0087163975153853E-6</v>
      </c>
      <c r="M94" s="361">
        <v>-5.0291628843604896E-3</v>
      </c>
      <c r="N94" s="361">
        <v>-7.0994468597337171E-3</v>
      </c>
      <c r="O94" s="361">
        <f t="shared" si="13"/>
        <v>4.2860757386871743E-6</v>
      </c>
    </row>
    <row r="95" spans="1:15" ht="15.75" x14ac:dyDescent="0.25">
      <c r="A95" s="618"/>
      <c r="B95" s="453" t="s">
        <v>868</v>
      </c>
      <c r="C95" s="454">
        <v>1.7495868239585141E-2</v>
      </c>
      <c r="D95" s="454">
        <v>1.7002369229728018E-2</v>
      </c>
      <c r="E95" s="454">
        <f t="shared" ref="E95:E105" si="14">(C95-D95)^2</f>
        <v>2.4354127272996127E-7</v>
      </c>
      <c r="I95" s="453" t="s">
        <v>872</v>
      </c>
      <c r="J95" s="361">
        <v>2.0799832933068765E-2</v>
      </c>
      <c r="K95" s="361">
        <v>1.7002369229728018E-2</v>
      </c>
      <c r="L95" s="361">
        <f t="shared" si="12"/>
        <v>1.4420730578190425E-5</v>
      </c>
      <c r="M95" s="361">
        <v>-4.6791598066254894E-2</v>
      </c>
      <c r="N95" s="361">
        <v>-7.0994468597337171E-3</v>
      </c>
      <c r="O95" s="361">
        <f t="shared" si="13"/>
        <v>1.5754668674013406E-3</v>
      </c>
    </row>
    <row r="96" spans="1:15" ht="15.75" x14ac:dyDescent="0.25">
      <c r="A96" s="618"/>
      <c r="B96" s="453" t="s">
        <v>869</v>
      </c>
      <c r="C96" s="454">
        <v>3.2295283969978633E-2</v>
      </c>
      <c r="D96" s="454">
        <v>1.7002369229728018E-2</v>
      </c>
      <c r="E96" s="454">
        <f t="shared" si="14"/>
        <v>2.3387324125257456E-4</v>
      </c>
      <c r="I96" s="453" t="s">
        <v>873</v>
      </c>
      <c r="J96" s="361">
        <v>-3.6210388494506696E-3</v>
      </c>
      <c r="K96" s="361">
        <v>1.7002369229728018E-2</v>
      </c>
      <c r="L96" s="361">
        <f t="shared" si="12"/>
        <v>4.2532496080033278E-4</v>
      </c>
      <c r="M96" s="361">
        <v>2.741564628095532E-2</v>
      </c>
      <c r="N96" s="361">
        <v>-7.0994468597337171E-3</v>
      </c>
      <c r="O96" s="361">
        <f t="shared" si="13"/>
        <v>1.1912916545104397E-3</v>
      </c>
    </row>
    <row r="97" spans="1:15" ht="15.75" x14ac:dyDescent="0.25">
      <c r="A97" s="618"/>
      <c r="B97" s="453" t="s">
        <v>870</v>
      </c>
      <c r="C97" s="454">
        <v>2.0867470402482848E-2</v>
      </c>
      <c r="D97" s="454">
        <v>1.7002369229728018E-2</v>
      </c>
      <c r="E97" s="454">
        <f t="shared" si="14"/>
        <v>1.4939007075630767E-5</v>
      </c>
      <c r="I97" s="453" t="s">
        <v>874</v>
      </c>
      <c r="J97" s="361">
        <v>3.3364816031537449E-3</v>
      </c>
      <c r="K97" s="361">
        <v>1.7002369229728018E-2</v>
      </c>
      <c r="L97" s="361">
        <f t="shared" si="12"/>
        <v>1.8675648462215583E-4</v>
      </c>
      <c r="M97" s="361">
        <v>1.926351069183738E-2</v>
      </c>
      <c r="N97" s="361">
        <v>-7.0994468597337171E-3</v>
      </c>
      <c r="O97" s="361">
        <f t="shared" si="13"/>
        <v>6.9500553086593959E-4</v>
      </c>
    </row>
    <row r="98" spans="1:15" ht="15.75" x14ac:dyDescent="0.25">
      <c r="A98" s="618"/>
      <c r="B98" s="453" t="s">
        <v>871</v>
      </c>
      <c r="C98" s="454">
        <v>1.8006717972702979E-2</v>
      </c>
      <c r="D98" s="454">
        <v>1.7002369229728018E-2</v>
      </c>
      <c r="E98" s="454">
        <f t="shared" si="14"/>
        <v>1.0087163975153853E-6</v>
      </c>
      <c r="I98" s="453" t="s">
        <v>875</v>
      </c>
      <c r="J98" s="361">
        <v>2.158943243326219E-3</v>
      </c>
      <c r="K98" s="361">
        <v>1.7002369229728018E-2</v>
      </c>
      <c r="L98" s="361">
        <f t="shared" si="12"/>
        <v>2.2032729501378823E-4</v>
      </c>
      <c r="M98" s="361">
        <v>-6.0196663444972249E-3</v>
      </c>
      <c r="N98" s="361">
        <v>-7.0994468597337171E-3</v>
      </c>
      <c r="O98" s="361">
        <f t="shared" si="13"/>
        <v>1.1659259610843846E-6</v>
      </c>
    </row>
    <row r="99" spans="1:15" ht="15.75" x14ac:dyDescent="0.25">
      <c r="A99" s="618"/>
      <c r="B99" s="453" t="s">
        <v>872</v>
      </c>
      <c r="C99" s="454">
        <v>2.0799832933068765E-2</v>
      </c>
      <c r="D99" s="454">
        <v>1.7002369229728018E-2</v>
      </c>
      <c r="E99" s="454">
        <f t="shared" si="14"/>
        <v>1.4420730578190425E-5</v>
      </c>
      <c r="I99" s="453" t="s">
        <v>876</v>
      </c>
      <c r="J99" s="361">
        <v>1.3048272482234717E-2</v>
      </c>
      <c r="K99" s="361">
        <v>1.7002369229728018E-2</v>
      </c>
      <c r="L99" s="361">
        <f t="shared" si="12"/>
        <v>1.5634881088537098E-5</v>
      </c>
      <c r="M99" s="361">
        <v>-2.4763515298842628E-2</v>
      </c>
      <c r="N99" s="361">
        <v>-7.0994468597337171E-3</v>
      </c>
      <c r="O99" s="361">
        <f t="shared" si="13"/>
        <v>3.1201931382152348E-4</v>
      </c>
    </row>
    <row r="100" spans="1:15" ht="15.75" x14ac:dyDescent="0.25">
      <c r="A100" s="618"/>
      <c r="B100" s="453" t="s">
        <v>873</v>
      </c>
      <c r="C100" s="454">
        <v>-3.6210388494506696E-3</v>
      </c>
      <c r="D100" s="454">
        <v>1.7002369229728018E-2</v>
      </c>
      <c r="E100" s="454">
        <f t="shared" si="14"/>
        <v>4.2532496080033278E-4</v>
      </c>
      <c r="I100" s="453" t="s">
        <v>877</v>
      </c>
      <c r="J100" s="361">
        <v>-6.0470460180261547E-5</v>
      </c>
      <c r="K100" s="361">
        <v>1.7002369229728018E-2</v>
      </c>
      <c r="L100" s="361">
        <f t="shared" si="12"/>
        <v>2.911404982835093E-4</v>
      </c>
      <c r="M100" s="455">
        <v>4.7403329287324443E-2</v>
      </c>
      <c r="N100" s="361">
        <v>-7.0994468597337171E-3</v>
      </c>
      <c r="O100" s="361">
        <f t="shared" si="13"/>
        <v>2.9705526077363317E-3</v>
      </c>
    </row>
    <row r="101" spans="1:15" ht="15.75" x14ac:dyDescent="0.25">
      <c r="A101" s="618"/>
      <c r="B101" s="453" t="s">
        <v>874</v>
      </c>
      <c r="C101" s="454">
        <v>3.3364816031537449E-3</v>
      </c>
      <c r="D101" s="454">
        <v>1.7002369229728018E-2</v>
      </c>
      <c r="E101" s="454">
        <f t="shared" si="14"/>
        <v>1.8675648462215583E-4</v>
      </c>
      <c r="I101" s="453" t="s">
        <v>866</v>
      </c>
      <c r="J101" s="361">
        <v>8.791928721174018E-2</v>
      </c>
      <c r="K101" s="361">
        <v>1.7002369229728018E-2</v>
      </c>
      <c r="L101" s="361">
        <f t="shared" si="12"/>
        <v>5.0292092560674396E-3</v>
      </c>
      <c r="M101" s="379">
        <v>1.6834633611323781E-2</v>
      </c>
      <c r="N101" s="361">
        <v>-7.0994468597337171E-3</v>
      </c>
      <c r="O101" s="361">
        <f t="shared" si="13"/>
        <v>5.7284020799505588E-4</v>
      </c>
    </row>
    <row r="102" spans="1:15" ht="15.75" x14ac:dyDescent="0.25">
      <c r="A102" s="618"/>
      <c r="B102" s="453" t="s">
        <v>875</v>
      </c>
      <c r="C102" s="454">
        <v>2.158943243326219E-3</v>
      </c>
      <c r="D102" s="454">
        <v>1.7002369229728018E-2</v>
      </c>
      <c r="E102" s="454">
        <f t="shared" si="14"/>
        <v>2.2032729501378823E-4</v>
      </c>
      <c r="I102" s="771" t="s">
        <v>891</v>
      </c>
      <c r="J102" s="772"/>
      <c r="K102" s="773"/>
      <c r="L102" s="361">
        <f>SUM(L90:L101)</f>
        <v>7.0689566322564585E-3</v>
      </c>
      <c r="M102" s="771" t="s">
        <v>891</v>
      </c>
      <c r="N102" s="773"/>
      <c r="O102" s="361">
        <f>SUM(O90:O99)</f>
        <v>1.2592105274705155E-2</v>
      </c>
    </row>
    <row r="103" spans="1:15" ht="15.75" x14ac:dyDescent="0.25">
      <c r="A103" s="618"/>
      <c r="B103" s="453" t="s">
        <v>876</v>
      </c>
      <c r="C103" s="454">
        <v>1.3048272482234717E-2</v>
      </c>
      <c r="D103" s="454">
        <v>1.7002369229728018E-2</v>
      </c>
      <c r="E103" s="454">
        <f t="shared" si="14"/>
        <v>1.5634881088537098E-5</v>
      </c>
      <c r="I103" s="771" t="s">
        <v>5011</v>
      </c>
      <c r="J103" s="772"/>
      <c r="K103" s="773"/>
      <c r="L103" s="361">
        <f>L102/12</f>
        <v>5.8907971935470487E-4</v>
      </c>
      <c r="M103" s="771" t="s">
        <v>5011</v>
      </c>
      <c r="N103" s="773"/>
      <c r="O103" s="361">
        <f>O102/12</f>
        <v>1.0493421062254297E-3</v>
      </c>
    </row>
    <row r="104" spans="1:15" ht="15.75" x14ac:dyDescent="0.25">
      <c r="A104" s="618"/>
      <c r="B104" s="453" t="s">
        <v>877</v>
      </c>
      <c r="C104" s="454">
        <v>-6.0470460180261547E-5</v>
      </c>
      <c r="D104" s="454">
        <v>1.7002369229728018E-2</v>
      </c>
      <c r="E104" s="454">
        <f t="shared" si="14"/>
        <v>2.911404982835093E-4</v>
      </c>
      <c r="I104" s="146"/>
      <c r="J104" s="146"/>
      <c r="K104" s="146"/>
      <c r="L104" s="146"/>
      <c r="M104" s="146"/>
      <c r="N104" s="146"/>
      <c r="O104" s="146"/>
    </row>
    <row r="105" spans="1:15" ht="15.75" x14ac:dyDescent="0.25">
      <c r="A105" s="618"/>
      <c r="B105" s="453" t="s">
        <v>866</v>
      </c>
      <c r="C105" s="454">
        <v>8.791928721174018E-2</v>
      </c>
      <c r="D105" s="454">
        <v>1.7002369229728018E-2</v>
      </c>
      <c r="E105" s="454">
        <f t="shared" si="14"/>
        <v>5.0292092560674396E-3</v>
      </c>
      <c r="I105" s="146"/>
      <c r="J105" s="146"/>
      <c r="K105" s="146"/>
      <c r="L105" s="146"/>
      <c r="M105" s="146"/>
      <c r="N105" s="146"/>
      <c r="O105" s="146"/>
    </row>
    <row r="106" spans="1:15" ht="15.75" x14ac:dyDescent="0.25">
      <c r="A106" s="618" t="s">
        <v>891</v>
      </c>
      <c r="B106" s="618"/>
      <c r="C106" s="618"/>
      <c r="D106" s="618"/>
      <c r="E106" s="454">
        <f>SUM(E94:E105)</f>
        <v>7.0689566322564585E-3</v>
      </c>
      <c r="I106" s="146"/>
      <c r="J106" s="146"/>
      <c r="K106" s="146"/>
      <c r="L106" s="146"/>
      <c r="M106" s="146"/>
      <c r="N106" s="146"/>
      <c r="O106" s="146"/>
    </row>
    <row r="107" spans="1:15" ht="18.75" x14ac:dyDescent="0.25">
      <c r="A107" s="617" t="s">
        <v>5178</v>
      </c>
      <c r="B107" s="617"/>
      <c r="C107" s="617"/>
      <c r="D107" s="617"/>
      <c r="E107" s="454">
        <f>E106/12</f>
        <v>5.8907971935470487E-4</v>
      </c>
      <c r="I107" s="146"/>
      <c r="J107" s="146"/>
      <c r="K107" s="146"/>
      <c r="L107" s="146"/>
      <c r="M107" s="146"/>
      <c r="N107" s="146"/>
      <c r="O107" s="146"/>
    </row>
    <row r="108" spans="1:15" ht="18.75" x14ac:dyDescent="0.25">
      <c r="A108" s="145" t="s">
        <v>884</v>
      </c>
      <c r="B108" s="145" t="s">
        <v>885</v>
      </c>
      <c r="C108" s="145" t="s">
        <v>5170</v>
      </c>
      <c r="D108" s="145" t="s">
        <v>5171</v>
      </c>
      <c r="E108" s="450" t="s">
        <v>5177</v>
      </c>
      <c r="I108" s="146"/>
      <c r="J108" s="146"/>
      <c r="K108" s="146"/>
      <c r="L108" s="146"/>
      <c r="M108" s="146"/>
      <c r="N108" s="146"/>
      <c r="O108" s="146"/>
    </row>
    <row r="109" spans="1:15" ht="15.75" x14ac:dyDescent="0.25">
      <c r="A109" s="618">
        <v>2018</v>
      </c>
      <c r="B109" s="453" t="s">
        <v>867</v>
      </c>
      <c r="C109" s="454">
        <v>2.443046535543213E-2</v>
      </c>
      <c r="D109" s="454">
        <v>-7.0994468597337171E-3</v>
      </c>
      <c r="E109" s="454">
        <f>(C109-D109)^2</f>
        <v>9.9413536429606483E-4</v>
      </c>
    </row>
    <row r="110" spans="1:15" ht="15.75" x14ac:dyDescent="0.25">
      <c r="A110" s="618"/>
      <c r="B110" s="453" t="s">
        <v>868</v>
      </c>
      <c r="C110" s="454">
        <v>-4.9558674576761852E-3</v>
      </c>
      <c r="D110" s="454">
        <v>-7.0994468597337171E-3</v>
      </c>
      <c r="E110" s="454">
        <f t="shared" ref="E110:E120" si="15">(C110-D110)^2</f>
        <v>4.594932652925326E-6</v>
      </c>
    </row>
    <row r="111" spans="1:15" ht="15.75" x14ac:dyDescent="0.25">
      <c r="A111" s="618"/>
      <c r="B111" s="453" t="s">
        <v>869</v>
      </c>
      <c r="C111" s="454">
        <v>-8.5978114661722491E-2</v>
      </c>
      <c r="D111" s="454">
        <v>-7.0994468597337171E-3</v>
      </c>
      <c r="E111" s="454">
        <f t="shared" si="15"/>
        <v>6.2218442342164993E-3</v>
      </c>
    </row>
    <row r="112" spans="1:15" ht="15.75" x14ac:dyDescent="0.25">
      <c r="A112" s="618"/>
      <c r="B112" s="453" t="s">
        <v>870</v>
      </c>
      <c r="C112" s="454">
        <v>-4.7003022830323746E-2</v>
      </c>
      <c r="D112" s="454">
        <v>-7.0994468597337171E-3</v>
      </c>
      <c r="E112" s="454">
        <f t="shared" si="15"/>
        <v>1.59229537524065E-3</v>
      </c>
    </row>
    <row r="113" spans="1:12" ht="15.75" x14ac:dyDescent="0.25">
      <c r="A113" s="618"/>
      <c r="B113" s="453" t="s">
        <v>871</v>
      </c>
      <c r="C113" s="454">
        <v>-5.0291628843604896E-3</v>
      </c>
      <c r="D113" s="454">
        <v>-7.0994468597337171E-3</v>
      </c>
      <c r="E113" s="454">
        <f t="shared" si="15"/>
        <v>4.2860757386871743E-6</v>
      </c>
    </row>
    <row r="114" spans="1:12" ht="15.75" x14ac:dyDescent="0.25">
      <c r="A114" s="618"/>
      <c r="B114" s="453" t="s">
        <v>872</v>
      </c>
      <c r="C114" s="454">
        <v>-4.6791598066254894E-2</v>
      </c>
      <c r="D114" s="454">
        <v>-7.0994468597337171E-3</v>
      </c>
      <c r="E114" s="454">
        <f t="shared" si="15"/>
        <v>1.5754668674013406E-3</v>
      </c>
    </row>
    <row r="115" spans="1:12" ht="15.75" x14ac:dyDescent="0.25">
      <c r="A115" s="618"/>
      <c r="B115" s="453" t="s">
        <v>873</v>
      </c>
      <c r="C115" s="454">
        <v>2.741564628095532E-2</v>
      </c>
      <c r="D115" s="454">
        <v>-7.0994468597337171E-3</v>
      </c>
      <c r="E115" s="454">
        <f t="shared" si="15"/>
        <v>1.1912916545104397E-3</v>
      </c>
    </row>
    <row r="116" spans="1:12" ht="15.75" x14ac:dyDescent="0.25">
      <c r="A116" s="618"/>
      <c r="B116" s="453" t="s">
        <v>874</v>
      </c>
      <c r="C116" s="361">
        <v>1.926351069183738E-2</v>
      </c>
      <c r="D116" s="454">
        <v>-7.0994468597337171E-3</v>
      </c>
      <c r="E116" s="454">
        <f t="shared" si="15"/>
        <v>6.9500553086593959E-4</v>
      </c>
    </row>
    <row r="117" spans="1:12" ht="15.75" x14ac:dyDescent="0.25">
      <c r="A117" s="618"/>
      <c r="B117" s="453" t="s">
        <v>875</v>
      </c>
      <c r="C117" s="361">
        <v>-6.0196663444972249E-3</v>
      </c>
      <c r="D117" s="454">
        <v>-7.0994468597337171E-3</v>
      </c>
      <c r="E117" s="454">
        <f t="shared" si="15"/>
        <v>1.1659259610843846E-6</v>
      </c>
    </row>
    <row r="118" spans="1:12" ht="15.75" x14ac:dyDescent="0.25">
      <c r="A118" s="618"/>
      <c r="B118" s="453" t="s">
        <v>876</v>
      </c>
      <c r="C118" s="361">
        <v>-2.4763515298842628E-2</v>
      </c>
      <c r="D118" s="454">
        <v>-7.0994468597337171E-3</v>
      </c>
      <c r="E118" s="454">
        <f t="shared" si="15"/>
        <v>3.1201931382152348E-4</v>
      </c>
    </row>
    <row r="119" spans="1:12" ht="15.75" x14ac:dyDescent="0.25">
      <c r="A119" s="618"/>
      <c r="B119" s="453" t="s">
        <v>877</v>
      </c>
      <c r="C119" s="455">
        <v>4.7403329287324443E-2</v>
      </c>
      <c r="D119" s="454">
        <v>-7.0994468597337171E-3</v>
      </c>
      <c r="E119" s="454">
        <f t="shared" si="15"/>
        <v>2.9705526077363317E-3</v>
      </c>
    </row>
    <row r="120" spans="1:12" ht="15.75" x14ac:dyDescent="0.25">
      <c r="A120" s="618"/>
      <c r="B120" s="453" t="s">
        <v>866</v>
      </c>
      <c r="C120" s="379">
        <v>1.6834633611323781E-2</v>
      </c>
      <c r="D120" s="454">
        <v>-7.0994468597337171E-3</v>
      </c>
      <c r="E120" s="454">
        <f t="shared" si="15"/>
        <v>5.7284020799505588E-4</v>
      </c>
    </row>
    <row r="121" spans="1:12" ht="15.75" x14ac:dyDescent="0.25">
      <c r="A121" s="618" t="s">
        <v>891</v>
      </c>
      <c r="B121" s="618"/>
      <c r="C121" s="618"/>
      <c r="D121" s="618"/>
      <c r="E121" s="454">
        <f>SUM(E109:E118)</f>
        <v>1.2592105274705155E-2</v>
      </c>
    </row>
    <row r="122" spans="1:12" ht="18.75" x14ac:dyDescent="0.25">
      <c r="A122" s="617" t="s">
        <v>5178</v>
      </c>
      <c r="B122" s="617"/>
      <c r="C122" s="617"/>
      <c r="D122" s="617"/>
      <c r="E122" s="454">
        <f>E121/12</f>
        <v>1.0493421062254297E-3</v>
      </c>
    </row>
    <row r="125" spans="1:12" x14ac:dyDescent="0.25">
      <c r="A125" s="579"/>
      <c r="B125" s="580">
        <v>2013</v>
      </c>
      <c r="C125" s="580"/>
      <c r="D125" s="580">
        <v>2014</v>
      </c>
      <c r="E125" s="580"/>
      <c r="F125" s="580">
        <v>2015</v>
      </c>
      <c r="G125" s="580"/>
      <c r="H125" s="580">
        <v>2016</v>
      </c>
      <c r="I125" s="580"/>
      <c r="J125" s="580">
        <v>2017</v>
      </c>
      <c r="K125" s="580"/>
      <c r="L125" s="580">
        <v>2018</v>
      </c>
    </row>
    <row r="126" spans="1:12" x14ac:dyDescent="0.25">
      <c r="A126" s="579" t="s">
        <v>866</v>
      </c>
      <c r="B126" s="131">
        <v>735.04</v>
      </c>
      <c r="C126" s="131"/>
      <c r="D126" s="49">
        <v>711.14</v>
      </c>
      <c r="E126" s="49"/>
      <c r="F126" s="49">
        <v>898.58</v>
      </c>
      <c r="G126" s="49"/>
      <c r="H126" s="49">
        <v>792.03</v>
      </c>
      <c r="I126" s="49"/>
      <c r="J126" s="49">
        <v>884.62</v>
      </c>
      <c r="K126" s="49"/>
      <c r="L126" s="49">
        <v>1079.3900000000001</v>
      </c>
    </row>
    <row r="127" spans="1:12" x14ac:dyDescent="0.25">
      <c r="A127" s="577" t="s">
        <v>867</v>
      </c>
      <c r="B127" s="131">
        <v>761.26</v>
      </c>
      <c r="C127" s="131"/>
      <c r="D127" s="49">
        <v>741.76</v>
      </c>
      <c r="E127" s="49"/>
      <c r="F127" s="49">
        <v>912.05</v>
      </c>
      <c r="G127" s="49"/>
      <c r="H127" s="49">
        <v>799.99</v>
      </c>
      <c r="I127" s="49"/>
      <c r="J127" s="49">
        <v>877.35</v>
      </c>
      <c r="K127" s="49"/>
      <c r="L127" s="49">
        <v>1105.76</v>
      </c>
    </row>
    <row r="128" spans="1:12" x14ac:dyDescent="0.25">
      <c r="A128" s="577" t="s">
        <v>868</v>
      </c>
      <c r="B128" s="132">
        <v>824.74</v>
      </c>
      <c r="C128" s="132"/>
      <c r="D128" s="49">
        <v>776.69</v>
      </c>
      <c r="E128" s="49"/>
      <c r="F128" s="49">
        <v>946.88</v>
      </c>
      <c r="G128" s="49"/>
      <c r="H128" s="49">
        <v>834.74</v>
      </c>
      <c r="I128" s="49"/>
      <c r="J128" s="49">
        <v>892.7</v>
      </c>
      <c r="K128" s="49"/>
      <c r="L128" s="49">
        <v>1100.28</v>
      </c>
    </row>
    <row r="129" spans="1:13" x14ac:dyDescent="0.25">
      <c r="A129" s="577" t="s">
        <v>869</v>
      </c>
      <c r="B129" s="49">
        <v>836.87</v>
      </c>
      <c r="C129" s="49"/>
      <c r="D129" s="49">
        <v>799.51</v>
      </c>
      <c r="E129" s="49"/>
      <c r="F129" s="49">
        <v>961.94</v>
      </c>
      <c r="G129" s="49"/>
      <c r="H129" s="49">
        <v>840.35</v>
      </c>
      <c r="I129" s="49"/>
      <c r="J129" s="49">
        <v>921.53</v>
      </c>
      <c r="K129" s="49"/>
      <c r="L129" s="49">
        <v>1005.68</v>
      </c>
    </row>
    <row r="130" spans="1:13" x14ac:dyDescent="0.25">
      <c r="A130" s="577" t="s">
        <v>870</v>
      </c>
      <c r="B130" s="49">
        <v>848.43</v>
      </c>
      <c r="C130" s="49"/>
      <c r="D130" s="49">
        <v>814.96</v>
      </c>
      <c r="E130" s="49"/>
      <c r="F130" s="49">
        <v>869.44</v>
      </c>
      <c r="G130" s="49"/>
      <c r="H130" s="49">
        <v>832.51</v>
      </c>
      <c r="I130" s="49"/>
      <c r="J130" s="49">
        <v>940.76</v>
      </c>
      <c r="K130" s="49"/>
      <c r="L130" s="49">
        <v>958.41</v>
      </c>
    </row>
    <row r="131" spans="1:13" x14ac:dyDescent="0.25">
      <c r="A131" s="577" t="s">
        <v>871</v>
      </c>
      <c r="B131" s="49">
        <v>839.47</v>
      </c>
      <c r="C131" s="49"/>
      <c r="D131" s="49">
        <v>824.55</v>
      </c>
      <c r="E131" s="49"/>
      <c r="F131" s="49">
        <v>904.13</v>
      </c>
      <c r="G131" s="49"/>
      <c r="H131" s="49">
        <v>820.01</v>
      </c>
      <c r="I131" s="49"/>
      <c r="J131" s="49">
        <v>957.7</v>
      </c>
      <c r="K131" s="49"/>
      <c r="L131" s="49">
        <v>953.59</v>
      </c>
    </row>
    <row r="132" spans="1:13" x14ac:dyDescent="0.25">
      <c r="A132" s="577" t="s">
        <v>872</v>
      </c>
      <c r="B132" s="49">
        <v>804</v>
      </c>
      <c r="C132" s="49"/>
      <c r="D132" s="49">
        <v>822.67</v>
      </c>
      <c r="E132" s="49"/>
      <c r="F132" s="49">
        <v>839.14</v>
      </c>
      <c r="G132" s="49"/>
      <c r="H132" s="49">
        <v>860.72</v>
      </c>
      <c r="I132" s="49"/>
      <c r="J132" s="49">
        <v>977.62</v>
      </c>
      <c r="K132" s="49"/>
      <c r="L132" s="49">
        <v>908.97</v>
      </c>
    </row>
    <row r="133" spans="1:13" x14ac:dyDescent="0.25">
      <c r="A133" s="577" t="s">
        <v>873</v>
      </c>
      <c r="B133" s="49">
        <v>771.9</v>
      </c>
      <c r="C133" s="49"/>
      <c r="D133" s="49">
        <v>868.3</v>
      </c>
      <c r="E133" s="49"/>
      <c r="F133" s="49">
        <v>813.1</v>
      </c>
      <c r="G133" s="49"/>
      <c r="H133" s="49">
        <v>892.84</v>
      </c>
      <c r="I133" s="49"/>
      <c r="J133" s="49">
        <v>974.08</v>
      </c>
      <c r="K133" s="49"/>
      <c r="L133" s="49">
        <v>933.89</v>
      </c>
    </row>
    <row r="134" spans="1:13" x14ac:dyDescent="0.25">
      <c r="A134" s="577" t="s">
        <v>874</v>
      </c>
      <c r="B134" s="49">
        <v>701.07</v>
      </c>
      <c r="C134" s="49"/>
      <c r="D134" s="49">
        <v>869.2</v>
      </c>
      <c r="E134" s="49"/>
      <c r="F134" s="49">
        <v>770.81</v>
      </c>
      <c r="G134" s="49"/>
      <c r="H134" s="49">
        <v>924.96</v>
      </c>
      <c r="I134" s="49"/>
      <c r="J134" s="49">
        <v>977.33</v>
      </c>
      <c r="K134" s="49"/>
      <c r="L134" s="49">
        <v>951.88</v>
      </c>
    </row>
    <row r="135" spans="1:13" x14ac:dyDescent="0.25">
      <c r="A135" s="577" t="s">
        <v>875</v>
      </c>
      <c r="B135" s="49">
        <v>712.9</v>
      </c>
      <c r="C135" s="49"/>
      <c r="D135" s="49">
        <v>873.08</v>
      </c>
      <c r="E135" s="49"/>
      <c r="F135" s="49">
        <v>704.98</v>
      </c>
      <c r="G135" s="49"/>
      <c r="H135" s="49">
        <v>922.2</v>
      </c>
      <c r="I135" s="49"/>
      <c r="J135" s="49">
        <v>979.44</v>
      </c>
      <c r="K135" s="49"/>
      <c r="L135" s="49">
        <v>946.15</v>
      </c>
    </row>
    <row r="136" spans="1:13" x14ac:dyDescent="0.25">
      <c r="A136" s="577" t="s">
        <v>876</v>
      </c>
      <c r="B136" s="49">
        <v>754.81</v>
      </c>
      <c r="C136" s="49"/>
      <c r="D136" s="49">
        <v>868.05</v>
      </c>
      <c r="E136" s="49"/>
      <c r="F136" s="49">
        <v>759.73</v>
      </c>
      <c r="G136" s="49"/>
      <c r="H136" s="49">
        <v>927.1</v>
      </c>
      <c r="I136" s="49"/>
      <c r="J136" s="49">
        <v>992.22</v>
      </c>
      <c r="K136" s="49"/>
      <c r="L136" s="49">
        <v>922.72</v>
      </c>
    </row>
    <row r="137" spans="1:13" x14ac:dyDescent="0.25">
      <c r="A137" s="577" t="s">
        <v>877</v>
      </c>
      <c r="B137" s="49">
        <v>704.89</v>
      </c>
      <c r="C137" s="49"/>
      <c r="D137" s="49">
        <v>886.33</v>
      </c>
      <c r="E137" s="49"/>
      <c r="F137" s="49">
        <v>755.46</v>
      </c>
      <c r="G137" s="49"/>
      <c r="H137" s="49">
        <v>857.25</v>
      </c>
      <c r="I137" s="49"/>
      <c r="J137" s="49">
        <v>992.16</v>
      </c>
      <c r="K137" s="49"/>
      <c r="L137" s="49">
        <v>966.46</v>
      </c>
    </row>
    <row r="138" spans="1:13" x14ac:dyDescent="0.25">
      <c r="A138" s="577" t="s">
        <v>866</v>
      </c>
      <c r="B138" s="49">
        <v>711.14</v>
      </c>
      <c r="C138" s="49"/>
      <c r="D138" s="49">
        <v>898.58</v>
      </c>
      <c r="E138" s="49"/>
      <c r="F138" s="49">
        <v>792.03</v>
      </c>
      <c r="G138" s="49"/>
      <c r="H138" s="49">
        <v>884.62</v>
      </c>
      <c r="I138" s="49"/>
      <c r="J138" s="49">
        <v>1079.3900000000001</v>
      </c>
      <c r="K138" s="49"/>
      <c r="L138" s="49">
        <v>982.73</v>
      </c>
    </row>
    <row r="140" spans="1:13" x14ac:dyDescent="0.25">
      <c r="A140" s="51" t="s">
        <v>893</v>
      </c>
      <c r="B140" s="579">
        <v>2013</v>
      </c>
      <c r="C140" s="579" t="s">
        <v>879</v>
      </c>
      <c r="D140" s="578">
        <v>2014</v>
      </c>
      <c r="E140" s="584" t="s">
        <v>879</v>
      </c>
      <c r="F140" s="578">
        <v>2015</v>
      </c>
      <c r="G140" s="584" t="s">
        <v>879</v>
      </c>
      <c r="H140" s="579">
        <v>2016</v>
      </c>
      <c r="I140" s="584" t="s">
        <v>879</v>
      </c>
      <c r="J140" s="578">
        <v>2017</v>
      </c>
      <c r="K140" s="584" t="s">
        <v>879</v>
      </c>
      <c r="L140" s="578">
        <v>2018</v>
      </c>
      <c r="M140" s="584" t="s">
        <v>879</v>
      </c>
    </row>
    <row r="141" spans="1:13" x14ac:dyDescent="0.25">
      <c r="A141" s="577" t="s">
        <v>867</v>
      </c>
      <c r="B141" s="43">
        <f t="shared" ref="B141:L141" si="16">(B127-B126)/B126</f>
        <v>3.5671528080104521E-2</v>
      </c>
      <c r="C141" s="43">
        <f>(B141-B154)^2</f>
        <v>1.384982018338615E-3</v>
      </c>
      <c r="D141" s="43">
        <f t="shared" si="16"/>
        <v>4.3057625783952537E-2</v>
      </c>
      <c r="E141" s="43">
        <f>(D141-D154)^2</f>
        <v>5.3772080904824961E-4</v>
      </c>
      <c r="F141" s="43">
        <f t="shared" si="16"/>
        <v>1.4990318057379324E-2</v>
      </c>
      <c r="G141" s="43">
        <f>(F141-F154)^2</f>
        <v>5.7176420641882289E-4</v>
      </c>
      <c r="H141" s="43">
        <f t="shared" si="16"/>
        <v>1.0050124363976159E-2</v>
      </c>
      <c r="I141" s="43">
        <f>(H141-H154)^2</f>
        <v>5.7754131489385224E-8</v>
      </c>
      <c r="J141" s="43">
        <f t="shared" si="16"/>
        <v>-8.2182179919061092E-3</v>
      </c>
      <c r="K141" s="43">
        <f>(J141-J154)^2</f>
        <v>6.3607801980405465E-4</v>
      </c>
      <c r="L141" s="43">
        <f t="shared" si="16"/>
        <v>2.443046535543213E-2</v>
      </c>
      <c r="M141" s="174">
        <f>(L141-L154)^2</f>
        <v>9.9413536429606483E-4</v>
      </c>
    </row>
    <row r="142" spans="1:13" x14ac:dyDescent="0.25">
      <c r="A142" s="577" t="s">
        <v>868</v>
      </c>
      <c r="B142" s="43">
        <f t="shared" ref="B142:L142" si="17">(B128-B127)/B127</f>
        <v>8.3388067151827255E-2</v>
      </c>
      <c r="C142" s="43">
        <f>(B142-B154)^2</f>
        <v>7.2134251941249122E-3</v>
      </c>
      <c r="D142" s="43">
        <f>(D128-D127)/D127</f>
        <v>4.7090703192407331E-2</v>
      </c>
      <c r="E142" s="43">
        <f>(D142-D154)^2</f>
        <v>7.4103103648920214E-4</v>
      </c>
      <c r="F142" s="43">
        <f t="shared" si="17"/>
        <v>3.8188695795186717E-2</v>
      </c>
      <c r="G142" s="43">
        <f>(F142-F154)^2</f>
        <v>2.2193491983480977E-3</v>
      </c>
      <c r="H142" s="43">
        <f t="shared" si="17"/>
        <v>4.3438042975537196E-2</v>
      </c>
      <c r="I142" s="43">
        <f>(H142-H154)^2</f>
        <v>1.1308584921589173E-3</v>
      </c>
      <c r="J142" s="43">
        <f t="shared" si="17"/>
        <v>1.7495868239585141E-2</v>
      </c>
      <c r="K142" s="43">
        <f>(J142-J154)^2</f>
        <v>2.4354127272996127E-7</v>
      </c>
      <c r="L142" s="43">
        <f t="shared" si="17"/>
        <v>-4.9558674576761852E-3</v>
      </c>
      <c r="M142" s="174">
        <f>(L142-L154)^2</f>
        <v>4.594932652925326E-6</v>
      </c>
    </row>
    <row r="143" spans="1:13" x14ac:dyDescent="0.25">
      <c r="A143" s="577" t="s">
        <v>869</v>
      </c>
      <c r="B143" s="43">
        <f t="shared" ref="B143:L143" si="18">(B129-B128)/B128</f>
        <v>1.4707665446079972E-2</v>
      </c>
      <c r="C143" s="43">
        <f>(B143-B154)^2</f>
        <v>2.6411072925374627E-4</v>
      </c>
      <c r="D143" s="43">
        <f t="shared" si="18"/>
        <v>2.9381091555189243E-2</v>
      </c>
      <c r="E143" s="43">
        <f>(D143-D154)^2</f>
        <v>9.0483349258231542E-5</v>
      </c>
      <c r="F143" s="43">
        <f t="shared" si="18"/>
        <v>1.5904866508955791E-2</v>
      </c>
      <c r="G143" s="43">
        <f>(F143-F154)^2</f>
        <v>6.1633722318833186E-4</v>
      </c>
      <c r="H143" s="43">
        <f t="shared" si="18"/>
        <v>6.7206555334595368E-3</v>
      </c>
      <c r="I143" s="43">
        <f>(H143-H154)^2</f>
        <v>9.5428349814434023E-6</v>
      </c>
      <c r="J143" s="43">
        <f t="shared" si="18"/>
        <v>3.2295283969978633E-2</v>
      </c>
      <c r="K143" s="43">
        <f>(J143-J154)^2</f>
        <v>2.3387324125257456E-4</v>
      </c>
      <c r="L143" s="43">
        <f t="shared" si="18"/>
        <v>-8.5978114661722491E-2</v>
      </c>
      <c r="M143" s="174">
        <f>(L143-L154)^2</f>
        <v>6.2218442342164993E-3</v>
      </c>
    </row>
    <row r="144" spans="1:13" x14ac:dyDescent="0.25">
      <c r="A144" s="577" t="s">
        <v>870</v>
      </c>
      <c r="B144" s="43">
        <f t="shared" ref="B144:L144" si="19">(B130-B129)/B129</f>
        <v>1.3813376032119618E-2</v>
      </c>
      <c r="C144" s="43">
        <f>(B144-B154)^2</f>
        <v>2.3584342276722681E-4</v>
      </c>
      <c r="D144" s="43">
        <f t="shared" si="19"/>
        <v>1.9324336155895544E-2</v>
      </c>
      <c r="E144" s="43">
        <f>(D144-D154)^2</f>
        <v>2.9646041734249595E-7</v>
      </c>
      <c r="F144" s="43">
        <f t="shared" si="19"/>
        <v>-9.6159843649292046E-2</v>
      </c>
      <c r="G144" s="43">
        <f>(F144-F154)^2</f>
        <v>7.6105681377024456E-3</v>
      </c>
      <c r="H144" s="43">
        <f t="shared" si="19"/>
        <v>-9.3294460641399797E-3</v>
      </c>
      <c r="I144" s="43">
        <f>(H144-H154)^2</f>
        <v>3.6631087277723363E-4</v>
      </c>
      <c r="J144" s="43">
        <f t="shared" si="19"/>
        <v>2.0867470402482848E-2</v>
      </c>
      <c r="K144" s="43">
        <f>(J144-J154)^2</f>
        <v>1.4939007075630767E-5</v>
      </c>
      <c r="L144" s="43">
        <f t="shared" si="19"/>
        <v>-4.7003022830323746E-2</v>
      </c>
      <c r="M144" s="174">
        <f>(L144-L154)^2</f>
        <v>1.59229537524065E-3</v>
      </c>
    </row>
    <row r="145" spans="1:13" x14ac:dyDescent="0.25">
      <c r="A145" s="577" t="s">
        <v>871</v>
      </c>
      <c r="B145" s="43">
        <f t="shared" ref="B145:L145" si="20">(B131-B130)/B130</f>
        <v>-1.0560682672701252E-2</v>
      </c>
      <c r="C145" s="43">
        <f>(B145-B154)^2</f>
        <v>8.1303840172495612E-5</v>
      </c>
      <c r="D145" s="43">
        <f t="shared" si="20"/>
        <v>1.1767448709138997E-2</v>
      </c>
      <c r="E145" s="43">
        <f>(D145-D154)^2</f>
        <v>6.5632183476056814E-5</v>
      </c>
      <c r="F145" s="43">
        <f t="shared" si="20"/>
        <v>3.9899245491350682E-2</v>
      </c>
      <c r="G145" s="43">
        <f>(F145-F154)^2</f>
        <v>2.3834430656255855E-3</v>
      </c>
      <c r="H145" s="43">
        <f t="shared" si="20"/>
        <v>-1.5014834656640762E-2</v>
      </c>
      <c r="I145" s="43">
        <f>(H145-H154)^2</f>
        <v>6.1626265817983042E-4</v>
      </c>
      <c r="J145" s="43">
        <f t="shared" si="20"/>
        <v>1.8006717972702979E-2</v>
      </c>
      <c r="K145" s="43">
        <f>(J145-J154)^2</f>
        <v>1.0087163975153853E-6</v>
      </c>
      <c r="L145" s="43">
        <f t="shared" si="20"/>
        <v>-5.0291628843604896E-3</v>
      </c>
      <c r="M145" s="174">
        <f>(L145-L154)^2</f>
        <v>4.2860757386871743E-6</v>
      </c>
    </row>
    <row r="146" spans="1:13" x14ac:dyDescent="0.25">
      <c r="A146" s="577" t="s">
        <v>872</v>
      </c>
      <c r="B146" s="43">
        <f t="shared" ref="B146:L146" si="21">(B132-B131)/B131</f>
        <v>-4.225285001250792E-2</v>
      </c>
      <c r="C146" s="43">
        <f>(B146-B154)^2</f>
        <v>1.6572252496821459E-3</v>
      </c>
      <c r="D146" s="43">
        <f t="shared" si="21"/>
        <v>-2.2800315323509741E-3</v>
      </c>
      <c r="E146" s="43">
        <f>(D146-D154)^2</f>
        <v>4.9057153311649613E-4</v>
      </c>
      <c r="F146" s="43">
        <f t="shared" si="21"/>
        <v>-7.1881256014068778E-2</v>
      </c>
      <c r="G146" s="43">
        <f>(F146-F154)^2</f>
        <v>3.963959409725883E-3</v>
      </c>
      <c r="H146" s="43">
        <f t="shared" si="21"/>
        <v>4.9645736027609466E-2</v>
      </c>
      <c r="I146" s="43">
        <f>(H146-H154)^2</f>
        <v>1.5869015226362599E-3</v>
      </c>
      <c r="J146" s="43">
        <f t="shared" si="21"/>
        <v>2.0799832933068765E-2</v>
      </c>
      <c r="K146" s="43">
        <f>(J146-J154)^2</f>
        <v>1.4420730578190425E-5</v>
      </c>
      <c r="L146" s="43">
        <f t="shared" si="21"/>
        <v>-4.6791598066254894E-2</v>
      </c>
      <c r="M146" s="174">
        <f>(L146-L154)^2</f>
        <v>1.5754668674013406E-3</v>
      </c>
    </row>
    <row r="147" spans="1:13" x14ac:dyDescent="0.25">
      <c r="A147" s="577" t="s">
        <v>873</v>
      </c>
      <c r="B147" s="43">
        <f t="shared" ref="B147:L147" si="22">(B133-B132)/B132</f>
        <v>-3.9925373134328389E-2</v>
      </c>
      <c r="C147" s="43">
        <f>(B147-B154)^2</f>
        <v>1.4731437389724387E-3</v>
      </c>
      <c r="D147" s="43">
        <f t="shared" si="22"/>
        <v>5.5465739603972428E-2</v>
      </c>
      <c r="E147" s="43">
        <f>(D147-D154)^2</f>
        <v>1.2671408316815734E-3</v>
      </c>
      <c r="F147" s="43">
        <f t="shared" si="22"/>
        <v>-3.1031770622303743E-2</v>
      </c>
      <c r="G147" s="43">
        <f>(F147-F154)^2</f>
        <v>4.8887408705298736E-4</v>
      </c>
      <c r="H147" s="43">
        <f t="shared" si="22"/>
        <v>3.7317594571986246E-2</v>
      </c>
      <c r="I147" s="43">
        <f>(H147-H154)^2</f>
        <v>7.5667857124273844E-4</v>
      </c>
      <c r="J147" s="43">
        <f t="shared" si="22"/>
        <v>-3.6210388494506696E-3</v>
      </c>
      <c r="K147" s="43">
        <f>(J147-J154)^2</f>
        <v>4.2532496080033278E-4</v>
      </c>
      <c r="L147" s="43">
        <f t="shared" si="22"/>
        <v>2.741564628095532E-2</v>
      </c>
      <c r="M147" s="174">
        <f>(L147-L154)^2</f>
        <v>1.1912916545104397E-3</v>
      </c>
    </row>
    <row r="148" spans="1:13" x14ac:dyDescent="0.25">
      <c r="A148" s="577" t="s">
        <v>874</v>
      </c>
      <c r="B148" s="43">
        <f t="shared" ref="B148:J148" si="23">(B134-B133)/B133</f>
        <v>-9.1760590750097071E-2</v>
      </c>
      <c r="C148" s="43">
        <f>(B148-B154)^2</f>
        <v>8.1390660018649495E-3</v>
      </c>
      <c r="D148" s="43">
        <f t="shared" si="23"/>
        <v>1.0365081193137061E-3</v>
      </c>
      <c r="E148" s="43">
        <f>(D148-D154)^2</f>
        <v>3.5465589332485024E-4</v>
      </c>
      <c r="F148" s="43">
        <f t="shared" si="23"/>
        <v>-5.2010822777026289E-2</v>
      </c>
      <c r="G148" s="43">
        <f>(F148-F154)^2</f>
        <v>1.8567092648048109E-3</v>
      </c>
      <c r="H148" s="43">
        <f t="shared" si="23"/>
        <v>3.5975090721741862E-2</v>
      </c>
      <c r="I148" s="43">
        <f>(H148-H154)^2</f>
        <v>6.8462225690169769E-4</v>
      </c>
      <c r="J148" s="43">
        <f t="shared" si="23"/>
        <v>3.3364816031537449E-3</v>
      </c>
      <c r="K148" s="43">
        <f>(J148-J154)^2</f>
        <v>1.8675648462215583E-4</v>
      </c>
      <c r="L148" s="43">
        <f>(L134-L133)/L133</f>
        <v>1.926351069183738E-2</v>
      </c>
      <c r="M148" s="174">
        <f>(L148-L154)^2</f>
        <v>6.9500553086593959E-4</v>
      </c>
    </row>
    <row r="149" spans="1:13" x14ac:dyDescent="0.25">
      <c r="A149" s="577" t="s">
        <v>875</v>
      </c>
      <c r="B149" s="43">
        <f t="shared" ref="B149:J149" si="24">(B135-B134)/B134</f>
        <v>1.6874206569957247E-2</v>
      </c>
      <c r="C149" s="43">
        <f>(B149-B154)^2</f>
        <v>3.3922364612218883E-4</v>
      </c>
      <c r="D149" s="43">
        <f t="shared" si="24"/>
        <v>4.4638748274275141E-3</v>
      </c>
      <c r="E149" s="43">
        <f>(D149-D154)^2</f>
        <v>2.3731227241818715E-4</v>
      </c>
      <c r="F149" s="43">
        <f t="shared" si="24"/>
        <v>-8.5403666273141152E-2</v>
      </c>
      <c r="G149" s="43">
        <f>(F149-F154)^2</f>
        <v>5.8495564183406214E-3</v>
      </c>
      <c r="H149" s="43">
        <f t="shared" si="24"/>
        <v>-2.9839128178515729E-3</v>
      </c>
      <c r="I149" s="43">
        <f>(H149-H154)^2</f>
        <v>1.6367917648556045E-4</v>
      </c>
      <c r="J149" s="43">
        <f t="shared" si="24"/>
        <v>2.158943243326219E-3</v>
      </c>
      <c r="K149" s="43">
        <f>(J149-J154)^2</f>
        <v>2.2032729501378823E-4</v>
      </c>
      <c r="L149" s="43">
        <f>(L135-L134)/L134</f>
        <v>-6.0196663444972249E-3</v>
      </c>
      <c r="M149" s="174">
        <f>(L149-L154)^2</f>
        <v>1.1659259610843846E-6</v>
      </c>
    </row>
    <row r="150" spans="1:13" x14ac:dyDescent="0.25">
      <c r="A150" s="577" t="s">
        <v>876</v>
      </c>
      <c r="B150" s="43">
        <f t="shared" ref="B150:J150" si="25">(B136-B135)/B135</f>
        <v>5.8788048814700476E-2</v>
      </c>
      <c r="C150" s="43">
        <f>(B150-B154)^2</f>
        <v>3.6399342092387939E-3</v>
      </c>
      <c r="D150" s="43">
        <f t="shared" si="25"/>
        <v>-5.7612131763413272E-3</v>
      </c>
      <c r="E150" s="43">
        <f>(D150-D154)^2</f>
        <v>6.568984952186063E-4</v>
      </c>
      <c r="F150" s="43">
        <f t="shared" si="25"/>
        <v>7.7661777639081955E-2</v>
      </c>
      <c r="G150" s="43">
        <f>(F150-F154)^2</f>
        <v>7.4966247286636818E-3</v>
      </c>
      <c r="H150" s="43">
        <f t="shared" si="25"/>
        <v>5.3133810453263684E-3</v>
      </c>
      <c r="I150" s="43">
        <f>(H150-H154)^2</f>
        <v>2.0217814632186418E-5</v>
      </c>
      <c r="J150" s="43">
        <f t="shared" si="25"/>
        <v>1.3048272482234717E-2</v>
      </c>
      <c r="K150" s="43">
        <f>(J150-J154)^2</f>
        <v>1.5634881088537098E-5</v>
      </c>
      <c r="L150" s="43">
        <f>(L136-L135)/L135</f>
        <v>-2.4763515298842628E-2</v>
      </c>
      <c r="M150" s="174">
        <f>(L150-L154)^2</f>
        <v>3.1201931382152348E-4</v>
      </c>
    </row>
    <row r="151" spans="1:13" x14ac:dyDescent="0.25">
      <c r="A151" s="577" t="s">
        <v>877</v>
      </c>
      <c r="B151" s="43">
        <f t="shared" ref="B151:J151" si="26">(B137-B136)/B136</f>
        <v>-6.6135848756640692E-2</v>
      </c>
      <c r="C151" s="43">
        <f>(B151-B154)^2</f>
        <v>4.1721303774281222E-3</v>
      </c>
      <c r="D151" s="43">
        <f t="shared" si="26"/>
        <v>2.1058694775646664E-2</v>
      </c>
      <c r="E151" s="43">
        <f>(D151-D154)^2</f>
        <v>1.4158068750029052E-6</v>
      </c>
      <c r="F151" s="43">
        <f t="shared" si="26"/>
        <v>-5.6204177800007653E-3</v>
      </c>
      <c r="G151" s="43">
        <f>(F151-F154)^2</f>
        <v>1.0895647878498522E-5</v>
      </c>
      <c r="H151" s="43">
        <f t="shared" si="26"/>
        <v>-7.5342465753424681E-2</v>
      </c>
      <c r="I151" s="43">
        <f>(H151-H154)^2</f>
        <v>7.2509089541083994E-3</v>
      </c>
      <c r="J151" s="43">
        <f t="shared" si="26"/>
        <v>-6.0470460180261547E-5</v>
      </c>
      <c r="K151" s="43">
        <f>(J151-J154)^2</f>
        <v>2.911404982835093E-4</v>
      </c>
      <c r="L151" s="43">
        <f>(L137-L136)/L136</f>
        <v>4.7403329287324443E-2</v>
      </c>
      <c r="M151" s="174">
        <f>(L151-L154)^2</f>
        <v>2.9705526077363317E-3</v>
      </c>
    </row>
    <row r="152" spans="1:13" x14ac:dyDescent="0.25">
      <c r="A152" s="577" t="s">
        <v>866</v>
      </c>
      <c r="B152" s="43">
        <f t="shared" ref="B152:J152" si="27">(B138-B137)/B137</f>
        <v>8.8666316730269968E-3</v>
      </c>
      <c r="C152" s="43">
        <f>(B152-B154)^2</f>
        <v>1.0837747203897149E-4</v>
      </c>
      <c r="D152" s="43">
        <f t="shared" si="27"/>
        <v>1.3821037311159501E-2</v>
      </c>
      <c r="E152" s="43">
        <f>(D152-D154)^2</f>
        <v>3.6575650580351169E-5</v>
      </c>
      <c r="F152" s="43">
        <f t="shared" si="27"/>
        <v>4.8407592724962187E-2</v>
      </c>
      <c r="G152" s="43">
        <f>(F152-F154)^2</f>
        <v>3.2865988921189624E-3</v>
      </c>
      <c r="H152" s="43">
        <f t="shared" si="27"/>
        <v>3.1927675707203271E-2</v>
      </c>
      <c r="I152" s="43">
        <f t="shared" ref="I152" si="28">(H152-H165)^2</f>
        <v>1.0193764760643379E-3</v>
      </c>
      <c r="J152" s="43">
        <f t="shared" si="27"/>
        <v>8.791928721174018E-2</v>
      </c>
      <c r="K152" s="43">
        <f>(J152-J154)^2</f>
        <v>5.0292092560674396E-3</v>
      </c>
      <c r="L152" s="43">
        <f>(L138-L137)/L137</f>
        <v>1.6834633611323781E-2</v>
      </c>
      <c r="M152" s="174">
        <f>(L152-L154)^2</f>
        <v>5.7284020799505588E-4</v>
      </c>
    </row>
    <row r="153" spans="1:13" x14ac:dyDescent="0.25">
      <c r="A153" s="51" t="s">
        <v>893</v>
      </c>
      <c r="B153" s="43">
        <f t="shared" ref="B153:L153" si="29">SUM(B141:B152)</f>
        <v>-1.8525821558459235E-2</v>
      </c>
      <c r="C153" s="43"/>
      <c r="D153" s="43">
        <f t="shared" si="29"/>
        <v>0.23842581532541116</v>
      </c>
      <c r="E153" s="43"/>
      <c r="F153" s="43">
        <f t="shared" si="29"/>
        <v>-0.10705528089891615</v>
      </c>
      <c r="G153" s="43"/>
      <c r="H153" s="43">
        <f t="shared" si="29"/>
        <v>0.11771764165478311</v>
      </c>
      <c r="I153" s="43"/>
      <c r="J153" s="43">
        <f t="shared" si="29"/>
        <v>0.20402843075673621</v>
      </c>
      <c r="K153" s="43"/>
      <c r="L153" s="43">
        <f t="shared" si="29"/>
        <v>-8.5193362316804605E-2</v>
      </c>
      <c r="M153" s="174"/>
    </row>
    <row r="154" spans="1:13" x14ac:dyDescent="0.25">
      <c r="A154" s="51" t="s">
        <v>894</v>
      </c>
      <c r="B154" s="52">
        <f t="shared" ref="B154:L154" si="30">B153/12</f>
        <v>-1.5438184632049362E-3</v>
      </c>
      <c r="C154" s="52"/>
      <c r="D154" s="52">
        <f t="shared" si="30"/>
        <v>1.9868817943784263E-2</v>
      </c>
      <c r="E154" s="52"/>
      <c r="F154" s="52">
        <f t="shared" si="30"/>
        <v>-8.9212734082430127E-3</v>
      </c>
      <c r="G154" s="52"/>
      <c r="H154" s="52">
        <f t="shared" si="30"/>
        <v>9.8098034712319256E-3</v>
      </c>
      <c r="I154" s="52"/>
      <c r="J154" s="52">
        <f t="shared" si="30"/>
        <v>1.7002369229728018E-2</v>
      </c>
      <c r="K154" s="52"/>
      <c r="L154" s="52">
        <f t="shared" si="30"/>
        <v>-7.0994468597337171E-3</v>
      </c>
      <c r="M154" s="174"/>
    </row>
    <row r="155" spans="1:13" x14ac:dyDescent="0.25">
      <c r="A155" s="581" t="s">
        <v>882</v>
      </c>
      <c r="C155" s="174">
        <f>SUM(C141:C152)</f>
        <v>2.8708765900004606E-2</v>
      </c>
      <c r="E155" s="582">
        <f>SUM(E141:E152)</f>
        <v>4.4797343219041509E-3</v>
      </c>
      <c r="F155" s="582"/>
      <c r="G155" s="582">
        <f t="shared" ref="G155:M155" si="31">SUM(G141:G152)</f>
        <v>3.6354680279868726E-2</v>
      </c>
      <c r="H155" s="582"/>
      <c r="I155" s="582">
        <f t="shared" si="31"/>
        <v>1.3605417384300095E-2</v>
      </c>
      <c r="J155" s="582"/>
      <c r="K155" s="582">
        <f t="shared" si="31"/>
        <v>7.0689566322564585E-3</v>
      </c>
      <c r="L155" s="582"/>
      <c r="M155" s="582">
        <f t="shared" si="31"/>
        <v>1.6135498090436542E-2</v>
      </c>
    </row>
    <row r="156" spans="1:13" x14ac:dyDescent="0.25">
      <c r="A156" s="575" t="s">
        <v>5199</v>
      </c>
      <c r="C156" s="174">
        <f>SQRT(C155)</f>
        <v>0.16943661322159567</v>
      </c>
      <c r="D156" s="174"/>
      <c r="E156" s="174">
        <f>SQRT(E155)</f>
        <v>6.6930817430419537E-2</v>
      </c>
      <c r="F156" s="174"/>
      <c r="G156" s="174">
        <f t="shared" ref="G156:M156" si="32">SQRT(G155)</f>
        <v>0.19066903335326565</v>
      </c>
      <c r="H156" s="174"/>
      <c r="I156" s="174">
        <f t="shared" si="32"/>
        <v>0.11664226242790431</v>
      </c>
      <c r="J156" s="174"/>
      <c r="K156" s="174">
        <f t="shared" si="32"/>
        <v>8.4077087439185585E-2</v>
      </c>
      <c r="L156" s="174"/>
      <c r="M156" s="174">
        <f t="shared" si="32"/>
        <v>0.12702558045699514</v>
      </c>
    </row>
    <row r="157" spans="1:13" x14ac:dyDescent="0.25">
      <c r="A157" s="575"/>
      <c r="C157" s="582"/>
    </row>
  </sheetData>
  <mergeCells count="64">
    <mergeCell ref="M88:O88"/>
    <mergeCell ref="I102:K102"/>
    <mergeCell ref="I103:K103"/>
    <mergeCell ref="M102:N102"/>
    <mergeCell ref="M103:N103"/>
    <mergeCell ref="I88:L88"/>
    <mergeCell ref="I55:O55"/>
    <mergeCell ref="I56:L56"/>
    <mergeCell ref="M56:O56"/>
    <mergeCell ref="I70:K70"/>
    <mergeCell ref="I71:K71"/>
    <mergeCell ref="M70:N70"/>
    <mergeCell ref="M71:N71"/>
    <mergeCell ref="A62:D62"/>
    <mergeCell ref="A92:D92"/>
    <mergeCell ref="A107:D107"/>
    <mergeCell ref="A94:A105"/>
    <mergeCell ref="A106:D106"/>
    <mergeCell ref="A91:D91"/>
    <mergeCell ref="I72:L72"/>
    <mergeCell ref="M72:O72"/>
    <mergeCell ref="I86:K86"/>
    <mergeCell ref="I87:K87"/>
    <mergeCell ref="M86:N86"/>
    <mergeCell ref="M87:N87"/>
    <mergeCell ref="I17:K17"/>
    <mergeCell ref="I18:K18"/>
    <mergeCell ref="I34:K34"/>
    <mergeCell ref="A122:D122"/>
    <mergeCell ref="A121:D121"/>
    <mergeCell ref="A109:A120"/>
    <mergeCell ref="A32:E32"/>
    <mergeCell ref="A64:A75"/>
    <mergeCell ref="A76:D76"/>
    <mergeCell ref="A77:D77"/>
    <mergeCell ref="A79:A90"/>
    <mergeCell ref="A34:A45"/>
    <mergeCell ref="A46:D46"/>
    <mergeCell ref="A47:D47"/>
    <mergeCell ref="A49:A60"/>
    <mergeCell ref="A61:D61"/>
    <mergeCell ref="M52:N52"/>
    <mergeCell ref="I2:L2"/>
    <mergeCell ref="M2:O2"/>
    <mergeCell ref="I1:O1"/>
    <mergeCell ref="I19:L19"/>
    <mergeCell ref="M19:O19"/>
    <mergeCell ref="I36:L36"/>
    <mergeCell ref="M36:O36"/>
    <mergeCell ref="M17:N17"/>
    <mergeCell ref="M18:N18"/>
    <mergeCell ref="M34:N34"/>
    <mergeCell ref="M35:N35"/>
    <mergeCell ref="M51:N51"/>
    <mergeCell ref="I35:K35"/>
    <mergeCell ref="I51:K51"/>
    <mergeCell ref="I52:K52"/>
    <mergeCell ref="Q36:X36"/>
    <mergeCell ref="Q39:Q50"/>
    <mergeCell ref="Q51:S51"/>
    <mergeCell ref="V51:W51"/>
    <mergeCell ref="Q52:S52"/>
    <mergeCell ref="V52:W52"/>
    <mergeCell ref="U39:U50"/>
  </mergeCells>
  <pageMargins left="0.7" right="0.7" top="0.75" bottom="0.75" header="0.3" footer="0.3"/>
  <pageSetup paperSize="9" orientation="portrait" r:id="rId1"/>
  <ignoredErrors>
    <ignoredError sqref="C141:C153 D141:D152 F141:F152 E141:E152 G141:G152 H141:L152" 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B26" sqref="B26"/>
    </sheetView>
  </sheetViews>
  <sheetFormatPr defaultRowHeight="15" x14ac:dyDescent="0.25"/>
  <cols>
    <col min="1" max="1" width="4.85546875" customWidth="1"/>
    <col min="2" max="2" width="6.42578125" customWidth="1"/>
    <col min="3" max="3" width="52.7109375" customWidth="1"/>
  </cols>
  <sheetData>
    <row r="1" spans="1:11" x14ac:dyDescent="0.25">
      <c r="A1" s="261" t="s">
        <v>716</v>
      </c>
      <c r="B1" s="261" t="s">
        <v>884</v>
      </c>
      <c r="C1" s="261" t="s">
        <v>5086</v>
      </c>
      <c r="D1" s="263" t="s">
        <v>5136</v>
      </c>
      <c r="E1" s="263" t="s">
        <v>5138</v>
      </c>
      <c r="F1" s="263" t="s">
        <v>5139</v>
      </c>
      <c r="I1" t="s">
        <v>5007</v>
      </c>
      <c r="J1" t="s">
        <v>5008</v>
      </c>
      <c r="K1" t="s">
        <v>5196</v>
      </c>
    </row>
    <row r="2" spans="1:11" x14ac:dyDescent="0.25">
      <c r="A2" s="262">
        <v>1</v>
      </c>
      <c r="B2" s="264">
        <v>2013</v>
      </c>
      <c r="C2" s="262" t="s">
        <v>5087</v>
      </c>
      <c r="D2" s="228">
        <v>0.30273156425962211</v>
      </c>
      <c r="E2" s="228">
        <v>5.0051605794862342E-2</v>
      </c>
      <c r="F2" s="228">
        <v>4.6802850696204788E-2</v>
      </c>
      <c r="I2" t="s">
        <v>5197</v>
      </c>
      <c r="J2" t="s">
        <v>5198</v>
      </c>
      <c r="K2" t="s">
        <v>5198</v>
      </c>
    </row>
    <row r="3" spans="1:11" x14ac:dyDescent="0.25">
      <c r="A3" s="262">
        <v>2</v>
      </c>
      <c r="B3" s="262">
        <v>2014</v>
      </c>
      <c r="C3" s="262" t="s">
        <v>5130</v>
      </c>
      <c r="D3" s="228">
        <v>0.16075507885597901</v>
      </c>
      <c r="E3" s="228">
        <v>3.7084509807151035E-2</v>
      </c>
      <c r="F3" s="228">
        <v>2.0132492064724485E-2</v>
      </c>
      <c r="I3" t="s">
        <v>5198</v>
      </c>
      <c r="J3" t="s">
        <v>5198</v>
      </c>
      <c r="K3" t="s">
        <v>5198</v>
      </c>
    </row>
    <row r="4" spans="1:11" x14ac:dyDescent="0.25">
      <c r="A4" s="262">
        <v>3</v>
      </c>
      <c r="B4" s="262">
        <v>2015</v>
      </c>
      <c r="C4" s="262" t="s">
        <v>5152</v>
      </c>
      <c r="D4" s="228">
        <v>0.28370156845390659</v>
      </c>
      <c r="E4" s="228">
        <v>7.698812365331989E-2</v>
      </c>
      <c r="F4" s="228">
        <v>8.2524868627669001E-2</v>
      </c>
      <c r="I4" t="s">
        <v>5197</v>
      </c>
      <c r="J4" t="s">
        <v>5197</v>
      </c>
      <c r="K4" t="s">
        <v>5197</v>
      </c>
    </row>
    <row r="5" spans="1:11" x14ac:dyDescent="0.25">
      <c r="A5" s="262">
        <v>4</v>
      </c>
      <c r="B5" s="262">
        <v>2016</v>
      </c>
      <c r="C5" s="262" t="s">
        <v>5132</v>
      </c>
      <c r="D5" s="228">
        <v>0.60862499419224347</v>
      </c>
      <c r="E5" s="228">
        <v>0.14968150782896358</v>
      </c>
      <c r="F5" s="228">
        <v>0.12201996760956585</v>
      </c>
      <c r="I5" t="s">
        <v>5197</v>
      </c>
      <c r="J5" t="s">
        <v>5197</v>
      </c>
      <c r="K5" t="s">
        <v>5197</v>
      </c>
    </row>
    <row r="6" spans="1:11" x14ac:dyDescent="0.25">
      <c r="A6" s="262">
        <v>5</v>
      </c>
      <c r="B6" s="262">
        <v>2017</v>
      </c>
      <c r="C6" s="262" t="s">
        <v>5133</v>
      </c>
      <c r="D6" s="228">
        <v>0.15321216648042535</v>
      </c>
      <c r="E6" s="228">
        <v>4.8079076373425941E-2</v>
      </c>
      <c r="F6" s="228">
        <v>2.9533360415225633E-2</v>
      </c>
      <c r="I6" t="s">
        <v>5198</v>
      </c>
      <c r="J6" t="s">
        <v>5198</v>
      </c>
      <c r="K6" t="s">
        <v>5198</v>
      </c>
    </row>
    <row r="7" spans="1:11" x14ac:dyDescent="0.25">
      <c r="A7" s="262">
        <v>6</v>
      </c>
      <c r="B7" s="262">
        <v>2018</v>
      </c>
      <c r="C7" s="262" t="s">
        <v>5146</v>
      </c>
      <c r="D7" s="228">
        <v>0.14092426225191354</v>
      </c>
      <c r="E7" s="228">
        <v>4.3598194297690289E-2</v>
      </c>
      <c r="F7" s="228">
        <v>5.7201239341388196E-2</v>
      </c>
      <c r="I7" t="s">
        <v>5198</v>
      </c>
      <c r="J7" t="s">
        <v>5198</v>
      </c>
      <c r="K7" t="s">
        <v>5198</v>
      </c>
    </row>
    <row r="8" spans="1:11" x14ac:dyDescent="0.25">
      <c r="H8" t="s">
        <v>5135</v>
      </c>
      <c r="I8" s="174">
        <f>SUM(D2:D7)/6</f>
        <v>0.27499160574901499</v>
      </c>
      <c r="J8">
        <f>SUM(E2:E7)/6</f>
        <v>6.7580502959235525E-2</v>
      </c>
      <c r="K8">
        <f>SUM(F2:F7)/6</f>
        <v>5.9702463125796329E-2</v>
      </c>
    </row>
    <row r="9" spans="1:11" x14ac:dyDescent="0.25">
      <c r="D9" t="s">
        <v>5182</v>
      </c>
      <c r="E9" t="s">
        <v>5183</v>
      </c>
      <c r="F9" t="s">
        <v>5184</v>
      </c>
    </row>
    <row r="10" spans="1:11" x14ac:dyDescent="0.25">
      <c r="C10">
        <v>2014</v>
      </c>
      <c r="D10" t="s">
        <v>5183</v>
      </c>
      <c r="E10" t="s">
        <v>5183</v>
      </c>
      <c r="F10" t="s">
        <v>5183</v>
      </c>
    </row>
    <row r="11" spans="1:11" x14ac:dyDescent="0.25">
      <c r="C11">
        <v>2015</v>
      </c>
      <c r="D11" t="s">
        <v>5185</v>
      </c>
      <c r="E11" t="s">
        <v>5185</v>
      </c>
      <c r="F11" t="s">
        <v>5185</v>
      </c>
    </row>
    <row r="12" spans="1:11" x14ac:dyDescent="0.25">
      <c r="C12">
        <v>2016</v>
      </c>
      <c r="D12" s="572" t="s">
        <v>5185</v>
      </c>
      <c r="E12" s="572" t="s">
        <v>5185</v>
      </c>
      <c r="F12" s="572" t="s">
        <v>5185</v>
      </c>
    </row>
    <row r="13" spans="1:11" x14ac:dyDescent="0.25">
      <c r="C13">
        <v>2017</v>
      </c>
      <c r="D13" t="s">
        <v>5183</v>
      </c>
      <c r="E13" t="s">
        <v>5183</v>
      </c>
      <c r="F13" t="s">
        <v>5183</v>
      </c>
    </row>
    <row r="14" spans="1:11" x14ac:dyDescent="0.25">
      <c r="C14">
        <v>2018</v>
      </c>
      <c r="D14" s="202" t="s">
        <v>5183</v>
      </c>
      <c r="E14" s="202" t="s">
        <v>5183</v>
      </c>
      <c r="F14" s="202" t="s">
        <v>5185</v>
      </c>
    </row>
    <row r="17" spans="4:5" x14ac:dyDescent="0.25">
      <c r="D17" t="s">
        <v>5183</v>
      </c>
      <c r="E17" t="s">
        <v>5183</v>
      </c>
    </row>
    <row r="18" spans="4:5" x14ac:dyDescent="0.25">
      <c r="D18" t="s">
        <v>5183</v>
      </c>
      <c r="E18" t="s">
        <v>5185</v>
      </c>
    </row>
    <row r="19" spans="4:5" x14ac:dyDescent="0.25">
      <c r="D19" t="s">
        <v>5185</v>
      </c>
      <c r="E19" t="s">
        <v>5183</v>
      </c>
    </row>
    <row r="20" spans="4:5" x14ac:dyDescent="0.25">
      <c r="D20" t="s">
        <v>5185</v>
      </c>
      <c r="E20" t="s">
        <v>5185</v>
      </c>
    </row>
    <row r="21" spans="4:5" x14ac:dyDescent="0.25">
      <c r="D21" t="s">
        <v>5185</v>
      </c>
      <c r="E21" t="s">
        <v>5183</v>
      </c>
    </row>
    <row r="22" spans="4:5" x14ac:dyDescent="0.25">
      <c r="D22" t="s">
        <v>5183</v>
      </c>
      <c r="E22" t="s">
        <v>5185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topLeftCell="N14" zoomScale="85" zoomScaleNormal="85" workbookViewId="0">
      <selection activeCell="U34" sqref="U34"/>
    </sheetView>
  </sheetViews>
  <sheetFormatPr defaultRowHeight="15" x14ac:dyDescent="0.25"/>
  <cols>
    <col min="1" max="1" width="12.85546875" customWidth="1"/>
    <col min="2" max="2" width="9.85546875" customWidth="1"/>
    <col min="5" max="5" width="10" customWidth="1"/>
    <col min="9" max="9" width="9.28515625" bestFit="1" customWidth="1"/>
    <col min="11" max="11" width="9.7109375" bestFit="1" customWidth="1"/>
    <col min="12" max="12" width="9.28515625" bestFit="1" customWidth="1"/>
    <col min="13" max="14" width="9.7109375" bestFit="1" customWidth="1"/>
    <col min="15" max="15" width="10.85546875" bestFit="1" customWidth="1"/>
    <col min="19" max="19" width="10.140625" customWidth="1"/>
    <col min="20" max="20" width="11" customWidth="1"/>
    <col min="23" max="23" width="12.28515625" customWidth="1"/>
  </cols>
  <sheetData>
    <row r="1" spans="1:34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66"/>
      <c r="J1" s="66">
        <v>2013</v>
      </c>
      <c r="K1" s="66"/>
      <c r="L1" s="66">
        <v>2014</v>
      </c>
      <c r="M1" s="66"/>
      <c r="N1" s="66">
        <v>2015</v>
      </c>
      <c r="O1" s="66"/>
      <c r="P1" s="66">
        <v>2016</v>
      </c>
      <c r="Q1" s="66"/>
      <c r="R1" s="66">
        <v>2017</v>
      </c>
      <c r="S1" s="66"/>
      <c r="T1" s="66">
        <v>2018</v>
      </c>
      <c r="U1" s="66"/>
      <c r="AA1" s="616" t="s">
        <v>716</v>
      </c>
      <c r="AB1" s="610" t="s">
        <v>5140</v>
      </c>
      <c r="AC1" s="610"/>
      <c r="AD1" s="610"/>
      <c r="AE1" s="610"/>
      <c r="AF1" s="610" t="s">
        <v>5141</v>
      </c>
      <c r="AG1" s="610"/>
      <c r="AH1" s="610"/>
    </row>
    <row r="2" spans="1:34" ht="16.5" thickBot="1" x14ac:dyDescent="0.3">
      <c r="A2" s="3" t="s">
        <v>7</v>
      </c>
      <c r="B2" s="4" t="s">
        <v>8</v>
      </c>
      <c r="C2" s="4" t="s">
        <v>9</v>
      </c>
      <c r="D2" s="4" t="s">
        <v>10</v>
      </c>
      <c r="E2" s="4" t="s">
        <v>1491</v>
      </c>
      <c r="F2" s="4" t="s">
        <v>1491</v>
      </c>
      <c r="G2" s="4" t="s">
        <v>1492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AA2" s="616"/>
      <c r="AB2" s="398" t="s">
        <v>885</v>
      </c>
      <c r="AC2" s="398" t="s">
        <v>5161</v>
      </c>
      <c r="AD2" s="398" t="s">
        <v>5162</v>
      </c>
      <c r="AE2" s="367" t="s">
        <v>878</v>
      </c>
      <c r="AF2" s="398" t="s">
        <v>5161</v>
      </c>
      <c r="AG2" s="398" t="s">
        <v>5162</v>
      </c>
      <c r="AH2" s="367" t="s">
        <v>878</v>
      </c>
    </row>
    <row r="3" spans="1:34" ht="16.5" thickBot="1" x14ac:dyDescent="0.3">
      <c r="A3" s="3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16</v>
      </c>
      <c r="G3" s="4" t="s">
        <v>17</v>
      </c>
      <c r="I3" s="27" t="s">
        <v>866</v>
      </c>
      <c r="J3" s="45">
        <v>9200</v>
      </c>
      <c r="K3" s="27"/>
      <c r="L3" s="45">
        <v>9600</v>
      </c>
      <c r="M3" s="27"/>
      <c r="N3" s="45">
        <v>13125</v>
      </c>
      <c r="O3" s="8"/>
      <c r="P3" s="45">
        <v>13300</v>
      </c>
      <c r="Q3" s="8"/>
      <c r="R3" s="45">
        <v>15500</v>
      </c>
      <c r="S3" s="8"/>
      <c r="T3" s="45">
        <v>21900</v>
      </c>
      <c r="U3" s="28"/>
      <c r="AA3" s="391">
        <v>1</v>
      </c>
      <c r="AB3" s="396" t="s">
        <v>866</v>
      </c>
      <c r="AC3" s="45">
        <v>9200</v>
      </c>
      <c r="AD3" s="27"/>
      <c r="AE3" s="391"/>
      <c r="AF3" s="45">
        <v>9600</v>
      </c>
      <c r="AG3" s="27"/>
      <c r="AH3" s="391"/>
    </row>
    <row r="4" spans="1:34" ht="16.5" thickBot="1" x14ac:dyDescent="0.3">
      <c r="A4" s="3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22</v>
      </c>
      <c r="G4" s="4" t="s">
        <v>23</v>
      </c>
      <c r="I4" s="29" t="s">
        <v>867</v>
      </c>
      <c r="J4" s="45">
        <v>9650</v>
      </c>
      <c r="K4" s="27"/>
      <c r="L4" s="45">
        <v>9925</v>
      </c>
      <c r="M4" s="27"/>
      <c r="N4" s="45">
        <v>13375</v>
      </c>
      <c r="O4" s="8"/>
      <c r="P4" s="45">
        <v>13100</v>
      </c>
      <c r="Q4" s="8"/>
      <c r="R4" s="45">
        <v>15300</v>
      </c>
      <c r="S4" s="8"/>
      <c r="T4" s="45">
        <v>22725</v>
      </c>
      <c r="U4" s="8"/>
      <c r="AA4" s="391">
        <v>2</v>
      </c>
      <c r="AB4" s="69" t="s">
        <v>867</v>
      </c>
      <c r="AC4" s="45">
        <v>9650</v>
      </c>
      <c r="AD4" s="27"/>
      <c r="AE4" s="392">
        <v>4.8913043478260872E-2</v>
      </c>
      <c r="AF4" s="45">
        <v>9925</v>
      </c>
      <c r="AG4" s="27"/>
      <c r="AH4" s="392">
        <v>3.3854166666666664E-2</v>
      </c>
    </row>
    <row r="5" spans="1:34" ht="16.5" thickBot="1" x14ac:dyDescent="0.3">
      <c r="A5" s="3" t="s">
        <v>24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28</v>
      </c>
      <c r="G5" s="4" t="s">
        <v>29</v>
      </c>
      <c r="I5" s="29" t="s">
        <v>868</v>
      </c>
      <c r="J5" s="45">
        <v>11000</v>
      </c>
      <c r="K5" s="27"/>
      <c r="L5" s="45">
        <v>10225</v>
      </c>
      <c r="M5" s="27"/>
      <c r="N5" s="45">
        <v>14100</v>
      </c>
      <c r="O5" s="8"/>
      <c r="P5" s="45">
        <v>13475</v>
      </c>
      <c r="Q5" s="8"/>
      <c r="R5" s="45">
        <v>15450</v>
      </c>
      <c r="S5" s="8"/>
      <c r="T5" s="45">
        <v>23175</v>
      </c>
      <c r="U5" s="8"/>
      <c r="AA5" s="391">
        <v>3</v>
      </c>
      <c r="AB5" s="69" t="s">
        <v>868</v>
      </c>
      <c r="AC5" s="45">
        <v>11000</v>
      </c>
      <c r="AD5" s="27"/>
      <c r="AE5" s="392">
        <v>0.13989637305699482</v>
      </c>
      <c r="AF5" s="45">
        <v>10225</v>
      </c>
      <c r="AG5" s="27"/>
      <c r="AH5" s="392">
        <v>3.0226700251889168E-2</v>
      </c>
    </row>
    <row r="6" spans="1:34" ht="16.5" thickBot="1" x14ac:dyDescent="0.3">
      <c r="A6" s="3" t="s">
        <v>30</v>
      </c>
      <c r="B6" s="4" t="s">
        <v>31</v>
      </c>
      <c r="C6" s="4" t="s">
        <v>32</v>
      </c>
      <c r="D6" s="4" t="s">
        <v>28</v>
      </c>
      <c r="E6" s="4" t="s">
        <v>25</v>
      </c>
      <c r="F6" s="4" t="s">
        <v>25</v>
      </c>
      <c r="G6" s="4" t="s">
        <v>33</v>
      </c>
      <c r="I6" s="29" t="s">
        <v>869</v>
      </c>
      <c r="J6" s="45">
        <v>11400</v>
      </c>
      <c r="K6" s="30"/>
      <c r="L6" s="45">
        <v>10600</v>
      </c>
      <c r="M6" s="30"/>
      <c r="N6" s="45">
        <v>14825</v>
      </c>
      <c r="O6" s="78"/>
      <c r="P6" s="45">
        <v>13300</v>
      </c>
      <c r="Q6" s="8"/>
      <c r="R6" s="45">
        <v>16550</v>
      </c>
      <c r="S6" s="8"/>
      <c r="T6" s="45">
        <v>23300</v>
      </c>
      <c r="U6" s="8">
        <v>175</v>
      </c>
      <c r="AA6" s="391">
        <v>4</v>
      </c>
      <c r="AB6" s="69" t="s">
        <v>869</v>
      </c>
      <c r="AC6" s="45">
        <v>11400</v>
      </c>
      <c r="AD6" s="30"/>
      <c r="AE6" s="392">
        <v>3.6363636363636362E-2</v>
      </c>
      <c r="AF6" s="45">
        <v>10600</v>
      </c>
      <c r="AG6" s="30"/>
      <c r="AH6" s="392">
        <v>3.6674816625916873E-2</v>
      </c>
    </row>
    <row r="7" spans="1:34" ht="16.5" thickBot="1" x14ac:dyDescent="0.3">
      <c r="A7" s="3" t="s">
        <v>34</v>
      </c>
      <c r="B7" s="661" t="s">
        <v>35</v>
      </c>
      <c r="C7" s="661"/>
      <c r="D7" s="661"/>
      <c r="E7" s="661"/>
      <c r="F7" s="661"/>
      <c r="G7" s="661"/>
      <c r="I7" s="29" t="s">
        <v>870</v>
      </c>
      <c r="J7" s="45">
        <v>10750</v>
      </c>
      <c r="K7" s="27"/>
      <c r="L7" s="45">
        <v>11000</v>
      </c>
      <c r="M7" s="27">
        <v>75</v>
      </c>
      <c r="N7" s="45">
        <v>13475</v>
      </c>
      <c r="O7" s="8">
        <v>98</v>
      </c>
      <c r="P7" s="45">
        <v>13050</v>
      </c>
      <c r="Q7" s="8">
        <v>105</v>
      </c>
      <c r="R7" s="45">
        <v>17750</v>
      </c>
      <c r="S7" s="8">
        <v>260</v>
      </c>
      <c r="T7" s="45">
        <v>22100</v>
      </c>
      <c r="U7" s="8"/>
      <c r="AA7" s="391">
        <v>5</v>
      </c>
      <c r="AB7" s="69" t="s">
        <v>870</v>
      </c>
      <c r="AC7" s="45">
        <v>10750</v>
      </c>
      <c r="AD7" s="27"/>
      <c r="AE7" s="392">
        <v>-5.701754385964912E-2</v>
      </c>
      <c r="AF7" s="45">
        <v>11000</v>
      </c>
      <c r="AG7" s="27">
        <v>75</v>
      </c>
      <c r="AH7" s="392">
        <v>4.4811320754716978E-2</v>
      </c>
    </row>
    <row r="8" spans="1:34" ht="16.5" thickBot="1" x14ac:dyDescent="0.3">
      <c r="A8" s="3" t="s">
        <v>36</v>
      </c>
      <c r="B8" s="4" t="s">
        <v>37</v>
      </c>
      <c r="C8" s="4" t="s">
        <v>38</v>
      </c>
      <c r="D8" s="4" t="s">
        <v>39</v>
      </c>
      <c r="E8" s="4" t="s">
        <v>31</v>
      </c>
      <c r="F8" s="4" t="s">
        <v>40</v>
      </c>
      <c r="G8" s="4" t="s">
        <v>41</v>
      </c>
      <c r="I8" s="29" t="s">
        <v>871</v>
      </c>
      <c r="J8" s="45">
        <v>10350</v>
      </c>
      <c r="K8" s="27">
        <v>71</v>
      </c>
      <c r="L8" s="45">
        <v>10775</v>
      </c>
      <c r="M8" s="27"/>
      <c r="N8" s="45">
        <v>14125</v>
      </c>
      <c r="O8" s="8"/>
      <c r="P8" s="45">
        <v>13000</v>
      </c>
      <c r="Q8" s="8"/>
      <c r="R8" s="45">
        <v>17150</v>
      </c>
      <c r="S8" s="8"/>
      <c r="T8" s="45">
        <v>22700</v>
      </c>
      <c r="U8" s="28"/>
      <c r="AA8" s="391">
        <v>6</v>
      </c>
      <c r="AB8" s="69" t="s">
        <v>871</v>
      </c>
      <c r="AC8" s="45">
        <v>10350</v>
      </c>
      <c r="AD8" s="27">
        <v>71</v>
      </c>
      <c r="AE8" s="392">
        <v>-3.0604651162790698E-2</v>
      </c>
      <c r="AF8" s="45">
        <v>10775</v>
      </c>
      <c r="AG8" s="27"/>
      <c r="AH8" s="392">
        <v>-2.0454545454545454E-2</v>
      </c>
    </row>
    <row r="9" spans="1:34" ht="16.5" thickBot="1" x14ac:dyDescent="0.3">
      <c r="A9" s="3" t="s">
        <v>42</v>
      </c>
      <c r="B9" s="4" t="s">
        <v>43</v>
      </c>
      <c r="C9" s="4" t="s">
        <v>44</v>
      </c>
      <c r="D9" s="4" t="s">
        <v>45</v>
      </c>
      <c r="E9" s="4" t="s">
        <v>46</v>
      </c>
      <c r="F9" s="4" t="s">
        <v>47</v>
      </c>
      <c r="G9" s="4" t="s">
        <v>48</v>
      </c>
      <c r="I9" s="29" t="s">
        <v>872</v>
      </c>
      <c r="J9" s="45">
        <v>10000</v>
      </c>
      <c r="K9" s="27"/>
      <c r="L9" s="45">
        <v>11000</v>
      </c>
      <c r="M9" s="27"/>
      <c r="N9" s="45">
        <v>13500</v>
      </c>
      <c r="O9" s="8"/>
      <c r="P9" s="45">
        <v>13325</v>
      </c>
      <c r="Q9" s="8"/>
      <c r="R9" s="45">
        <v>18150</v>
      </c>
      <c r="S9" s="8"/>
      <c r="T9" s="45">
        <v>21475</v>
      </c>
      <c r="U9" s="28"/>
      <c r="AA9" s="391">
        <v>7</v>
      </c>
      <c r="AB9" s="69" t="s">
        <v>872</v>
      </c>
      <c r="AC9" s="45">
        <v>10000</v>
      </c>
      <c r="AD9" s="27"/>
      <c r="AE9" s="392">
        <v>-3.3816425120772944E-2</v>
      </c>
      <c r="AF9" s="45">
        <v>11000</v>
      </c>
      <c r="AG9" s="27"/>
      <c r="AH9" s="392">
        <v>2.0881670533642691E-2</v>
      </c>
    </row>
    <row r="10" spans="1:34" ht="16.5" thickBot="1" x14ac:dyDescent="0.3">
      <c r="A10" s="3" t="s">
        <v>49</v>
      </c>
      <c r="B10" s="4" t="s">
        <v>50</v>
      </c>
      <c r="C10" s="4" t="s">
        <v>51</v>
      </c>
      <c r="D10" s="4" t="s">
        <v>50</v>
      </c>
      <c r="E10" s="4" t="s">
        <v>52</v>
      </c>
      <c r="F10" s="4" t="s">
        <v>53</v>
      </c>
      <c r="G10" s="4" t="s">
        <v>54</v>
      </c>
      <c r="I10" s="29" t="s">
        <v>873</v>
      </c>
      <c r="J10" s="45">
        <v>10400</v>
      </c>
      <c r="K10" s="27"/>
      <c r="L10" s="45">
        <v>11600</v>
      </c>
      <c r="M10" s="27"/>
      <c r="N10" s="45">
        <v>13100</v>
      </c>
      <c r="O10" s="8"/>
      <c r="P10" s="45">
        <v>14450</v>
      </c>
      <c r="Q10" s="8"/>
      <c r="R10" s="45">
        <v>18700</v>
      </c>
      <c r="S10" s="8"/>
      <c r="T10" s="45">
        <v>23275</v>
      </c>
      <c r="U10" s="28"/>
      <c r="AA10" s="391">
        <v>8</v>
      </c>
      <c r="AB10" s="69" t="s">
        <v>873</v>
      </c>
      <c r="AC10" s="45">
        <v>10400</v>
      </c>
      <c r="AD10" s="27"/>
      <c r="AE10" s="392">
        <v>0.04</v>
      </c>
      <c r="AF10" s="45">
        <v>11600</v>
      </c>
      <c r="AG10" s="27"/>
      <c r="AH10" s="392">
        <v>5.4545454545454543E-2</v>
      </c>
    </row>
    <row r="11" spans="1:34" ht="16.5" thickBot="1" x14ac:dyDescent="0.3">
      <c r="A11" s="3" t="s">
        <v>55</v>
      </c>
      <c r="B11" s="4" t="s">
        <v>56</v>
      </c>
      <c r="C11" s="4" t="s">
        <v>37</v>
      </c>
      <c r="D11" s="4" t="s">
        <v>57</v>
      </c>
      <c r="E11" s="4" t="s">
        <v>58</v>
      </c>
      <c r="F11" s="4" t="s">
        <v>59</v>
      </c>
      <c r="G11" s="4" t="s">
        <v>60</v>
      </c>
      <c r="I11" s="29" t="s">
        <v>874</v>
      </c>
      <c r="J11" s="45">
        <v>9050</v>
      </c>
      <c r="K11" s="27"/>
      <c r="L11" s="45">
        <v>11200</v>
      </c>
      <c r="M11" s="27"/>
      <c r="N11" s="45">
        <v>12900</v>
      </c>
      <c r="O11" s="8"/>
      <c r="P11" s="45">
        <v>15050</v>
      </c>
      <c r="Q11" s="8"/>
      <c r="R11" s="45">
        <v>18950</v>
      </c>
      <c r="S11" s="8"/>
      <c r="T11" s="79">
        <v>24800</v>
      </c>
      <c r="U11" s="28"/>
      <c r="AA11" s="391">
        <v>9</v>
      </c>
      <c r="AB11" s="69" t="s">
        <v>874</v>
      </c>
      <c r="AC11" s="45">
        <v>9050</v>
      </c>
      <c r="AD11" s="27"/>
      <c r="AE11" s="392">
        <v>-0.12980769230769232</v>
      </c>
      <c r="AF11" s="45">
        <v>11200</v>
      </c>
      <c r="AG11" s="27"/>
      <c r="AH11" s="392">
        <v>-3.4482758620689655E-2</v>
      </c>
    </row>
    <row r="12" spans="1:34" ht="16.5" thickBot="1" x14ac:dyDescent="0.3">
      <c r="A12" s="3" t="s">
        <v>61</v>
      </c>
      <c r="B12" s="4" t="s">
        <v>62</v>
      </c>
      <c r="C12" s="4" t="s">
        <v>63</v>
      </c>
      <c r="D12" s="4" t="s">
        <v>62</v>
      </c>
      <c r="E12" s="4" t="s">
        <v>56</v>
      </c>
      <c r="F12" s="4" t="s">
        <v>64</v>
      </c>
      <c r="G12" s="4" t="s">
        <v>65</v>
      </c>
      <c r="I12" s="29" t="s">
        <v>875</v>
      </c>
      <c r="J12" s="45">
        <v>10000</v>
      </c>
      <c r="K12" s="27"/>
      <c r="L12" s="45">
        <v>13075</v>
      </c>
      <c r="M12" s="27"/>
      <c r="N12" s="45">
        <v>12275</v>
      </c>
      <c r="O12" s="8"/>
      <c r="P12" s="45">
        <v>15700</v>
      </c>
      <c r="Q12" s="8"/>
      <c r="R12" s="45">
        <v>20300</v>
      </c>
      <c r="S12" s="8"/>
      <c r="T12" s="79">
        <v>24150</v>
      </c>
      <c r="U12" s="31"/>
      <c r="AA12" s="391">
        <v>10</v>
      </c>
      <c r="AB12" s="69" t="s">
        <v>875</v>
      </c>
      <c r="AC12" s="45">
        <v>10000</v>
      </c>
      <c r="AD12" s="27"/>
      <c r="AE12" s="392">
        <v>0.10497237569060773</v>
      </c>
      <c r="AF12" s="45">
        <v>13075</v>
      </c>
      <c r="AG12" s="27"/>
      <c r="AH12" s="392">
        <v>0.16741071428571427</v>
      </c>
    </row>
    <row r="13" spans="1:34" ht="16.5" thickBot="1" x14ac:dyDescent="0.3">
      <c r="A13" s="3" t="s">
        <v>66</v>
      </c>
      <c r="B13" s="661" t="s">
        <v>67</v>
      </c>
      <c r="C13" s="661"/>
      <c r="D13" s="661"/>
      <c r="E13" s="661"/>
      <c r="F13" s="661"/>
      <c r="G13" s="661"/>
      <c r="I13" s="29" t="s">
        <v>876</v>
      </c>
      <c r="J13" s="45">
        <v>10450</v>
      </c>
      <c r="K13" s="27"/>
      <c r="L13" s="45">
        <v>13050</v>
      </c>
      <c r="M13" s="27"/>
      <c r="N13" s="45">
        <v>12900</v>
      </c>
      <c r="O13" s="8"/>
      <c r="P13" s="45">
        <v>15525</v>
      </c>
      <c r="Q13" s="8"/>
      <c r="R13" s="45">
        <v>20900</v>
      </c>
      <c r="S13" s="8"/>
      <c r="T13" s="79">
        <v>23650</v>
      </c>
      <c r="U13" s="28"/>
      <c r="AA13" s="391">
        <v>11</v>
      </c>
      <c r="AB13" s="69" t="s">
        <v>876</v>
      </c>
      <c r="AC13" s="45">
        <v>10450</v>
      </c>
      <c r="AD13" s="27"/>
      <c r="AE13" s="392">
        <v>4.4999999999999998E-2</v>
      </c>
      <c r="AF13" s="45">
        <v>13050</v>
      </c>
      <c r="AG13" s="27"/>
      <c r="AH13" s="392">
        <v>-1.9120458891013384E-3</v>
      </c>
    </row>
    <row r="14" spans="1:34" ht="16.5" thickBot="1" x14ac:dyDescent="0.3">
      <c r="A14" s="3" t="s">
        <v>68</v>
      </c>
      <c r="B14" s="4" t="s">
        <v>69</v>
      </c>
      <c r="C14" s="4" t="s">
        <v>70</v>
      </c>
      <c r="D14" s="4" t="s">
        <v>62</v>
      </c>
      <c r="E14" s="4" t="s">
        <v>62</v>
      </c>
      <c r="F14" s="4" t="s">
        <v>71</v>
      </c>
      <c r="G14" s="4" t="s">
        <v>72</v>
      </c>
      <c r="I14" s="29" t="s">
        <v>877</v>
      </c>
      <c r="J14" s="45">
        <v>9650</v>
      </c>
      <c r="K14" s="27">
        <v>45</v>
      </c>
      <c r="L14" s="45">
        <v>13100</v>
      </c>
      <c r="M14" s="27"/>
      <c r="N14" s="45">
        <v>12375</v>
      </c>
      <c r="O14" s="8">
        <v>55</v>
      </c>
      <c r="P14" s="45">
        <v>14300</v>
      </c>
      <c r="Q14" s="8"/>
      <c r="R14" s="45">
        <v>20350</v>
      </c>
      <c r="S14" s="8">
        <v>80</v>
      </c>
      <c r="T14" s="79">
        <v>26050</v>
      </c>
      <c r="U14" s="28"/>
      <c r="AA14" s="391">
        <v>12</v>
      </c>
      <c r="AB14" s="69" t="s">
        <v>877</v>
      </c>
      <c r="AC14" s="45">
        <v>9650</v>
      </c>
      <c r="AD14" s="27">
        <v>45</v>
      </c>
      <c r="AE14" s="392">
        <v>-7.2248803827751201E-2</v>
      </c>
      <c r="AF14" s="45">
        <v>13100</v>
      </c>
      <c r="AG14" s="27"/>
      <c r="AH14" s="392">
        <v>3.8314176245210726E-3</v>
      </c>
    </row>
    <row r="15" spans="1:34" ht="16.5" thickBot="1" x14ac:dyDescent="0.3">
      <c r="A15" s="3" t="s">
        <v>73</v>
      </c>
      <c r="B15" s="4" t="s">
        <v>74</v>
      </c>
      <c r="C15" s="4" t="s">
        <v>75</v>
      </c>
      <c r="D15" s="4" t="s">
        <v>76</v>
      </c>
      <c r="E15" s="4" t="s">
        <v>77</v>
      </c>
      <c r="F15" s="4" t="s">
        <v>78</v>
      </c>
      <c r="G15" s="4" t="s">
        <v>79</v>
      </c>
      <c r="I15" s="29" t="s">
        <v>866</v>
      </c>
      <c r="J15" s="45">
        <v>9600</v>
      </c>
      <c r="K15" s="27"/>
      <c r="L15" s="45">
        <v>13125</v>
      </c>
      <c r="M15" s="27">
        <v>50</v>
      </c>
      <c r="N15" s="45">
        <v>13300</v>
      </c>
      <c r="O15" s="8"/>
      <c r="P15" s="45">
        <v>15500</v>
      </c>
      <c r="Q15" s="8">
        <v>70</v>
      </c>
      <c r="R15" s="45">
        <v>21900</v>
      </c>
      <c r="S15" s="8"/>
      <c r="T15" s="79">
        <v>26000</v>
      </c>
      <c r="U15" s="28" t="s">
        <v>5112</v>
      </c>
      <c r="AA15" s="391">
        <v>13</v>
      </c>
      <c r="AB15" s="69" t="s">
        <v>866</v>
      </c>
      <c r="AC15" s="45">
        <v>9600</v>
      </c>
      <c r="AD15" s="27"/>
      <c r="AE15" s="392">
        <v>-5.1813471502590676E-3</v>
      </c>
      <c r="AF15" s="45">
        <v>13125</v>
      </c>
      <c r="AG15" s="27">
        <v>50</v>
      </c>
      <c r="AH15" s="392">
        <v>5.7251908396946565E-3</v>
      </c>
    </row>
    <row r="16" spans="1:34" ht="15.75" thickBot="1" x14ac:dyDescent="0.3">
      <c r="A16" s="3" t="s">
        <v>80</v>
      </c>
      <c r="B16" s="4" t="s">
        <v>81</v>
      </c>
      <c r="C16" s="4" t="s">
        <v>82</v>
      </c>
      <c r="D16" s="4" t="s">
        <v>83</v>
      </c>
      <c r="E16" s="4" t="s">
        <v>84</v>
      </c>
      <c r="F16" s="4" t="s">
        <v>85</v>
      </c>
      <c r="G16" s="4" t="s">
        <v>86</v>
      </c>
      <c r="I16" s="32"/>
      <c r="J16" s="32"/>
      <c r="K16" s="32"/>
      <c r="L16" s="32"/>
      <c r="M16" s="32"/>
      <c r="N16" s="32"/>
      <c r="O16" s="32"/>
      <c r="AA16" s="662" t="s">
        <v>5160</v>
      </c>
      <c r="AB16" s="662"/>
      <c r="AC16" s="662"/>
      <c r="AD16" s="662"/>
      <c r="AE16" s="392">
        <v>8.6468965160584402E-2</v>
      </c>
      <c r="AF16" s="662" t="s">
        <v>5160</v>
      </c>
      <c r="AG16" s="662"/>
      <c r="AH16" s="392">
        <v>0.34111210216388044</v>
      </c>
    </row>
    <row r="17" spans="1:34" ht="15.75" thickBot="1" x14ac:dyDescent="0.3">
      <c r="A17" s="3" t="s">
        <v>87</v>
      </c>
      <c r="B17" s="4" t="s">
        <v>88</v>
      </c>
      <c r="C17" s="4" t="s">
        <v>89</v>
      </c>
      <c r="D17" s="4" t="s">
        <v>90</v>
      </c>
      <c r="E17" s="4" t="s">
        <v>81</v>
      </c>
      <c r="F17" s="4" t="s">
        <v>91</v>
      </c>
      <c r="G17" s="4" t="s">
        <v>92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AA17" s="616" t="s">
        <v>716</v>
      </c>
      <c r="AB17" s="610" t="s">
        <v>5142</v>
      </c>
      <c r="AC17" s="610"/>
      <c r="AD17" s="610"/>
      <c r="AE17" s="610"/>
      <c r="AF17" s="610" t="s">
        <v>5143</v>
      </c>
      <c r="AG17" s="610"/>
      <c r="AH17" s="610"/>
    </row>
    <row r="18" spans="1:34" ht="15.75" thickBot="1" x14ac:dyDescent="0.3">
      <c r="A18" s="3" t="s">
        <v>93</v>
      </c>
      <c r="B18" s="4" t="s">
        <v>94</v>
      </c>
      <c r="C18" s="4" t="s">
        <v>95</v>
      </c>
      <c r="D18" s="4" t="s">
        <v>96</v>
      </c>
      <c r="E18" s="4" t="s">
        <v>97</v>
      </c>
      <c r="F18" s="4" t="s">
        <v>98</v>
      </c>
      <c r="G18" s="4" t="s">
        <v>99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AA18" s="616"/>
      <c r="AB18" s="398" t="s">
        <v>885</v>
      </c>
      <c r="AC18" s="398" t="s">
        <v>5161</v>
      </c>
      <c r="AD18" s="398" t="s">
        <v>5162</v>
      </c>
      <c r="AE18" s="367" t="s">
        <v>878</v>
      </c>
      <c r="AF18" s="398" t="s">
        <v>5161</v>
      </c>
      <c r="AG18" s="398" t="s">
        <v>5162</v>
      </c>
      <c r="AH18" s="367" t="s">
        <v>878</v>
      </c>
    </row>
    <row r="19" spans="1:34" ht="16.5" thickBot="1" x14ac:dyDescent="0.3">
      <c r="A19" s="3" t="s">
        <v>100</v>
      </c>
      <c r="B19" s="4" t="s">
        <v>101</v>
      </c>
      <c r="C19" s="4" t="s">
        <v>102</v>
      </c>
      <c r="D19" s="4" t="s">
        <v>101</v>
      </c>
      <c r="E19" s="4" t="s">
        <v>103</v>
      </c>
      <c r="F19" s="4" t="s">
        <v>104</v>
      </c>
      <c r="G19" s="4" t="s">
        <v>105</v>
      </c>
      <c r="I19" s="33" t="s">
        <v>867</v>
      </c>
      <c r="J19" s="34">
        <f>(J4-J3+K4)/J3</f>
        <v>4.8913043478260872E-2</v>
      </c>
      <c r="K19" s="34">
        <f>(J19-J32)^2</f>
        <v>1.7394985714580791E-3</v>
      </c>
      <c r="L19" s="34">
        <f>(L4-L3+M4)/L3</f>
        <v>3.3854166666666664E-2</v>
      </c>
      <c r="M19" s="34">
        <f>(L19-L32)^2</f>
        <v>2.9464900934088513E-5</v>
      </c>
      <c r="N19" s="34">
        <f>(N4-N3+O4)/N3</f>
        <v>1.9047619047619049E-2</v>
      </c>
      <c r="O19" s="35">
        <f>(N19-N32)^2</f>
        <v>2.4669562616101552E-4</v>
      </c>
      <c r="P19" s="34">
        <f>(P4-P3+Q4)/P3</f>
        <v>-1.5037593984962405E-2</v>
      </c>
      <c r="Q19" s="35">
        <f>(P19-P32)^2</f>
        <v>8.9609489181367592E-4</v>
      </c>
      <c r="R19" s="34">
        <f>(R4-R3+S4)/R3</f>
        <v>-1.2903225806451613E-2</v>
      </c>
      <c r="S19" s="35">
        <f>(R19-R32)^2</f>
        <v>1.978828984634111E-3</v>
      </c>
      <c r="T19" s="34">
        <f t="shared" ref="T19:T30" si="0">(T4-T3+U4)/T3</f>
        <v>3.7671232876712327E-2</v>
      </c>
      <c r="U19" s="35">
        <f>(T19-T32)^2</f>
        <v>4.5051819581663299E-4</v>
      </c>
      <c r="AA19" s="391">
        <v>1</v>
      </c>
      <c r="AB19" s="396" t="s">
        <v>866</v>
      </c>
      <c r="AC19" s="45">
        <v>13125</v>
      </c>
      <c r="AD19" s="397"/>
      <c r="AE19" s="391"/>
      <c r="AF19" s="45">
        <v>13300</v>
      </c>
      <c r="AG19" s="397"/>
      <c r="AH19" s="391"/>
    </row>
    <row r="20" spans="1:34" ht="16.5" thickBot="1" x14ac:dyDescent="0.3">
      <c r="A20" s="3" t="s">
        <v>106</v>
      </c>
      <c r="B20" s="4" t="s">
        <v>107</v>
      </c>
      <c r="C20" s="4" t="s">
        <v>108</v>
      </c>
      <c r="D20" s="4" t="s">
        <v>109</v>
      </c>
      <c r="E20" s="4" t="s">
        <v>101</v>
      </c>
      <c r="F20" s="4" t="s">
        <v>110</v>
      </c>
      <c r="G20" s="4" t="s">
        <v>111</v>
      </c>
      <c r="I20" s="33" t="s">
        <v>868</v>
      </c>
      <c r="J20" s="34">
        <f t="shared" ref="J20:J30" si="1">(J5-J4+K5)/J4</f>
        <v>0.13989637305699482</v>
      </c>
      <c r="K20" s="34">
        <f>(J20-J32)^2</f>
        <v>1.7606802217730786E-2</v>
      </c>
      <c r="L20" s="34">
        <f t="shared" ref="L20:L30" si="2">(L5-L4+M5)/L4</f>
        <v>3.0226700251889168E-2</v>
      </c>
      <c r="M20" s="34">
        <f>(L20-L32)^2</f>
        <v>3.2424907361386556E-6</v>
      </c>
      <c r="N20" s="34">
        <f t="shared" ref="N20:N30" si="3">(N5-N4+O5)/N4</f>
        <v>5.4205607476635512E-2</v>
      </c>
      <c r="O20" s="35">
        <f>(N20-N32)^2</f>
        <v>2.5872009886907842E-3</v>
      </c>
      <c r="P20" s="34">
        <f t="shared" ref="P20:P30" si="4">(P5-P4+Q5)/P4</f>
        <v>2.8625954198473282E-2</v>
      </c>
      <c r="Q20" s="35">
        <f>(P20-P32)^2</f>
        <v>1.884773155709741E-4</v>
      </c>
      <c r="R20" s="34">
        <f t="shared" ref="R20:R30" si="5">(R5-R4+S5)/R4</f>
        <v>9.8039215686274508E-3</v>
      </c>
      <c r="S20" s="35">
        <f>(R20-R32)^2</f>
        <v>4.7423264603307274E-4</v>
      </c>
      <c r="T20" s="34">
        <f t="shared" si="0"/>
        <v>1.9801980198019802E-2</v>
      </c>
      <c r="U20" s="35">
        <f>(T20-T32)^2</f>
        <v>1.1263818236749418E-5</v>
      </c>
      <c r="AA20" s="391">
        <v>2</v>
      </c>
      <c r="AB20" s="69" t="s">
        <v>867</v>
      </c>
      <c r="AC20" s="45">
        <v>13375</v>
      </c>
      <c r="AD20" s="397"/>
      <c r="AE20" s="392">
        <v>1.9047619047619049E-2</v>
      </c>
      <c r="AF20" s="45">
        <v>13100</v>
      </c>
      <c r="AG20" s="397"/>
      <c r="AH20" s="392">
        <v>-1.5037593984962405E-2</v>
      </c>
    </row>
    <row r="21" spans="1:34" ht="16.5" thickBot="1" x14ac:dyDescent="0.3">
      <c r="A21" s="3" t="s">
        <v>1493</v>
      </c>
      <c r="B21" s="661" t="s">
        <v>113</v>
      </c>
      <c r="C21" s="661"/>
      <c r="D21" s="661"/>
      <c r="E21" s="661"/>
      <c r="F21" s="661"/>
      <c r="G21" s="661"/>
      <c r="I21" s="33" t="s">
        <v>869</v>
      </c>
      <c r="J21" s="34">
        <f t="shared" si="1"/>
        <v>3.6363636363636362E-2</v>
      </c>
      <c r="K21" s="34">
        <f>(J21-J32)^2</f>
        <v>8.5018250650202652E-4</v>
      </c>
      <c r="L21" s="34">
        <f t="shared" si="2"/>
        <v>3.6674816625916873E-2</v>
      </c>
      <c r="M21" s="34">
        <f>(L21-L32)^2</f>
        <v>6.8042835272889181E-5</v>
      </c>
      <c r="N21" s="34">
        <f t="shared" si="3"/>
        <v>5.1418439716312055E-2</v>
      </c>
      <c r="O21" s="35">
        <f>(N21-N32)^2</f>
        <v>2.3114333049012955E-3</v>
      </c>
      <c r="P21" s="34">
        <f t="shared" si="4"/>
        <v>-1.2987012987012988E-2</v>
      </c>
      <c r="Q21" s="35">
        <f>(P21-P32)^2</f>
        <v>7.7753212923096756E-4</v>
      </c>
      <c r="R21" s="34">
        <f t="shared" si="5"/>
        <v>7.1197411003236247E-2</v>
      </c>
      <c r="S21" s="35">
        <f>(R21-R32)^2</f>
        <v>1.5694754820408593E-3</v>
      </c>
      <c r="T21" s="34">
        <f t="shared" si="0"/>
        <v>1.2944983818770227E-2</v>
      </c>
      <c r="U21" s="35">
        <f>(T21-T32)^2</f>
        <v>1.225584670571849E-5</v>
      </c>
      <c r="AA21" s="391">
        <v>3</v>
      </c>
      <c r="AB21" s="69" t="s">
        <v>868</v>
      </c>
      <c r="AC21" s="45">
        <v>14100</v>
      </c>
      <c r="AD21" s="397"/>
      <c r="AE21" s="392">
        <v>5.4205607476635512E-2</v>
      </c>
      <c r="AF21" s="45">
        <v>13475</v>
      </c>
      <c r="AG21" s="397"/>
      <c r="AH21" s="392">
        <v>2.8625954198473282E-2</v>
      </c>
    </row>
    <row r="22" spans="1:34" ht="16.5" thickBot="1" x14ac:dyDescent="0.3">
      <c r="A22" s="3" t="s">
        <v>112</v>
      </c>
      <c r="B22" s="661" t="s">
        <v>113</v>
      </c>
      <c r="C22" s="661"/>
      <c r="D22" s="661"/>
      <c r="E22" s="661"/>
      <c r="F22" s="661"/>
      <c r="G22" s="661"/>
      <c r="I22" s="33" t="s">
        <v>870</v>
      </c>
      <c r="J22" s="34">
        <f t="shared" si="1"/>
        <v>-5.701754385964912E-2</v>
      </c>
      <c r="K22" s="46">
        <f>(J22-J32)^2</f>
        <v>4.1246311012658491E-3</v>
      </c>
      <c r="L22" s="34">
        <f t="shared" si="2"/>
        <v>4.4811320754716978E-2</v>
      </c>
      <c r="M22" s="34">
        <f>(L22-L32)^2</f>
        <v>2.6847845723703968E-4</v>
      </c>
      <c r="N22" s="34">
        <f t="shared" si="3"/>
        <v>-8.445193929173693E-2</v>
      </c>
      <c r="O22" s="47">
        <f>(N22-N32)^2</f>
        <v>7.7076127981226929E-3</v>
      </c>
      <c r="P22" s="34">
        <f t="shared" si="4"/>
        <v>-1.0902255639097745E-2</v>
      </c>
      <c r="Q22" s="47">
        <f>(P22-P32)^2</f>
        <v>6.6561449760787095E-4</v>
      </c>
      <c r="R22" s="34">
        <f t="shared" si="5"/>
        <v>8.821752265861027E-2</v>
      </c>
      <c r="S22" s="47">
        <f>(R22-R32)^2</f>
        <v>3.2077178026170732E-3</v>
      </c>
      <c r="T22" s="34">
        <f t="shared" si="0"/>
        <v>-5.1502145922746781E-2</v>
      </c>
      <c r="U22" s="47">
        <f>(T22-T32)^2</f>
        <v>4.6169259320883631E-3</v>
      </c>
      <c r="AA22" s="391">
        <v>4</v>
      </c>
      <c r="AB22" s="69" t="s">
        <v>869</v>
      </c>
      <c r="AC22" s="45">
        <v>14825</v>
      </c>
      <c r="AD22" s="78"/>
      <c r="AE22" s="392">
        <v>5.1418439716312055E-2</v>
      </c>
      <c r="AF22" s="45">
        <v>13300</v>
      </c>
      <c r="AG22" s="397"/>
      <c r="AH22" s="392">
        <v>-1.2987012987012988E-2</v>
      </c>
    </row>
    <row r="23" spans="1:34" ht="16.5" thickBot="1" x14ac:dyDescent="0.3">
      <c r="A23" s="3" t="s">
        <v>114</v>
      </c>
      <c r="B23" s="4" t="s">
        <v>115</v>
      </c>
      <c r="C23" s="4" t="s">
        <v>116</v>
      </c>
      <c r="D23" s="4" t="s">
        <v>115</v>
      </c>
      <c r="E23" s="4" t="s">
        <v>107</v>
      </c>
      <c r="F23" s="4" t="s">
        <v>1494</v>
      </c>
      <c r="G23" s="4" t="s">
        <v>117</v>
      </c>
      <c r="I23" s="33" t="s">
        <v>871</v>
      </c>
      <c r="J23" s="34">
        <f t="shared" si="1"/>
        <v>-3.0604651162790698E-2</v>
      </c>
      <c r="K23" s="34">
        <f>(J23-J32)^2</f>
        <v>1.4296262165424591E-3</v>
      </c>
      <c r="L23" s="34">
        <f t="shared" si="2"/>
        <v>-2.0454545454545454E-2</v>
      </c>
      <c r="M23" s="34">
        <f>(L23-L32)^2</f>
        <v>2.3893085562383238E-3</v>
      </c>
      <c r="N23" s="34">
        <f t="shared" si="3"/>
        <v>4.8237476808905382E-2</v>
      </c>
      <c r="O23" s="47">
        <f>(N23-N32)^2</f>
        <v>2.0156871819213716E-3</v>
      </c>
      <c r="P23" s="34">
        <f t="shared" si="4"/>
        <v>-3.8314176245210726E-3</v>
      </c>
      <c r="Q23" s="47">
        <f>(P23-P32)^2</f>
        <v>3.5076299562560595E-4</v>
      </c>
      <c r="R23" s="34">
        <f t="shared" si="5"/>
        <v>-3.3802816901408447E-2</v>
      </c>
      <c r="S23" s="47">
        <f>(R23-R32)^2</f>
        <v>4.2750179950803166E-3</v>
      </c>
      <c r="T23" s="34">
        <f t="shared" si="0"/>
        <v>2.7149321266968326E-2</v>
      </c>
      <c r="U23" s="47">
        <f>(T23-T32)^2</f>
        <v>1.1456496157520052E-4</v>
      </c>
      <c r="AA23" s="391">
        <v>5</v>
      </c>
      <c r="AB23" s="69" t="s">
        <v>870</v>
      </c>
      <c r="AC23" s="45">
        <v>13475</v>
      </c>
      <c r="AD23" s="397">
        <v>98</v>
      </c>
      <c r="AE23" s="392">
        <v>-8.445193929173693E-2</v>
      </c>
      <c r="AF23" s="45">
        <v>13050</v>
      </c>
      <c r="AG23" s="397">
        <v>105</v>
      </c>
      <c r="AH23" s="392">
        <v>-1.0902255639097745E-2</v>
      </c>
    </row>
    <row r="24" spans="1:34" ht="16.5" thickBot="1" x14ac:dyDescent="0.3">
      <c r="A24" s="3" t="s">
        <v>118</v>
      </c>
      <c r="B24" s="4" t="s">
        <v>119</v>
      </c>
      <c r="C24" s="4" t="s">
        <v>120</v>
      </c>
      <c r="D24" s="4" t="s">
        <v>121</v>
      </c>
      <c r="E24" s="4" t="s">
        <v>122</v>
      </c>
      <c r="F24" s="4" t="s">
        <v>1495</v>
      </c>
      <c r="G24" s="4" t="s">
        <v>123</v>
      </c>
      <c r="I24" s="33" t="s">
        <v>872</v>
      </c>
      <c r="J24" s="34">
        <f t="shared" si="1"/>
        <v>-3.3816425120772944E-2</v>
      </c>
      <c r="K24" s="34">
        <f>(J24-J32)^2</f>
        <v>1.6828186134412702E-3</v>
      </c>
      <c r="L24" s="34">
        <f t="shared" si="2"/>
        <v>2.0881670533642691E-2</v>
      </c>
      <c r="M24" s="34">
        <f>(L24-L32)^2</f>
        <v>5.6917035556681911E-5</v>
      </c>
      <c r="N24" s="34">
        <f t="shared" si="3"/>
        <v>-4.4247787610619468E-2</v>
      </c>
      <c r="O24" s="47">
        <f>(N24-N32)^2</f>
        <v>2.2646995408541117E-3</v>
      </c>
      <c r="P24" s="34">
        <f t="shared" si="4"/>
        <v>2.5000000000000001E-2</v>
      </c>
      <c r="Q24" s="47">
        <f>(P24-P32)^2</f>
        <v>1.0206555506181221E-4</v>
      </c>
      <c r="R24" s="34">
        <f t="shared" si="5"/>
        <v>5.8309037900874633E-2</v>
      </c>
      <c r="S24" s="47">
        <f>(R24-R32)^2</f>
        <v>7.1439844130686495E-4</v>
      </c>
      <c r="T24" s="34">
        <f t="shared" si="0"/>
        <v>-5.3964757709251104E-2</v>
      </c>
      <c r="U24" s="47">
        <f>(T24-T32)^2</f>
        <v>4.9576493072916832E-3</v>
      </c>
      <c r="AA24" s="391">
        <v>6</v>
      </c>
      <c r="AB24" s="69" t="s">
        <v>871</v>
      </c>
      <c r="AC24" s="45">
        <v>14125</v>
      </c>
      <c r="AD24" s="397"/>
      <c r="AE24" s="392">
        <v>4.8237476808905382E-2</v>
      </c>
      <c r="AF24" s="45">
        <v>13000</v>
      </c>
      <c r="AG24" s="397"/>
      <c r="AH24" s="392">
        <v>-3.8314176245210726E-3</v>
      </c>
    </row>
    <row r="25" spans="1:34" ht="16.5" thickBot="1" x14ac:dyDescent="0.3">
      <c r="A25" s="3" t="s">
        <v>124</v>
      </c>
      <c r="B25" s="4" t="s">
        <v>125</v>
      </c>
      <c r="C25" s="4" t="s">
        <v>126</v>
      </c>
      <c r="D25" s="4" t="s">
        <v>127</v>
      </c>
      <c r="E25" s="4" t="s">
        <v>128</v>
      </c>
      <c r="F25" s="4" t="s">
        <v>1496</v>
      </c>
      <c r="G25" s="4" t="s">
        <v>129</v>
      </c>
      <c r="I25" s="33" t="s">
        <v>873</v>
      </c>
      <c r="J25" s="34">
        <f t="shared" si="1"/>
        <v>0.04</v>
      </c>
      <c r="K25" s="34">
        <f>(J25-J32)^2</f>
        <v>1.0754630234845928E-3</v>
      </c>
      <c r="L25" s="34">
        <f t="shared" si="2"/>
        <v>5.4545454545454543E-2</v>
      </c>
      <c r="M25" s="34">
        <f>(L25-L32)^2</f>
        <v>6.8222546100799996E-4</v>
      </c>
      <c r="N25" s="34">
        <f t="shared" si="3"/>
        <v>-2.9629629629629631E-2</v>
      </c>
      <c r="O25" s="47">
        <f>(N25-N32)^2</f>
        <v>1.0870671533509634E-3</v>
      </c>
      <c r="P25" s="34">
        <f t="shared" si="4"/>
        <v>8.4427767354596617E-2</v>
      </c>
      <c r="Q25" s="47">
        <f>(P25-P32)^2</f>
        <v>4.8344928263872886E-3</v>
      </c>
      <c r="R25" s="34">
        <f t="shared" si="5"/>
        <v>3.0303030303030304E-2</v>
      </c>
      <c r="S25" s="47">
        <f>(R25-R32)^2</f>
        <v>1.632707827065129E-6</v>
      </c>
      <c r="T25" s="34">
        <f t="shared" si="0"/>
        <v>8.381839348079162E-2</v>
      </c>
      <c r="U25" s="47">
        <f>(T25-T32)^2</f>
        <v>4.5390637971814765E-3</v>
      </c>
      <c r="AA25" s="391">
        <v>7</v>
      </c>
      <c r="AB25" s="69" t="s">
        <v>872</v>
      </c>
      <c r="AC25" s="45">
        <v>13500</v>
      </c>
      <c r="AD25" s="397"/>
      <c r="AE25" s="392">
        <v>-4.4247787610619468E-2</v>
      </c>
      <c r="AF25" s="45">
        <v>13325</v>
      </c>
      <c r="AG25" s="397"/>
      <c r="AH25" s="392">
        <v>2.5000000000000001E-2</v>
      </c>
    </row>
    <row r="26" spans="1:34" ht="16.5" thickBot="1" x14ac:dyDescent="0.3">
      <c r="A26" s="3" t="s">
        <v>130</v>
      </c>
      <c r="B26" s="4" t="s">
        <v>125</v>
      </c>
      <c r="C26" s="4" t="s">
        <v>131</v>
      </c>
      <c r="D26" s="4" t="s">
        <v>132</v>
      </c>
      <c r="E26" s="4" t="s">
        <v>133</v>
      </c>
      <c r="F26" s="4" t="s">
        <v>1497</v>
      </c>
      <c r="G26" s="4" t="s">
        <v>134</v>
      </c>
      <c r="I26" s="33" t="s">
        <v>874</v>
      </c>
      <c r="J26" s="34">
        <f t="shared" si="1"/>
        <v>-0.12980769230769232</v>
      </c>
      <c r="K26" s="34">
        <f>(J26-J32)^2</f>
        <v>1.8772682577425297E-2</v>
      </c>
      <c r="L26" s="34">
        <f t="shared" si="2"/>
        <v>-3.4482758620689655E-2</v>
      </c>
      <c r="M26" s="34">
        <f>(L26-L32)^2</f>
        <v>3.9575129823634161E-3</v>
      </c>
      <c r="N26" s="34">
        <f t="shared" si="3"/>
        <v>-1.5267175572519083E-2</v>
      </c>
      <c r="O26" s="47">
        <f>(N26-N32)^2</f>
        <v>3.4626687060939037E-4</v>
      </c>
      <c r="P26" s="34">
        <f t="shared" si="4"/>
        <v>4.1522491349480967E-2</v>
      </c>
      <c r="Q26" s="47">
        <f>(P26-P32)^2</f>
        <v>7.0890347032768596E-4</v>
      </c>
      <c r="R26" s="34">
        <f t="shared" si="5"/>
        <v>1.3368983957219251E-2</v>
      </c>
      <c r="S26" s="47">
        <f>(R26-R32)^2</f>
        <v>3.3167042071790659E-4</v>
      </c>
      <c r="T26" s="34">
        <f t="shared" si="0"/>
        <v>6.5520945220193347E-2</v>
      </c>
      <c r="U26" s="47">
        <f>(T26-T32)^2</f>
        <v>2.4083680171784732E-3</v>
      </c>
      <c r="AA26" s="391">
        <v>8</v>
      </c>
      <c r="AB26" s="69" t="s">
        <v>873</v>
      </c>
      <c r="AC26" s="45">
        <v>13100</v>
      </c>
      <c r="AD26" s="397"/>
      <c r="AE26" s="392">
        <v>-2.9629629629629631E-2</v>
      </c>
      <c r="AF26" s="45">
        <v>14450</v>
      </c>
      <c r="AG26" s="397"/>
      <c r="AH26" s="392">
        <v>8.4427767354596617E-2</v>
      </c>
    </row>
    <row r="27" spans="1:34" ht="16.5" thickBot="1" x14ac:dyDescent="0.3">
      <c r="A27" s="3" t="s">
        <v>135</v>
      </c>
      <c r="B27" s="661" t="s">
        <v>136</v>
      </c>
      <c r="C27" s="661"/>
      <c r="D27" s="661"/>
      <c r="E27" s="661"/>
      <c r="F27" s="661"/>
      <c r="G27" s="661"/>
      <c r="I27" s="33" t="s">
        <v>875</v>
      </c>
      <c r="J27" s="34">
        <f t="shared" si="1"/>
        <v>0.10497237569060773</v>
      </c>
      <c r="K27" s="34">
        <f>(J27-J32)^2</f>
        <v>9.558313666616091E-3</v>
      </c>
      <c r="L27" s="34">
        <f t="shared" si="2"/>
        <v>0.16741071428571427</v>
      </c>
      <c r="M27" s="46">
        <f>(L27-L32)^2</f>
        <v>1.9316748438545413E-2</v>
      </c>
      <c r="N27" s="34">
        <f t="shared" si="3"/>
        <v>-4.8449612403100778E-2</v>
      </c>
      <c r="O27" s="47">
        <f>(N27-N32)^2</f>
        <v>2.6822749711508053E-3</v>
      </c>
      <c r="P27" s="34">
        <f t="shared" si="4"/>
        <v>4.3189368770764118E-2</v>
      </c>
      <c r="Q27" s="47">
        <f>(P27-P32)^2</f>
        <v>8.0044397753600361E-4</v>
      </c>
      <c r="R27" s="34">
        <f t="shared" si="5"/>
        <v>7.1240105540897103E-2</v>
      </c>
      <c r="S27" s="47">
        <f>(R27-R32)^2</f>
        <v>1.5728601302300725E-3</v>
      </c>
      <c r="T27" s="34">
        <f t="shared" si="0"/>
        <v>-2.620967741935484E-2</v>
      </c>
      <c r="U27" s="47">
        <f>(T27-T32)^2</f>
        <v>1.8194913716085672E-3</v>
      </c>
      <c r="AA27" s="391">
        <v>9</v>
      </c>
      <c r="AB27" s="69" t="s">
        <v>874</v>
      </c>
      <c r="AC27" s="45">
        <v>12900</v>
      </c>
      <c r="AD27" s="397"/>
      <c r="AE27" s="392">
        <v>-1.5267175572519083E-2</v>
      </c>
      <c r="AF27" s="45">
        <v>15050</v>
      </c>
      <c r="AG27" s="397"/>
      <c r="AH27" s="392">
        <v>4.1522491349480967E-2</v>
      </c>
    </row>
    <row r="28" spans="1:34" ht="16.5" thickBot="1" x14ac:dyDescent="0.3">
      <c r="A28" s="3" t="s">
        <v>135</v>
      </c>
      <c r="B28" s="4" t="s">
        <v>137</v>
      </c>
      <c r="C28" s="4" t="s">
        <v>138</v>
      </c>
      <c r="D28" s="4" t="s">
        <v>139</v>
      </c>
      <c r="E28" s="4" t="s">
        <v>125</v>
      </c>
      <c r="F28" s="4" t="s">
        <v>1498</v>
      </c>
      <c r="G28" s="4" t="s">
        <v>140</v>
      </c>
      <c r="I28" s="33" t="s">
        <v>876</v>
      </c>
      <c r="J28" s="34">
        <f t="shared" si="1"/>
        <v>4.4999999999999998E-2</v>
      </c>
      <c r="K28" s="34">
        <f>(J28-J32)^2</f>
        <v>1.4284055525174385E-3</v>
      </c>
      <c r="L28" s="34">
        <f t="shared" si="2"/>
        <v>-1.9120458891013384E-3</v>
      </c>
      <c r="M28" s="34">
        <f>(L28-L32)^2</f>
        <v>9.2039754494470665E-4</v>
      </c>
      <c r="N28" s="34">
        <f t="shared" si="3"/>
        <v>5.0916496945010187E-2</v>
      </c>
      <c r="O28" s="47">
        <f>(N28-N32)^2</f>
        <v>2.2634210768783009E-3</v>
      </c>
      <c r="P28" s="34">
        <f t="shared" si="4"/>
        <v>-1.1146496815286623E-2</v>
      </c>
      <c r="Q28" s="47">
        <f>(P28-P32)^2</f>
        <v>6.7827675462524251E-4</v>
      </c>
      <c r="R28" s="34">
        <f t="shared" si="5"/>
        <v>2.9556650246305417E-2</v>
      </c>
      <c r="S28" s="47">
        <f>(R28-R32)^2</f>
        <v>4.097201913805768E-6</v>
      </c>
      <c r="T28" s="34">
        <f t="shared" si="0"/>
        <v>-2.0703933747412008E-2</v>
      </c>
      <c r="U28" s="47">
        <f>(T28-T32)^2</f>
        <v>1.3801041264303766E-3</v>
      </c>
      <c r="W28">
        <v>1.644581896280636E-2</v>
      </c>
      <c r="AA28" s="391">
        <v>10</v>
      </c>
      <c r="AB28" s="69" t="s">
        <v>875</v>
      </c>
      <c r="AC28" s="45">
        <v>12275</v>
      </c>
      <c r="AD28" s="397"/>
      <c r="AE28" s="392">
        <v>-4.8449612403100778E-2</v>
      </c>
      <c r="AF28" s="45">
        <v>15700</v>
      </c>
      <c r="AG28" s="397"/>
      <c r="AH28" s="392">
        <v>4.3189368770764118E-2</v>
      </c>
    </row>
    <row r="29" spans="1:34" ht="16.5" thickBot="1" x14ac:dyDescent="0.3">
      <c r="A29" s="3" t="s">
        <v>141</v>
      </c>
      <c r="B29" s="4" t="s">
        <v>125</v>
      </c>
      <c r="C29" s="4" t="s">
        <v>142</v>
      </c>
      <c r="D29" s="4" t="s">
        <v>143</v>
      </c>
      <c r="E29" s="4" t="s">
        <v>137</v>
      </c>
      <c r="F29" s="4" t="s">
        <v>1499</v>
      </c>
      <c r="G29" s="4" t="s">
        <v>144</v>
      </c>
      <c r="I29" s="33" t="s">
        <v>877</v>
      </c>
      <c r="J29" s="34">
        <f t="shared" si="1"/>
        <v>-7.2248803827751201E-2</v>
      </c>
      <c r="K29" s="34">
        <f>(J29-J32)^2</f>
        <v>6.3130256626086519E-3</v>
      </c>
      <c r="L29" s="34">
        <f t="shared" si="2"/>
        <v>3.8314176245210726E-3</v>
      </c>
      <c r="M29" s="34">
        <f>(L29-L32)^2</f>
        <v>6.0489390100395331E-4</v>
      </c>
      <c r="N29" s="34">
        <f t="shared" si="3"/>
        <v>-3.6434108527131782E-2</v>
      </c>
      <c r="O29" s="47">
        <f>(N29-N32)^2</f>
        <v>1.5820649707666283E-3</v>
      </c>
      <c r="P29" s="34">
        <f t="shared" si="4"/>
        <v>-7.8904991948470213E-2</v>
      </c>
      <c r="Q29" s="47">
        <f>(P29-P32)^2</f>
        <v>8.7988606177777894E-3</v>
      </c>
      <c r="R29" s="34">
        <f t="shared" si="5"/>
        <v>-2.2488038277511963E-2</v>
      </c>
      <c r="S29" s="47">
        <f>(R29-R32)^2</f>
        <v>2.9234397985938841E-3</v>
      </c>
      <c r="T29" s="34">
        <f t="shared" si="0"/>
        <v>0.1014799154334038</v>
      </c>
      <c r="U29" s="47">
        <f>(T29-T32)^2</f>
        <v>7.2307975625708716E-3</v>
      </c>
      <c r="AA29" s="391">
        <v>11</v>
      </c>
      <c r="AB29" s="69" t="s">
        <v>876</v>
      </c>
      <c r="AC29" s="45">
        <v>12900</v>
      </c>
      <c r="AD29" s="397"/>
      <c r="AE29" s="392">
        <v>5.0916496945010187E-2</v>
      </c>
      <c r="AF29" s="45">
        <v>15525</v>
      </c>
      <c r="AG29" s="397"/>
      <c r="AH29" s="392">
        <v>-1.1146496815286623E-2</v>
      </c>
    </row>
    <row r="30" spans="1:34" ht="16.5" thickBot="1" x14ac:dyDescent="0.3">
      <c r="A30" s="3" t="s">
        <v>145</v>
      </c>
      <c r="B30" s="4" t="s">
        <v>146</v>
      </c>
      <c r="C30" s="4" t="s">
        <v>147</v>
      </c>
      <c r="D30" s="4" t="s">
        <v>121</v>
      </c>
      <c r="E30" s="4" t="s">
        <v>148</v>
      </c>
      <c r="F30" s="4" t="s">
        <v>1500</v>
      </c>
      <c r="G30" s="4" t="s">
        <v>149</v>
      </c>
      <c r="I30" s="33" t="s">
        <v>866</v>
      </c>
      <c r="J30" s="34">
        <f t="shared" si="1"/>
        <v>-5.1813471502590676E-3</v>
      </c>
      <c r="K30" s="34">
        <f>(J30-J32)^2</f>
        <v>1.5344010388342714E-4</v>
      </c>
      <c r="L30" s="34">
        <f t="shared" si="2"/>
        <v>5.7251908396946565E-3</v>
      </c>
      <c r="M30" s="34">
        <f>(L30-L32)^2</f>
        <v>5.1532712306646771E-4</v>
      </c>
      <c r="N30" s="34">
        <f t="shared" si="3"/>
        <v>7.4747474747474743E-2</v>
      </c>
      <c r="O30" s="35">
        <f>(N30-N32)^2</f>
        <v>5.0988743806211064E-3</v>
      </c>
      <c r="P30" s="34">
        <f t="shared" si="4"/>
        <v>8.881118881118881E-2</v>
      </c>
      <c r="Q30" s="35">
        <f>(P30-P32)^2</f>
        <v>5.4632703322885804E-3</v>
      </c>
      <c r="R30" s="34">
        <f t="shared" si="5"/>
        <v>7.6167076167076173E-2</v>
      </c>
      <c r="S30" s="35">
        <f>(R30-R32)^2</f>
        <v>1.98793558876721E-3</v>
      </c>
      <c r="T30" s="34">
        <f t="shared" si="0"/>
        <v>1.3435700575815739E-3</v>
      </c>
      <c r="U30" s="47">
        <f>(T30-T32)^2</f>
        <v>2.2807792199536325E-4</v>
      </c>
      <c r="AA30" s="391">
        <v>12</v>
      </c>
      <c r="AB30" s="69" t="s">
        <v>877</v>
      </c>
      <c r="AC30" s="45">
        <v>12375</v>
      </c>
      <c r="AD30" s="397">
        <v>55</v>
      </c>
      <c r="AE30" s="392">
        <v>-3.6434108527131782E-2</v>
      </c>
      <c r="AF30" s="45">
        <v>14300</v>
      </c>
      <c r="AG30" s="397"/>
      <c r="AH30" s="392">
        <v>-7.8904991948470213E-2</v>
      </c>
    </row>
    <row r="31" spans="1:34" ht="16.5" thickBot="1" x14ac:dyDescent="0.3">
      <c r="A31" s="3" t="s">
        <v>150</v>
      </c>
      <c r="B31" s="4" t="s">
        <v>151</v>
      </c>
      <c r="C31" s="4" t="s">
        <v>152</v>
      </c>
      <c r="D31" s="4" t="s">
        <v>153</v>
      </c>
      <c r="E31" s="4" t="s">
        <v>126</v>
      </c>
      <c r="F31" s="4" t="s">
        <v>1501</v>
      </c>
      <c r="G31" s="4" t="s">
        <v>154</v>
      </c>
      <c r="I31" s="33" t="s">
        <v>880</v>
      </c>
      <c r="J31" s="46">
        <f>SUM(J19:J30)</f>
        <v>8.6468965160584402E-2</v>
      </c>
      <c r="K31" s="46"/>
      <c r="L31" s="46">
        <f>SUM(L19:L30)</f>
        <v>0.34111210216388044</v>
      </c>
      <c r="M31" s="46"/>
      <c r="N31" s="46">
        <f>SUM(N19:N30)</f>
        <v>4.0092861707219242E-2</v>
      </c>
      <c r="O31" s="47"/>
      <c r="P31" s="46">
        <f>SUM(P19:P30)</f>
        <v>0.17876700148515276</v>
      </c>
      <c r="Q31" s="47"/>
      <c r="R31" s="46">
        <f>SUM(R19:R30)</f>
        <v>0.37896965836050489</v>
      </c>
      <c r="S31" s="47"/>
      <c r="T31" s="46">
        <f>SUM(T19:T30)</f>
        <v>0.1973498275536763</v>
      </c>
      <c r="U31" s="35"/>
      <c r="AA31" s="391">
        <v>13</v>
      </c>
      <c r="AB31" s="69" t="s">
        <v>866</v>
      </c>
      <c r="AC31" s="45">
        <v>13300</v>
      </c>
      <c r="AD31" s="397"/>
      <c r="AE31" s="392">
        <v>7.4747474747474743E-2</v>
      </c>
      <c r="AF31" s="45">
        <v>15500</v>
      </c>
      <c r="AG31" s="397">
        <v>70</v>
      </c>
      <c r="AH31" s="392">
        <v>8.881118881118881E-2</v>
      </c>
    </row>
    <row r="32" spans="1:34" ht="15.75" thickBot="1" x14ac:dyDescent="0.3">
      <c r="A32" s="3" t="s">
        <v>155</v>
      </c>
      <c r="B32" s="4" t="s">
        <v>156</v>
      </c>
      <c r="C32" s="4" t="s">
        <v>125</v>
      </c>
      <c r="D32" s="4" t="s">
        <v>156</v>
      </c>
      <c r="E32" s="4" t="s">
        <v>157</v>
      </c>
      <c r="F32" s="4" t="s">
        <v>1502</v>
      </c>
      <c r="G32" s="4" t="s">
        <v>158</v>
      </c>
      <c r="I32" s="33" t="s">
        <v>881</v>
      </c>
      <c r="J32" s="46">
        <f>J31/12</f>
        <v>7.2057470967153668E-3</v>
      </c>
      <c r="K32" s="46"/>
      <c r="L32" s="81">
        <f>L31/12</f>
        <v>2.8426008513656703E-2</v>
      </c>
      <c r="M32" s="46"/>
      <c r="N32" s="81">
        <f>N31/12</f>
        <v>3.341071808934937E-3</v>
      </c>
      <c r="O32" s="35"/>
      <c r="P32" s="37">
        <f>P31/12</f>
        <v>1.489725012376273E-2</v>
      </c>
      <c r="Q32" s="35"/>
      <c r="R32" s="37">
        <f>R31/12</f>
        <v>3.158080486337541E-2</v>
      </c>
      <c r="S32" s="35"/>
      <c r="T32" s="37">
        <f>T31/12</f>
        <v>1.644581896280636E-2</v>
      </c>
      <c r="U32" s="35"/>
      <c r="AA32" s="662" t="s">
        <v>5160</v>
      </c>
      <c r="AB32" s="662"/>
      <c r="AC32" s="662"/>
      <c r="AD32" s="662"/>
      <c r="AE32" s="392">
        <v>4.0092861707219242E-2</v>
      </c>
      <c r="AF32" s="662" t="s">
        <v>5160</v>
      </c>
      <c r="AG32" s="662"/>
      <c r="AH32" s="392">
        <v>0.17876700148515276</v>
      </c>
    </row>
    <row r="33" spans="1:34" ht="15.75" thickBot="1" x14ac:dyDescent="0.3">
      <c r="A33" s="3" t="s">
        <v>159</v>
      </c>
      <c r="B33" s="4" t="s">
        <v>160</v>
      </c>
      <c r="C33" s="4" t="s">
        <v>161</v>
      </c>
      <c r="D33" s="4" t="s">
        <v>162</v>
      </c>
      <c r="E33" s="4" t="s">
        <v>163</v>
      </c>
      <c r="F33" s="4" t="s">
        <v>1503</v>
      </c>
      <c r="G33" s="4" t="s">
        <v>164</v>
      </c>
      <c r="I33" s="65" t="s">
        <v>882</v>
      </c>
      <c r="J33" s="34"/>
      <c r="K33" s="34">
        <f>SUM(K19:K30)/12</f>
        <v>5.3945741511229961E-3</v>
      </c>
      <c r="L33" s="34"/>
      <c r="M33" s="34">
        <f>SUM(M19:M30)/12</f>
        <v>2.4010466439089266E-3</v>
      </c>
      <c r="N33" s="34"/>
      <c r="O33" s="47">
        <f>SUM(O19:O30)/12</f>
        <v>2.5161082386690394E-3</v>
      </c>
      <c r="P33" s="34"/>
      <c r="Q33" s="47">
        <f>SUM(Q19:Q30)/12</f>
        <v>2.0220662803211247E-3</v>
      </c>
      <c r="R33" s="34"/>
      <c r="S33" s="47">
        <f>SUM(S19:S30)/12</f>
        <v>1.5867755999801867E-3</v>
      </c>
      <c r="T33" s="34"/>
      <c r="U33" s="47">
        <f>SUM(U19:U30)/12</f>
        <v>2.3140900715566226E-3</v>
      </c>
      <c r="AA33" s="616"/>
      <c r="AB33" s="610" t="s">
        <v>5144</v>
      </c>
      <c r="AC33" s="610"/>
      <c r="AD33" s="610"/>
      <c r="AE33" s="610"/>
      <c r="AF33" s="610" t="s">
        <v>5145</v>
      </c>
      <c r="AG33" s="610"/>
      <c r="AH33" s="610"/>
    </row>
    <row r="34" spans="1:34" ht="15.75" thickBot="1" x14ac:dyDescent="0.3">
      <c r="A34" s="3" t="s">
        <v>165</v>
      </c>
      <c r="B34" s="4" t="s">
        <v>166</v>
      </c>
      <c r="C34" s="4" t="s">
        <v>167</v>
      </c>
      <c r="D34" s="4" t="s">
        <v>168</v>
      </c>
      <c r="E34" s="4" t="s">
        <v>169</v>
      </c>
      <c r="F34" s="4" t="s">
        <v>1504</v>
      </c>
      <c r="G34" s="4" t="s">
        <v>170</v>
      </c>
      <c r="I34" s="38" t="s">
        <v>883</v>
      </c>
      <c r="J34" s="34"/>
      <c r="K34" s="34">
        <f>SQRT(K33)</f>
        <v>7.3447764779624142E-2</v>
      </c>
      <c r="L34" s="34"/>
      <c r="M34" s="34">
        <f>SQRT(M33)</f>
        <v>4.9000475955942778E-2</v>
      </c>
      <c r="N34" s="34"/>
      <c r="O34" s="35">
        <f>SQRT(O33)</f>
        <v>5.0160823743924297E-2</v>
      </c>
      <c r="P34" s="34"/>
      <c r="Q34" s="35">
        <f>SQRT(Q33)</f>
        <v>4.4967391299931159E-2</v>
      </c>
      <c r="R34" s="34"/>
      <c r="S34" s="35">
        <f>SQRT(S33)</f>
        <v>3.9834352009040973E-2</v>
      </c>
      <c r="T34" s="34"/>
      <c r="U34" s="35">
        <f>SQRT(U33)</f>
        <v>4.8104990089975305E-2</v>
      </c>
      <c r="AA34" s="616"/>
      <c r="AB34" s="398" t="s">
        <v>885</v>
      </c>
      <c r="AC34" s="398" t="s">
        <v>5161</v>
      </c>
      <c r="AD34" s="398" t="s">
        <v>5162</v>
      </c>
      <c r="AE34" s="399" t="s">
        <v>878</v>
      </c>
      <c r="AF34" s="398" t="s">
        <v>5161</v>
      </c>
      <c r="AG34" s="398" t="s">
        <v>5162</v>
      </c>
      <c r="AH34" s="399" t="s">
        <v>878</v>
      </c>
    </row>
    <row r="35" spans="1:34" ht="16.5" thickBot="1" x14ac:dyDescent="0.3">
      <c r="A35" s="3" t="s">
        <v>171</v>
      </c>
      <c r="B35" s="4" t="s">
        <v>166</v>
      </c>
      <c r="C35" s="4" t="s">
        <v>172</v>
      </c>
      <c r="D35" s="4" t="s">
        <v>173</v>
      </c>
      <c r="E35" s="4" t="s">
        <v>174</v>
      </c>
      <c r="F35" s="4" t="s">
        <v>1505</v>
      </c>
      <c r="G35" s="4" t="s">
        <v>175</v>
      </c>
      <c r="I35" s="32"/>
      <c r="J35" s="32"/>
      <c r="K35" s="32"/>
      <c r="L35" s="32"/>
      <c r="M35" s="32"/>
      <c r="N35" s="32"/>
      <c r="O35" s="32"/>
      <c r="P35" s="32"/>
      <c r="Q35" s="32"/>
      <c r="AA35" s="400">
        <v>1</v>
      </c>
      <c r="AB35" s="396" t="s">
        <v>866</v>
      </c>
      <c r="AC35" s="45">
        <v>15500</v>
      </c>
      <c r="AD35" s="397"/>
      <c r="AE35" s="400"/>
      <c r="AF35" s="45">
        <v>21900</v>
      </c>
      <c r="AG35" s="28"/>
      <c r="AH35" s="400"/>
    </row>
    <row r="36" spans="1:34" ht="16.5" thickBot="1" x14ac:dyDescent="0.3">
      <c r="A36" s="3" t="s">
        <v>176</v>
      </c>
      <c r="B36" s="661" t="s">
        <v>177</v>
      </c>
      <c r="C36" s="661"/>
      <c r="D36" s="661"/>
      <c r="E36" s="661"/>
      <c r="F36" s="661"/>
      <c r="G36" s="661"/>
      <c r="I36" s="663" t="s">
        <v>726</v>
      </c>
      <c r="J36" s="664"/>
      <c r="K36" s="664"/>
      <c r="L36" s="664"/>
      <c r="M36" s="664"/>
      <c r="N36" s="664"/>
      <c r="O36" s="665"/>
      <c r="Q36" s="610" t="s">
        <v>726</v>
      </c>
      <c r="R36" s="610"/>
      <c r="S36" s="610"/>
      <c r="T36" s="610"/>
      <c r="U36" s="610"/>
      <c r="V36" s="610"/>
      <c r="W36" s="610"/>
      <c r="X36" s="610"/>
      <c r="AA36" s="400">
        <v>2</v>
      </c>
      <c r="AB36" s="69" t="s">
        <v>867</v>
      </c>
      <c r="AC36" s="45">
        <v>15300</v>
      </c>
      <c r="AD36" s="397"/>
      <c r="AE36" s="64">
        <v>-1.2903225806451613E-2</v>
      </c>
      <c r="AF36" s="45">
        <v>22725</v>
      </c>
      <c r="AG36" s="397"/>
      <c r="AH36" s="64">
        <v>3.7671232876712327E-2</v>
      </c>
    </row>
    <row r="37" spans="1:34" ht="18" thickBot="1" x14ac:dyDescent="0.3">
      <c r="A37" s="3" t="s">
        <v>178</v>
      </c>
      <c r="B37" s="4" t="s">
        <v>172</v>
      </c>
      <c r="C37" s="4" t="s">
        <v>167</v>
      </c>
      <c r="D37" s="4" t="s">
        <v>179</v>
      </c>
      <c r="E37" s="4" t="s">
        <v>180</v>
      </c>
      <c r="F37" s="4" t="s">
        <v>1506</v>
      </c>
      <c r="G37" s="4" t="s">
        <v>181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AA37" s="400">
        <v>3</v>
      </c>
      <c r="AB37" s="69" t="s">
        <v>868</v>
      </c>
      <c r="AC37" s="45">
        <v>15450</v>
      </c>
      <c r="AD37" s="397"/>
      <c r="AE37" s="64">
        <v>9.8039215686274508E-3</v>
      </c>
      <c r="AF37" s="45">
        <v>23175</v>
      </c>
      <c r="AG37" s="397"/>
      <c r="AH37" s="64">
        <v>1.9801980198019802E-2</v>
      </c>
    </row>
    <row r="38" spans="1:34" ht="16.5" thickBot="1" x14ac:dyDescent="0.3">
      <c r="A38" s="3" t="s">
        <v>182</v>
      </c>
      <c r="B38" s="4" t="s">
        <v>183</v>
      </c>
      <c r="C38" s="4" t="s">
        <v>184</v>
      </c>
      <c r="D38" s="4" t="s">
        <v>180</v>
      </c>
      <c r="E38" s="4" t="s">
        <v>172</v>
      </c>
      <c r="F38" s="4" t="s">
        <v>1507</v>
      </c>
      <c r="G38" s="4" t="s">
        <v>185</v>
      </c>
      <c r="I38" s="652">
        <v>2013</v>
      </c>
      <c r="J38" s="446" t="s">
        <v>867</v>
      </c>
      <c r="K38" s="74">
        <v>4.8913043478260872E-2</v>
      </c>
      <c r="L38" s="75">
        <v>7.2057470967153668E-3</v>
      </c>
      <c r="M38" s="74">
        <v>3.56715280801045E-2</v>
      </c>
      <c r="N38" s="74">
        <v>-1.5438184632049362E-3</v>
      </c>
      <c r="O38" s="126">
        <f>((K38-L38)*(M38-N38))</f>
        <v>1.5521514882237317E-3</v>
      </c>
      <c r="Q38" s="599">
        <v>2013</v>
      </c>
      <c r="R38" s="140" t="s">
        <v>867</v>
      </c>
      <c r="S38" s="141">
        <v>4.8913043478260872E-2</v>
      </c>
      <c r="T38" s="141">
        <v>3.5671528080104521E-2</v>
      </c>
      <c r="U38" s="141">
        <v>9.0613421914268761E-3</v>
      </c>
      <c r="V38" s="141">
        <v>1.2019516147379994</v>
      </c>
      <c r="W38" s="142">
        <f>S38-U38-(V38*T38)</f>
        <v>-3.0237494892195182E-3</v>
      </c>
      <c r="X38" s="206">
        <f>W38^2</f>
        <v>9.1430609735552982E-6</v>
      </c>
      <c r="AA38" s="400">
        <v>4</v>
      </c>
      <c r="AB38" s="69" t="s">
        <v>869</v>
      </c>
      <c r="AC38" s="45">
        <v>16550</v>
      </c>
      <c r="AD38" s="397"/>
      <c r="AE38" s="64">
        <v>7.1197411003236247E-2</v>
      </c>
      <c r="AF38" s="45">
        <v>23300</v>
      </c>
      <c r="AG38" s="397">
        <v>175</v>
      </c>
      <c r="AH38" s="64">
        <v>1.2944983818770227E-2</v>
      </c>
    </row>
    <row r="39" spans="1:34" ht="16.5" thickBot="1" x14ac:dyDescent="0.3">
      <c r="A39" s="3" t="s">
        <v>186</v>
      </c>
      <c r="B39" s="4" t="s">
        <v>166</v>
      </c>
      <c r="C39" s="4" t="s">
        <v>187</v>
      </c>
      <c r="D39" s="4" t="s">
        <v>173</v>
      </c>
      <c r="E39" s="4" t="s">
        <v>183</v>
      </c>
      <c r="F39" s="4" t="s">
        <v>1508</v>
      </c>
      <c r="G39" s="4" t="s">
        <v>188</v>
      </c>
      <c r="I39" s="653"/>
      <c r="J39" s="446" t="s">
        <v>868</v>
      </c>
      <c r="K39" s="74">
        <v>0.13989637305699482</v>
      </c>
      <c r="L39" s="75">
        <v>7.2057470967153668E-3</v>
      </c>
      <c r="M39" s="74">
        <v>8.3388067151827255E-2</v>
      </c>
      <c r="N39" s="74">
        <v>-1.5438184632049362E-3</v>
      </c>
      <c r="O39" s="126">
        <f t="shared" ref="O39:O49" si="6">((K39-L39)*(M39-N39))</f>
        <v>1.1269665066245474E-2</v>
      </c>
      <c r="Q39" s="599"/>
      <c r="R39" s="140" t="s">
        <v>868</v>
      </c>
      <c r="S39" s="141">
        <v>0.13989637305699482</v>
      </c>
      <c r="T39" s="141">
        <v>8.3388067151827255E-2</v>
      </c>
      <c r="U39" s="141">
        <v>9.0613421914268761E-3</v>
      </c>
      <c r="V39" s="141">
        <v>1.2019516147379994</v>
      </c>
      <c r="W39" s="142">
        <f t="shared" ref="W39:W49" si="7">S39-U39-(V39*T39)</f>
        <v>3.0606608902548446E-2</v>
      </c>
      <c r="X39" s="206">
        <f t="shared" ref="X39:X49" si="8">W39^2</f>
        <v>9.3676450851355785E-4</v>
      </c>
      <c r="AA39" s="400">
        <v>5</v>
      </c>
      <c r="AB39" s="69" t="s">
        <v>870</v>
      </c>
      <c r="AC39" s="45">
        <v>17750</v>
      </c>
      <c r="AD39" s="397">
        <v>260</v>
      </c>
      <c r="AE39" s="64">
        <v>8.821752265861027E-2</v>
      </c>
      <c r="AF39" s="45">
        <v>22100</v>
      </c>
      <c r="AG39" s="397"/>
      <c r="AH39" s="64">
        <v>-5.1502145922746781E-2</v>
      </c>
    </row>
    <row r="40" spans="1:34" ht="16.5" thickBot="1" x14ac:dyDescent="0.3">
      <c r="A40" s="3" t="s">
        <v>189</v>
      </c>
      <c r="B40" s="4" t="s">
        <v>172</v>
      </c>
      <c r="C40" s="4" t="s">
        <v>190</v>
      </c>
      <c r="D40" s="4" t="s">
        <v>191</v>
      </c>
      <c r="E40" s="4" t="s">
        <v>166</v>
      </c>
      <c r="F40" s="4" t="s">
        <v>1509</v>
      </c>
      <c r="G40" s="4" t="s">
        <v>192</v>
      </c>
      <c r="I40" s="653"/>
      <c r="J40" s="446" t="s">
        <v>869</v>
      </c>
      <c r="K40" s="74">
        <v>3.6363636363636362E-2</v>
      </c>
      <c r="L40" s="75">
        <v>7.2057470967153668E-3</v>
      </c>
      <c r="M40" s="74">
        <v>1.4707665446079972E-2</v>
      </c>
      <c r="N40" s="74">
        <v>-1.5438184632049362E-3</v>
      </c>
      <c r="O40" s="126">
        <f t="shared" si="6"/>
        <v>4.7385896825007768E-4</v>
      </c>
      <c r="Q40" s="599"/>
      <c r="R40" s="140" t="s">
        <v>869</v>
      </c>
      <c r="S40" s="141">
        <v>3.6363636363636362E-2</v>
      </c>
      <c r="T40" s="141">
        <v>1.4707665446079972E-2</v>
      </c>
      <c r="U40" s="141">
        <v>9.0613421914268761E-3</v>
      </c>
      <c r="V40" s="141">
        <v>1.2019516147379994</v>
      </c>
      <c r="W40" s="142">
        <f t="shared" si="7"/>
        <v>9.6243919402673878E-3</v>
      </c>
      <c r="X40" s="206">
        <f t="shared" si="8"/>
        <v>9.2628920219883849E-5</v>
      </c>
      <c r="AA40" s="400">
        <v>6</v>
      </c>
      <c r="AB40" s="69" t="s">
        <v>871</v>
      </c>
      <c r="AC40" s="45">
        <v>17150</v>
      </c>
      <c r="AD40" s="397"/>
      <c r="AE40" s="64">
        <v>-3.3802816901408447E-2</v>
      </c>
      <c r="AF40" s="45">
        <v>22700</v>
      </c>
      <c r="AG40" s="28"/>
      <c r="AH40" s="64">
        <v>2.7149321266968326E-2</v>
      </c>
    </row>
    <row r="41" spans="1:34" ht="16.5" thickBot="1" x14ac:dyDescent="0.3">
      <c r="A41" s="3" t="s">
        <v>193</v>
      </c>
      <c r="B41" s="4" t="s">
        <v>194</v>
      </c>
      <c r="C41" s="4" t="s">
        <v>195</v>
      </c>
      <c r="D41" s="4" t="s">
        <v>194</v>
      </c>
      <c r="E41" s="4" t="s">
        <v>172</v>
      </c>
      <c r="F41" s="4" t="s">
        <v>1507</v>
      </c>
      <c r="G41" s="4" t="s">
        <v>196</v>
      </c>
      <c r="I41" s="653"/>
      <c r="J41" s="446" t="s">
        <v>870</v>
      </c>
      <c r="K41" s="74">
        <v>-5.701754385964912E-2</v>
      </c>
      <c r="L41" s="75">
        <v>7.2057470967153668E-3</v>
      </c>
      <c r="M41" s="74">
        <v>1.3813376032119618E-2</v>
      </c>
      <c r="N41" s="74">
        <v>-1.5438184632049362E-3</v>
      </c>
      <c r="O41" s="126">
        <f t="shared" si="6"/>
        <v>-9.8628957034670802E-4</v>
      </c>
      <c r="Q41" s="599"/>
      <c r="R41" s="140" t="s">
        <v>870</v>
      </c>
      <c r="S41" s="141">
        <v>-5.701754385964912E-2</v>
      </c>
      <c r="T41" s="141">
        <v>1.3813376032119618E-2</v>
      </c>
      <c r="U41" s="141">
        <v>9.0613421914268761E-3</v>
      </c>
      <c r="V41" s="141">
        <v>1.2019516147379994</v>
      </c>
      <c r="W41" s="142">
        <f t="shared" si="7"/>
        <v>-8.2681895677865352E-2</v>
      </c>
      <c r="X41" s="206">
        <f t="shared" si="8"/>
        <v>6.836295872885409E-3</v>
      </c>
      <c r="AA41" s="400">
        <v>7</v>
      </c>
      <c r="AB41" s="69" t="s">
        <v>872</v>
      </c>
      <c r="AC41" s="45">
        <v>18150</v>
      </c>
      <c r="AD41" s="397"/>
      <c r="AE41" s="64">
        <v>5.8309037900874633E-2</v>
      </c>
      <c r="AF41" s="45">
        <v>21475</v>
      </c>
      <c r="AG41" s="28"/>
      <c r="AH41" s="64">
        <v>-5.3964757709251104E-2</v>
      </c>
    </row>
    <row r="42" spans="1:34" ht="16.5" thickBot="1" x14ac:dyDescent="0.3">
      <c r="A42" s="3" t="s">
        <v>197</v>
      </c>
      <c r="B42" s="661" t="s">
        <v>198</v>
      </c>
      <c r="C42" s="661"/>
      <c r="D42" s="661"/>
      <c r="E42" s="661"/>
      <c r="F42" s="661"/>
      <c r="G42" s="661"/>
      <c r="I42" s="653"/>
      <c r="J42" s="446" t="s">
        <v>871</v>
      </c>
      <c r="K42" s="74">
        <v>-3.0604651162790698E-2</v>
      </c>
      <c r="L42" s="75">
        <v>7.2057470967153668E-3</v>
      </c>
      <c r="M42" s="74">
        <v>-1.0560682672701252E-2</v>
      </c>
      <c r="N42" s="74">
        <v>-1.5438184632049362E-3</v>
      </c>
      <c r="O42" s="126">
        <f t="shared" si="6"/>
        <v>3.4093122681294201E-4</v>
      </c>
      <c r="Q42" s="599"/>
      <c r="R42" s="140" t="s">
        <v>871</v>
      </c>
      <c r="S42" s="141">
        <v>-3.0604651162790698E-2</v>
      </c>
      <c r="T42" s="141">
        <v>-1.0560682672701252E-2</v>
      </c>
      <c r="U42" s="141">
        <v>9.0613421914268761E-3</v>
      </c>
      <c r="V42" s="141">
        <v>1.2019516147379994</v>
      </c>
      <c r="W42" s="142">
        <f t="shared" si="7"/>
        <v>-2.6972563763028694E-2</v>
      </c>
      <c r="X42" s="206">
        <f t="shared" si="8"/>
        <v>7.2751919595064865E-4</v>
      </c>
      <c r="AA42" s="400">
        <v>8</v>
      </c>
      <c r="AB42" s="69" t="s">
        <v>873</v>
      </c>
      <c r="AC42" s="45">
        <v>18700</v>
      </c>
      <c r="AD42" s="397"/>
      <c r="AE42" s="64">
        <v>3.0303030303030304E-2</v>
      </c>
      <c r="AF42" s="45">
        <v>23275</v>
      </c>
      <c r="AG42" s="28"/>
      <c r="AH42" s="64">
        <v>8.381839348079162E-2</v>
      </c>
    </row>
    <row r="43" spans="1:34" ht="16.5" thickBot="1" x14ac:dyDescent="0.3">
      <c r="A43" s="3" t="s">
        <v>199</v>
      </c>
      <c r="B43" s="4" t="s">
        <v>200</v>
      </c>
      <c r="C43" s="4" t="s">
        <v>201</v>
      </c>
      <c r="D43" s="4" t="s">
        <v>202</v>
      </c>
      <c r="E43" s="4" t="s">
        <v>202</v>
      </c>
      <c r="F43" s="4" t="s">
        <v>1510</v>
      </c>
      <c r="G43" s="4" t="s">
        <v>203</v>
      </c>
      <c r="I43" s="653"/>
      <c r="J43" s="446" t="s">
        <v>872</v>
      </c>
      <c r="K43" s="74">
        <v>-3.3816425120772944E-2</v>
      </c>
      <c r="L43" s="75">
        <v>7.2057470967153668E-3</v>
      </c>
      <c r="M43" s="74">
        <v>-4.225285001250792E-2</v>
      </c>
      <c r="N43" s="74">
        <v>-1.5438184632049362E-3</v>
      </c>
      <c r="O43" s="126">
        <f t="shared" si="6"/>
        <v>1.6699729030226721E-3</v>
      </c>
      <c r="Q43" s="599"/>
      <c r="R43" s="140" t="s">
        <v>872</v>
      </c>
      <c r="S43" s="141">
        <v>-3.3816425120772944E-2</v>
      </c>
      <c r="T43" s="141">
        <v>-4.225285001250792E-2</v>
      </c>
      <c r="U43" s="141">
        <v>9.0613421914268761E-3</v>
      </c>
      <c r="V43" s="141">
        <v>1.2019516147379994</v>
      </c>
      <c r="W43" s="142">
        <f t="shared" si="7"/>
        <v>7.9081139876165732E-3</v>
      </c>
      <c r="X43" s="206">
        <f t="shared" si="8"/>
        <v>6.2538266841136904E-5</v>
      </c>
      <c r="AA43" s="400">
        <v>9</v>
      </c>
      <c r="AB43" s="69" t="s">
        <v>874</v>
      </c>
      <c r="AC43" s="45">
        <v>18950</v>
      </c>
      <c r="AD43" s="397"/>
      <c r="AE43" s="64">
        <v>1.3368983957219251E-2</v>
      </c>
      <c r="AF43" s="79">
        <v>24800</v>
      </c>
      <c r="AG43" s="28"/>
      <c r="AH43" s="64">
        <v>6.5520945220193347E-2</v>
      </c>
    </row>
    <row r="44" spans="1:34" ht="16.5" thickBot="1" x14ac:dyDescent="0.3">
      <c r="A44" s="3" t="s">
        <v>204</v>
      </c>
      <c r="B44" s="4" t="s">
        <v>205</v>
      </c>
      <c r="C44" s="4" t="s">
        <v>206</v>
      </c>
      <c r="D44" s="4" t="s">
        <v>207</v>
      </c>
      <c r="E44" s="4" t="s">
        <v>208</v>
      </c>
      <c r="F44" s="4" t="s">
        <v>1511</v>
      </c>
      <c r="G44" s="4" t="s">
        <v>209</v>
      </c>
      <c r="I44" s="653"/>
      <c r="J44" s="446" t="s">
        <v>873</v>
      </c>
      <c r="K44" s="74">
        <v>0.04</v>
      </c>
      <c r="L44" s="75">
        <v>7.2057470967153668E-3</v>
      </c>
      <c r="M44" s="74">
        <v>-3.9925373134328389E-2</v>
      </c>
      <c r="N44" s="74">
        <v>-1.5438184632049362E-3</v>
      </c>
      <c r="O44" s="126">
        <f t="shared" si="6"/>
        <v>-1.2586944107060684E-3</v>
      </c>
      <c r="Q44" s="599"/>
      <c r="R44" s="140" t="s">
        <v>873</v>
      </c>
      <c r="S44" s="141">
        <v>0.04</v>
      </c>
      <c r="T44" s="141">
        <v>-3.9925373134328389E-2</v>
      </c>
      <c r="U44" s="141">
        <v>9.0613421914268761E-3</v>
      </c>
      <c r="V44" s="141">
        <v>1.2019516147379994</v>
      </c>
      <c r="W44" s="142">
        <f t="shared" si="7"/>
        <v>7.8927024516396271E-2</v>
      </c>
      <c r="X44" s="206">
        <f t="shared" si="8"/>
        <v>6.2294751990118183E-3</v>
      </c>
      <c r="AA44" s="400">
        <v>10</v>
      </c>
      <c r="AB44" s="69" t="s">
        <v>875</v>
      </c>
      <c r="AC44" s="45">
        <v>20300</v>
      </c>
      <c r="AD44" s="397"/>
      <c r="AE44" s="64">
        <v>7.1240105540897103E-2</v>
      </c>
      <c r="AF44" s="79">
        <v>24150</v>
      </c>
      <c r="AG44" s="31"/>
      <c r="AH44" s="64">
        <v>-2.620967741935484E-2</v>
      </c>
    </row>
    <row r="45" spans="1:34" ht="16.5" thickBot="1" x14ac:dyDescent="0.3">
      <c r="A45" s="3" t="s">
        <v>210</v>
      </c>
      <c r="B45" s="4" t="s">
        <v>211</v>
      </c>
      <c r="C45" s="4" t="s">
        <v>211</v>
      </c>
      <c r="D45" s="4" t="s">
        <v>212</v>
      </c>
      <c r="E45" s="4" t="s">
        <v>213</v>
      </c>
      <c r="F45" s="4" t="s">
        <v>1512</v>
      </c>
      <c r="G45" s="4" t="s">
        <v>214</v>
      </c>
      <c r="I45" s="653"/>
      <c r="J45" s="446" t="s">
        <v>874</v>
      </c>
      <c r="K45" s="74">
        <v>-0.12980769230769232</v>
      </c>
      <c r="L45" s="75">
        <v>7.2057470967153668E-3</v>
      </c>
      <c r="M45" s="74">
        <v>-9.1760590750097071E-2</v>
      </c>
      <c r="N45" s="74">
        <v>-1.5438184632049362E-3</v>
      </c>
      <c r="O45" s="126">
        <f t="shared" si="6"/>
        <v>1.2360910262991343E-2</v>
      </c>
      <c r="Q45" s="599"/>
      <c r="R45" s="140" t="s">
        <v>874</v>
      </c>
      <c r="S45" s="141">
        <v>-0.12980769230769232</v>
      </c>
      <c r="T45" s="141">
        <v>-9.1760590750097071E-2</v>
      </c>
      <c r="U45" s="141">
        <v>9.0613421914268761E-3</v>
      </c>
      <c r="V45" s="141">
        <v>1.2019516147379994</v>
      </c>
      <c r="W45" s="142">
        <f t="shared" si="7"/>
        <v>-2.8577244277727287E-2</v>
      </c>
      <c r="X45" s="206">
        <f t="shared" si="8"/>
        <v>8.1665889050889704E-4</v>
      </c>
      <c r="AA45" s="400">
        <v>11</v>
      </c>
      <c r="AB45" s="69" t="s">
        <v>876</v>
      </c>
      <c r="AC45" s="45">
        <v>20900</v>
      </c>
      <c r="AD45" s="397"/>
      <c r="AE45" s="64">
        <v>2.9556650246305417E-2</v>
      </c>
      <c r="AF45" s="79">
        <v>23650</v>
      </c>
      <c r="AG45" s="28"/>
      <c r="AH45" s="64">
        <v>-2.0703933747412008E-2</v>
      </c>
    </row>
    <row r="46" spans="1:34" ht="16.5" thickBot="1" x14ac:dyDescent="0.3">
      <c r="A46" s="3" t="s">
        <v>215</v>
      </c>
      <c r="B46" s="4" t="s">
        <v>216</v>
      </c>
      <c r="C46" s="4" t="s">
        <v>217</v>
      </c>
      <c r="D46" s="4" t="s">
        <v>218</v>
      </c>
      <c r="E46" s="4" t="s">
        <v>208</v>
      </c>
      <c r="F46" s="4" t="s">
        <v>1511</v>
      </c>
      <c r="G46" s="4" t="s">
        <v>219</v>
      </c>
      <c r="I46" s="653"/>
      <c r="J46" s="446" t="s">
        <v>875</v>
      </c>
      <c r="K46" s="74">
        <v>0.10497237569060773</v>
      </c>
      <c r="L46" s="75">
        <v>7.2057470967153668E-3</v>
      </c>
      <c r="M46" s="74">
        <v>1.6874206569957247E-2</v>
      </c>
      <c r="N46" s="74">
        <v>-1.5438184632049362E-3</v>
      </c>
      <c r="O46" s="126">
        <f t="shared" si="6"/>
        <v>1.8006682128501792E-3</v>
      </c>
      <c r="Q46" s="599"/>
      <c r="R46" s="140" t="s">
        <v>875</v>
      </c>
      <c r="S46" s="141">
        <v>0.10497237569060773</v>
      </c>
      <c r="T46" s="141">
        <v>1.6874206569957247E-2</v>
      </c>
      <c r="U46" s="141">
        <v>9.0613421914268761E-3</v>
      </c>
      <c r="V46" s="141">
        <v>1.2019516147379994</v>
      </c>
      <c r="W46" s="142">
        <f t="shared" si="7"/>
        <v>7.5629053664998183E-2</v>
      </c>
      <c r="X46" s="206">
        <f t="shared" si="8"/>
        <v>5.7197537582631755E-3</v>
      </c>
      <c r="AA46" s="400">
        <v>12</v>
      </c>
      <c r="AB46" s="69" t="s">
        <v>877</v>
      </c>
      <c r="AC46" s="45">
        <v>20350</v>
      </c>
      <c r="AD46" s="397">
        <v>80</v>
      </c>
      <c r="AE46" s="64">
        <v>-2.2488038277511963E-2</v>
      </c>
      <c r="AF46" s="79">
        <v>26050</v>
      </c>
      <c r="AG46" s="28"/>
      <c r="AH46" s="64">
        <v>0.1014799154334038</v>
      </c>
    </row>
    <row r="47" spans="1:34" ht="16.5" thickBot="1" x14ac:dyDescent="0.3">
      <c r="A47" s="3" t="s">
        <v>220</v>
      </c>
      <c r="B47" s="4" t="s">
        <v>221</v>
      </c>
      <c r="C47" s="4" t="s">
        <v>217</v>
      </c>
      <c r="D47" s="4" t="s">
        <v>222</v>
      </c>
      <c r="E47" s="4" t="s">
        <v>166</v>
      </c>
      <c r="F47" s="4" t="s">
        <v>1513</v>
      </c>
      <c r="G47" s="4" t="s">
        <v>223</v>
      </c>
      <c r="I47" s="653"/>
      <c r="J47" s="446" t="s">
        <v>876</v>
      </c>
      <c r="K47" s="74">
        <v>4.4999999999999998E-2</v>
      </c>
      <c r="L47" s="75">
        <v>7.2057470967153668E-3</v>
      </c>
      <c r="M47" s="74">
        <v>5.8788048814700476E-2</v>
      </c>
      <c r="N47" s="74">
        <v>-1.5438184632049362E-3</v>
      </c>
      <c r="O47" s="126">
        <f t="shared" si="6"/>
        <v>2.2801978500285596E-3</v>
      </c>
      <c r="Q47" s="599"/>
      <c r="R47" s="140" t="s">
        <v>876</v>
      </c>
      <c r="S47" s="141">
        <v>4.4999999999999998E-2</v>
      </c>
      <c r="T47" s="141">
        <v>5.8788048814700476E-2</v>
      </c>
      <c r="U47" s="141">
        <v>9.0613421914268761E-3</v>
      </c>
      <c r="V47" s="141">
        <v>1.2019516147379994</v>
      </c>
      <c r="W47" s="142">
        <f t="shared" si="7"/>
        <v>-3.4721732391552448E-2</v>
      </c>
      <c r="X47" s="206">
        <f t="shared" si="8"/>
        <v>1.2055987002705824E-3</v>
      </c>
      <c r="AA47" s="400">
        <v>13</v>
      </c>
      <c r="AB47" s="69" t="s">
        <v>866</v>
      </c>
      <c r="AC47" s="45">
        <v>21900</v>
      </c>
      <c r="AD47" s="397"/>
      <c r="AE47" s="64">
        <v>7.6167076167076173E-2</v>
      </c>
      <c r="AF47" s="79">
        <v>26000</v>
      </c>
      <c r="AG47" s="28" t="s">
        <v>5112</v>
      </c>
      <c r="AH47" s="64">
        <v>1.3435700575815739E-3</v>
      </c>
    </row>
    <row r="48" spans="1:34" ht="16.5" thickBot="1" x14ac:dyDescent="0.3">
      <c r="A48" s="3" t="s">
        <v>224</v>
      </c>
      <c r="B48" s="4" t="s">
        <v>225</v>
      </c>
      <c r="C48" s="4" t="s">
        <v>139</v>
      </c>
      <c r="D48" s="4" t="s">
        <v>180</v>
      </c>
      <c r="E48" s="4" t="s">
        <v>226</v>
      </c>
      <c r="F48" s="4" t="s">
        <v>1514</v>
      </c>
      <c r="G48" s="4" t="s">
        <v>227</v>
      </c>
      <c r="I48" s="653"/>
      <c r="J48" s="446" t="s">
        <v>877</v>
      </c>
      <c r="K48" s="74">
        <v>-7.2248803827751201E-2</v>
      </c>
      <c r="L48" s="75">
        <v>7.2057470967153668E-3</v>
      </c>
      <c r="M48" s="74">
        <v>-6.6135848756640692E-2</v>
      </c>
      <c r="N48" s="74">
        <v>-1.5438184632049362E-3</v>
      </c>
      <c r="O48" s="126">
        <f t="shared" si="6"/>
        <v>5.1321307602644785E-3</v>
      </c>
      <c r="Q48" s="599"/>
      <c r="R48" s="140" t="s">
        <v>877</v>
      </c>
      <c r="S48" s="141">
        <v>-7.2248803827751201E-2</v>
      </c>
      <c r="T48" s="141">
        <v>-6.6135848756640692E-2</v>
      </c>
      <c r="U48" s="141">
        <v>9.0613421914268761E-3</v>
      </c>
      <c r="V48" s="141">
        <v>1.2019516147379994</v>
      </c>
      <c r="W48" s="142">
        <f t="shared" si="7"/>
        <v>-1.8180558140656888E-3</v>
      </c>
      <c r="X48" s="206">
        <f t="shared" si="8"/>
        <v>3.3053269430580547E-6</v>
      </c>
      <c r="AA48" s="662" t="s">
        <v>5160</v>
      </c>
      <c r="AB48" s="662"/>
      <c r="AC48" s="662"/>
      <c r="AD48" s="662"/>
      <c r="AE48" s="64">
        <v>0.37896965836050489</v>
      </c>
      <c r="AF48" s="662" t="s">
        <v>5160</v>
      </c>
      <c r="AG48" s="662"/>
      <c r="AH48" s="64">
        <v>0.1973498275536763</v>
      </c>
    </row>
    <row r="49" spans="1:24" ht="16.5" thickBot="1" x14ac:dyDescent="0.3">
      <c r="A49" s="3" t="s">
        <v>228</v>
      </c>
      <c r="B49" s="4" t="s">
        <v>183</v>
      </c>
      <c r="C49" s="4" t="s">
        <v>229</v>
      </c>
      <c r="D49" s="4" t="s">
        <v>230</v>
      </c>
      <c r="E49" s="4" t="s">
        <v>139</v>
      </c>
      <c r="F49" s="4" t="s">
        <v>1515</v>
      </c>
      <c r="G49" s="4" t="s">
        <v>231</v>
      </c>
      <c r="I49" s="654"/>
      <c r="J49" s="446" t="s">
        <v>866</v>
      </c>
      <c r="K49" s="74">
        <v>-5.1813471502590676E-3</v>
      </c>
      <c r="L49" s="75">
        <v>7.2057470967153668E-3</v>
      </c>
      <c r="M49" s="74">
        <v>8.8666316730269968E-3</v>
      </c>
      <c r="N49" s="74">
        <v>-1.5438184632049362E-3</v>
      </c>
      <c r="O49" s="126">
        <f t="shared" si="6"/>
        <v>-1.2895522699093282E-4</v>
      </c>
      <c r="Q49" s="599"/>
      <c r="R49" s="140" t="s">
        <v>866</v>
      </c>
      <c r="S49" s="141">
        <v>-5.1813471502590676E-3</v>
      </c>
      <c r="T49" s="141">
        <v>8.8666316730269968E-3</v>
      </c>
      <c r="U49" s="141">
        <v>9.0613421914268761E-3</v>
      </c>
      <c r="V49" s="141">
        <v>1.2019516147379994</v>
      </c>
      <c r="W49" s="142">
        <f t="shared" si="7"/>
        <v>-2.4899951598367831E-2</v>
      </c>
      <c r="X49" s="206">
        <f t="shared" si="8"/>
        <v>6.2000758960106068E-4</v>
      </c>
    </row>
    <row r="50" spans="1:24" ht="16.5" thickBot="1" x14ac:dyDescent="0.3">
      <c r="A50" s="3" t="s">
        <v>232</v>
      </c>
      <c r="B50" s="661" t="s">
        <v>233</v>
      </c>
      <c r="C50" s="661"/>
      <c r="D50" s="661"/>
      <c r="E50" s="661"/>
      <c r="F50" s="661"/>
      <c r="G50" s="661"/>
      <c r="I50" s="646" t="s">
        <v>891</v>
      </c>
      <c r="J50" s="647"/>
      <c r="K50" s="647"/>
      <c r="L50" s="647"/>
      <c r="M50" s="647"/>
      <c r="N50" s="655"/>
      <c r="O50" s="126">
        <f>SUM(O38:O49)</f>
        <v>3.4506547530645755E-2</v>
      </c>
      <c r="Q50" s="599" t="s">
        <v>891</v>
      </c>
      <c r="R50" s="599"/>
      <c r="S50" s="599"/>
      <c r="T50" s="599"/>
      <c r="U50" s="599"/>
      <c r="V50" s="599"/>
      <c r="W50" s="599"/>
      <c r="X50" s="206">
        <f>SUM(X38:X49)</f>
        <v>2.3259689289982784E-2</v>
      </c>
    </row>
    <row r="51" spans="1:24" ht="19.5" thickBot="1" x14ac:dyDescent="0.3">
      <c r="A51" s="3" t="s">
        <v>234</v>
      </c>
      <c r="B51" s="4" t="s">
        <v>235</v>
      </c>
      <c r="C51" s="4" t="s">
        <v>236</v>
      </c>
      <c r="D51" s="4" t="s">
        <v>208</v>
      </c>
      <c r="E51" s="4" t="s">
        <v>183</v>
      </c>
      <c r="F51" s="4" t="s">
        <v>1516</v>
      </c>
      <c r="G51" s="4" t="s">
        <v>237</v>
      </c>
      <c r="I51" s="649" t="s">
        <v>5173</v>
      </c>
      <c r="J51" s="650"/>
      <c r="K51" s="650"/>
      <c r="L51" s="650"/>
      <c r="M51" s="650"/>
      <c r="N51" s="656"/>
      <c r="O51" s="126">
        <f>O50/12</f>
        <v>2.8755456275538129E-3</v>
      </c>
      <c r="Q51" s="600" t="s">
        <v>5070</v>
      </c>
      <c r="R51" s="600"/>
      <c r="S51" s="600"/>
      <c r="T51" s="600"/>
      <c r="U51" s="600"/>
      <c r="V51" s="600"/>
      <c r="W51" s="600"/>
      <c r="X51" s="206">
        <f>X50/12</f>
        <v>1.9383074408318988E-3</v>
      </c>
    </row>
    <row r="52" spans="1:24" ht="18" thickBot="1" x14ac:dyDescent="0.3">
      <c r="A52" s="3" t="s">
        <v>238</v>
      </c>
      <c r="B52" s="4" t="s">
        <v>239</v>
      </c>
      <c r="C52" s="4" t="s">
        <v>240</v>
      </c>
      <c r="D52" s="4" t="s">
        <v>241</v>
      </c>
      <c r="E52" s="4" t="s">
        <v>240</v>
      </c>
      <c r="F52" s="4" t="s">
        <v>1517</v>
      </c>
      <c r="G52" s="4" t="s">
        <v>242</v>
      </c>
      <c r="I52" s="39" t="s">
        <v>884</v>
      </c>
      <c r="J52" s="40" t="s">
        <v>885</v>
      </c>
      <c r="K52" s="40" t="s">
        <v>886</v>
      </c>
      <c r="L52" s="40" t="s">
        <v>887</v>
      </c>
      <c r="M52" s="40" t="s">
        <v>888</v>
      </c>
      <c r="N52" s="40" t="s">
        <v>889</v>
      </c>
      <c r="O52" s="40" t="s">
        <v>890</v>
      </c>
      <c r="Q52" s="157" t="s">
        <v>884</v>
      </c>
      <c r="R52" s="157" t="s">
        <v>885</v>
      </c>
      <c r="S52" s="157" t="s">
        <v>886</v>
      </c>
      <c r="T52" s="157" t="s">
        <v>888</v>
      </c>
      <c r="U52" s="157" t="s">
        <v>5071</v>
      </c>
      <c r="V52" s="157" t="s">
        <v>5072</v>
      </c>
      <c r="W52" s="157" t="s">
        <v>5073</v>
      </c>
      <c r="X52" s="157" t="s">
        <v>5074</v>
      </c>
    </row>
    <row r="53" spans="1:24" ht="16.5" thickBot="1" x14ac:dyDescent="0.3">
      <c r="A53" s="3" t="s">
        <v>243</v>
      </c>
      <c r="B53" s="4" t="s">
        <v>244</v>
      </c>
      <c r="C53" s="4" t="s">
        <v>245</v>
      </c>
      <c r="D53" s="4" t="s">
        <v>246</v>
      </c>
      <c r="E53" s="4" t="s">
        <v>247</v>
      </c>
      <c r="F53" s="4" t="s">
        <v>1518</v>
      </c>
      <c r="G53" s="4" t="s">
        <v>248</v>
      </c>
      <c r="I53" s="590">
        <v>2014</v>
      </c>
      <c r="J53" s="41" t="s">
        <v>867</v>
      </c>
      <c r="K53" s="42">
        <v>3.3854166666666664E-2</v>
      </c>
      <c r="L53" s="42">
        <v>2.8426008513656703E-2</v>
      </c>
      <c r="M53" s="42">
        <v>4.3057625783952537E-2</v>
      </c>
      <c r="N53" s="42">
        <v>1.9868817943784263E-2</v>
      </c>
      <c r="O53" s="44">
        <f>((K53-L53)*(M53-N53))</f>
        <v>1.2587251633619073E-4</v>
      </c>
      <c r="Q53" s="599">
        <v>2014</v>
      </c>
      <c r="R53" s="140" t="s">
        <v>867</v>
      </c>
      <c r="S53" s="42">
        <v>3.3854166666666664E-2</v>
      </c>
      <c r="T53" s="42">
        <v>4.3057625783952537E-2</v>
      </c>
      <c r="U53" s="141">
        <v>2.1034369583432813E-2</v>
      </c>
      <c r="V53" s="141">
        <v>0.37202207756583122</v>
      </c>
      <c r="W53" s="237">
        <f>S53-U53-(V53*T53)</f>
        <v>-3.1985903159642733E-3</v>
      </c>
      <c r="X53" s="206">
        <f>W53^2</f>
        <v>1.023098000938043E-5</v>
      </c>
    </row>
    <row r="54" spans="1:24" ht="16.5" thickBot="1" x14ac:dyDescent="0.3">
      <c r="A54" s="3" t="s">
        <v>249</v>
      </c>
      <c r="B54" s="4" t="s">
        <v>250</v>
      </c>
      <c r="C54" s="4" t="s">
        <v>251</v>
      </c>
      <c r="D54" s="4" t="s">
        <v>200</v>
      </c>
      <c r="E54" s="4" t="s">
        <v>160</v>
      </c>
      <c r="F54" s="4" t="s">
        <v>1519</v>
      </c>
      <c r="G54" s="4" t="s">
        <v>252</v>
      </c>
      <c r="I54" s="591"/>
      <c r="J54" s="41" t="s">
        <v>868</v>
      </c>
      <c r="K54" s="42">
        <v>3.0226700251889168E-2</v>
      </c>
      <c r="L54" s="42">
        <v>2.8426008513656703E-2</v>
      </c>
      <c r="M54" s="42">
        <v>4.7090703192407331E-2</v>
      </c>
      <c r="N54" s="42">
        <v>1.9868817943784263E-2</v>
      </c>
      <c r="O54" s="44">
        <f t="shared" ref="O54:O64" si="9">((K54-L54)*(M54-N54))</f>
        <v>4.9018223866307765E-5</v>
      </c>
      <c r="Q54" s="599"/>
      <c r="R54" s="140" t="s">
        <v>868</v>
      </c>
      <c r="S54" s="42">
        <v>3.0226700251889168E-2</v>
      </c>
      <c r="T54" s="42">
        <v>4.7090703192407331E-2</v>
      </c>
      <c r="U54" s="141">
        <v>2.1034369583432813E-2</v>
      </c>
      <c r="V54" s="141">
        <v>0.37202207756583122</v>
      </c>
      <c r="W54" s="237">
        <f t="shared" ref="W54:W64" si="10">S54-U54-(V54*T54)</f>
        <v>-8.3264505672189411E-3</v>
      </c>
      <c r="X54" s="206">
        <f t="shared" ref="X54:X64" si="11">W54^2</f>
        <v>6.9329779048340622E-5</v>
      </c>
    </row>
    <row r="55" spans="1:24" ht="16.5" thickBot="1" x14ac:dyDescent="0.3">
      <c r="A55" s="3" t="s">
        <v>253</v>
      </c>
      <c r="B55" s="661" t="s">
        <v>254</v>
      </c>
      <c r="C55" s="661"/>
      <c r="D55" s="661"/>
      <c r="E55" s="661"/>
      <c r="F55" s="661"/>
      <c r="G55" s="661"/>
      <c r="I55" s="591"/>
      <c r="J55" s="41" t="s">
        <v>869</v>
      </c>
      <c r="K55" s="42">
        <v>3.6674816625916873E-2</v>
      </c>
      <c r="L55" s="42">
        <v>2.8426008513656703E-2</v>
      </c>
      <c r="M55" s="42">
        <v>2.9381091555189243E-2</v>
      </c>
      <c r="N55" s="42">
        <v>1.9868817943784263E-2</v>
      </c>
      <c r="O55" s="44">
        <f t="shared" si="9"/>
        <v>7.8464919731795741E-5</v>
      </c>
      <c r="Q55" s="599"/>
      <c r="R55" s="140" t="s">
        <v>869</v>
      </c>
      <c r="S55" s="42">
        <v>3.6674816625916873E-2</v>
      </c>
      <c r="T55" s="42">
        <v>2.9381091555189243E-2</v>
      </c>
      <c r="U55" s="141">
        <v>2.1034369583432813E-2</v>
      </c>
      <c r="V55" s="141">
        <v>0.37202207756583122</v>
      </c>
      <c r="W55" s="237">
        <f t="shared" si="10"/>
        <v>4.7100323209706592E-3</v>
      </c>
      <c r="X55" s="206">
        <f t="shared" si="11"/>
        <v>2.2184404464588256E-5</v>
      </c>
    </row>
    <row r="56" spans="1:24" ht="16.5" thickBot="1" x14ac:dyDescent="0.3">
      <c r="A56" s="3" t="s">
        <v>255</v>
      </c>
      <c r="B56" s="4" t="s">
        <v>162</v>
      </c>
      <c r="C56" s="4" t="s">
        <v>251</v>
      </c>
      <c r="D56" s="4" t="s">
        <v>256</v>
      </c>
      <c r="E56" s="4" t="s">
        <v>250</v>
      </c>
      <c r="F56" s="4" t="s">
        <v>1520</v>
      </c>
      <c r="G56" s="4" t="s">
        <v>257</v>
      </c>
      <c r="I56" s="591"/>
      <c r="J56" s="41" t="s">
        <v>870</v>
      </c>
      <c r="K56" s="42">
        <v>4.4811320754716978E-2</v>
      </c>
      <c r="L56" s="42">
        <v>2.8426008513656703E-2</v>
      </c>
      <c r="M56" s="42">
        <v>1.9324336155895544E-2</v>
      </c>
      <c r="N56" s="42">
        <v>1.9868817943784263E-2</v>
      </c>
      <c r="O56" s="44">
        <f t="shared" si="9"/>
        <v>-8.9215041041274121E-6</v>
      </c>
      <c r="Q56" s="599"/>
      <c r="R56" s="140" t="s">
        <v>870</v>
      </c>
      <c r="S56" s="42">
        <v>4.4811320754716978E-2</v>
      </c>
      <c r="T56" s="42">
        <v>1.9324336155895544E-2</v>
      </c>
      <c r="U56" s="141">
        <v>2.1034369583432813E-2</v>
      </c>
      <c r="V56" s="141">
        <v>0.37202207756583122</v>
      </c>
      <c r="W56" s="237">
        <f t="shared" si="10"/>
        <v>1.6587871486987395E-2</v>
      </c>
      <c r="X56" s="206">
        <f t="shared" si="11"/>
        <v>2.7515748046880943E-4</v>
      </c>
    </row>
    <row r="57" spans="1:24" ht="16.5" thickBot="1" x14ac:dyDescent="0.3">
      <c r="A57" s="3" t="s">
        <v>258</v>
      </c>
      <c r="B57" s="4" t="s">
        <v>259</v>
      </c>
      <c r="C57" s="4" t="s">
        <v>260</v>
      </c>
      <c r="D57" s="4" t="s">
        <v>261</v>
      </c>
      <c r="E57" s="4" t="s">
        <v>166</v>
      </c>
      <c r="F57" s="4" t="s">
        <v>1521</v>
      </c>
      <c r="G57" s="4" t="s">
        <v>262</v>
      </c>
      <c r="I57" s="591"/>
      <c r="J57" s="41" t="s">
        <v>871</v>
      </c>
      <c r="K57" s="42">
        <v>-2.0454545454545454E-2</v>
      </c>
      <c r="L57" s="42">
        <v>2.8426008513656703E-2</v>
      </c>
      <c r="M57" s="42">
        <v>1.1767448709138997E-2</v>
      </c>
      <c r="N57" s="42">
        <v>1.9868817943784263E-2</v>
      </c>
      <c r="O57" s="44">
        <f t="shared" si="9"/>
        <v>3.9599941609041051E-4</v>
      </c>
      <c r="Q57" s="599"/>
      <c r="R57" s="140" t="s">
        <v>871</v>
      </c>
      <c r="S57" s="42">
        <v>-2.0454545454545454E-2</v>
      </c>
      <c r="T57" s="42">
        <v>1.1767448709138997E-2</v>
      </c>
      <c r="U57" s="141">
        <v>2.1034369583432813E-2</v>
      </c>
      <c r="V57" s="141">
        <v>0.37202207756583122</v>
      </c>
      <c r="W57" s="237">
        <f t="shared" si="10"/>
        <v>-4.5866665754401514E-2</v>
      </c>
      <c r="X57" s="206">
        <f t="shared" si="11"/>
        <v>2.1037510274259886E-3</v>
      </c>
    </row>
    <row r="58" spans="1:24" ht="16.5" thickBot="1" x14ac:dyDescent="0.3">
      <c r="A58" s="3" t="s">
        <v>263</v>
      </c>
      <c r="B58" s="4" t="s">
        <v>264</v>
      </c>
      <c r="C58" s="4" t="s">
        <v>187</v>
      </c>
      <c r="D58" s="4" t="s">
        <v>265</v>
      </c>
      <c r="E58" s="4" t="s">
        <v>180</v>
      </c>
      <c r="F58" s="4" t="s">
        <v>1522</v>
      </c>
      <c r="G58" s="4" t="s">
        <v>266</v>
      </c>
      <c r="I58" s="591"/>
      <c r="J58" s="41" t="s">
        <v>872</v>
      </c>
      <c r="K58" s="42">
        <v>2.0881670533642691E-2</v>
      </c>
      <c r="L58" s="42">
        <v>2.8426008513656703E-2</v>
      </c>
      <c r="M58" s="42">
        <v>-2.2800315323509741E-3</v>
      </c>
      <c r="N58" s="42">
        <v>1.9868817943784263E-2</v>
      </c>
      <c r="O58" s="44">
        <f t="shared" si="9"/>
        <v>1.6709840631642052E-4</v>
      </c>
      <c r="Q58" s="599"/>
      <c r="R58" s="140" t="s">
        <v>872</v>
      </c>
      <c r="S58" s="42">
        <v>2.0881670533642691E-2</v>
      </c>
      <c r="T58" s="42">
        <v>-2.2800315323509741E-3</v>
      </c>
      <c r="U58" s="141">
        <v>2.1034369583432813E-2</v>
      </c>
      <c r="V58" s="141">
        <v>0.37202207756583122</v>
      </c>
      <c r="W58" s="237">
        <f t="shared" si="10"/>
        <v>6.955230177906925E-4</v>
      </c>
      <c r="X58" s="206">
        <f t="shared" si="11"/>
        <v>4.8375226827667198E-7</v>
      </c>
    </row>
    <row r="59" spans="1:24" ht="16.5" thickBot="1" x14ac:dyDescent="0.3">
      <c r="A59" s="3" t="s">
        <v>267</v>
      </c>
      <c r="B59" s="4" t="s">
        <v>268</v>
      </c>
      <c r="C59" s="4" t="s">
        <v>250</v>
      </c>
      <c r="D59" s="4" t="s">
        <v>269</v>
      </c>
      <c r="E59" s="4" t="s">
        <v>259</v>
      </c>
      <c r="F59" s="4" t="s">
        <v>1523</v>
      </c>
      <c r="G59" s="4" t="s">
        <v>270</v>
      </c>
      <c r="I59" s="591"/>
      <c r="J59" s="41" t="s">
        <v>873</v>
      </c>
      <c r="K59" s="42">
        <v>5.4545454545454543E-2</v>
      </c>
      <c r="L59" s="42">
        <v>2.8426008513656703E-2</v>
      </c>
      <c r="M59" s="42">
        <v>5.5465739603972428E-2</v>
      </c>
      <c r="N59" s="42">
        <v>1.9868817943784263E-2</v>
      </c>
      <c r="O59" s="44">
        <f t="shared" si="9"/>
        <v>9.2977187420142037E-4</v>
      </c>
      <c r="Q59" s="599"/>
      <c r="R59" s="140" t="s">
        <v>873</v>
      </c>
      <c r="S59" s="42">
        <v>5.4545454545454543E-2</v>
      </c>
      <c r="T59" s="42">
        <v>5.5465739603972428E-2</v>
      </c>
      <c r="U59" s="141">
        <v>2.1034369583432813E-2</v>
      </c>
      <c r="V59" s="141">
        <v>0.37202207756583122</v>
      </c>
      <c r="W59" s="237">
        <f t="shared" si="10"/>
        <v>1.2876605280826504E-2</v>
      </c>
      <c r="X59" s="206">
        <f t="shared" si="11"/>
        <v>1.65806963558209E-4</v>
      </c>
    </row>
    <row r="60" spans="1:24" ht="16.5" thickBot="1" x14ac:dyDescent="0.3">
      <c r="A60" s="3" t="s">
        <v>271</v>
      </c>
      <c r="B60" s="4" t="s">
        <v>272</v>
      </c>
      <c r="C60" s="4" t="s">
        <v>273</v>
      </c>
      <c r="D60" s="4" t="s">
        <v>274</v>
      </c>
      <c r="E60" s="4" t="s">
        <v>275</v>
      </c>
      <c r="F60" s="4" t="s">
        <v>1524</v>
      </c>
      <c r="G60" s="4" t="s">
        <v>276</v>
      </c>
      <c r="I60" s="591"/>
      <c r="J60" s="41" t="s">
        <v>874</v>
      </c>
      <c r="K60" s="42">
        <v>-3.4482758620689655E-2</v>
      </c>
      <c r="L60" s="42">
        <v>2.8426008513656703E-2</v>
      </c>
      <c r="M60" s="42">
        <v>1.0365081193137061E-3</v>
      </c>
      <c r="N60" s="42">
        <v>1.9868817943784263E-2</v>
      </c>
      <c r="O60" s="44">
        <f t="shared" si="9"/>
        <v>1.1847173933494813E-3</v>
      </c>
      <c r="Q60" s="599"/>
      <c r="R60" s="140" t="s">
        <v>874</v>
      </c>
      <c r="S60" s="42">
        <v>-3.4482758620689655E-2</v>
      </c>
      <c r="T60" s="42">
        <v>1.0365081193137061E-3</v>
      </c>
      <c r="U60" s="141">
        <v>2.1034369583432813E-2</v>
      </c>
      <c r="V60" s="141">
        <v>0.37202207756583122</v>
      </c>
      <c r="W60" s="237">
        <f t="shared" si="10"/>
        <v>-5.5902732108083407E-2</v>
      </c>
      <c r="X60" s="206">
        <f t="shared" si="11"/>
        <v>3.1251154571481396E-3</v>
      </c>
    </row>
    <row r="61" spans="1:24" ht="16.5" thickBot="1" x14ac:dyDescent="0.3">
      <c r="A61" s="3" t="s">
        <v>277</v>
      </c>
      <c r="B61" s="4" t="s">
        <v>218</v>
      </c>
      <c r="C61" s="4" t="s">
        <v>278</v>
      </c>
      <c r="D61" s="4" t="s">
        <v>279</v>
      </c>
      <c r="E61" s="4" t="s">
        <v>272</v>
      </c>
      <c r="F61" s="4" t="s">
        <v>1525</v>
      </c>
      <c r="G61" s="4" t="s">
        <v>280</v>
      </c>
      <c r="I61" s="591"/>
      <c r="J61" s="41" t="s">
        <v>875</v>
      </c>
      <c r="K61" s="42">
        <v>0.16741071428571427</v>
      </c>
      <c r="L61" s="42">
        <v>2.8426008513656703E-2</v>
      </c>
      <c r="M61" s="42">
        <v>4.4638748274275141E-3</v>
      </c>
      <c r="N61" s="42">
        <v>1.9868817943784263E-2</v>
      </c>
      <c r="O61" s="44">
        <f t="shared" si="9"/>
        <v>-2.1410514864621264E-3</v>
      </c>
      <c r="Q61" s="599"/>
      <c r="R61" s="140" t="s">
        <v>875</v>
      </c>
      <c r="S61" s="42">
        <v>0.16741071428571427</v>
      </c>
      <c r="T61" s="42">
        <v>4.4638748274275141E-3</v>
      </c>
      <c r="U61" s="141">
        <v>2.1034369583432813E-2</v>
      </c>
      <c r="V61" s="141">
        <v>0.37202207756583122</v>
      </c>
      <c r="W61" s="237">
        <f t="shared" si="10"/>
        <v>0.14471568471498805</v>
      </c>
      <c r="X61" s="206">
        <f t="shared" si="11"/>
        <v>2.0942629402527828E-2</v>
      </c>
    </row>
    <row r="62" spans="1:24" ht="16.5" thickBot="1" x14ac:dyDescent="0.3">
      <c r="A62" s="3" t="s">
        <v>281</v>
      </c>
      <c r="B62" s="4" t="s">
        <v>282</v>
      </c>
      <c r="C62" s="4" t="s">
        <v>283</v>
      </c>
      <c r="D62" s="4" t="s">
        <v>284</v>
      </c>
      <c r="E62" s="4" t="s">
        <v>218</v>
      </c>
      <c r="F62" s="4" t="s">
        <v>1526</v>
      </c>
      <c r="G62" s="4" t="s">
        <v>285</v>
      </c>
      <c r="I62" s="591"/>
      <c r="J62" s="41" t="s">
        <v>876</v>
      </c>
      <c r="K62" s="42">
        <v>-1.9120458891013384E-3</v>
      </c>
      <c r="L62" s="42">
        <v>2.8426008513656703E-2</v>
      </c>
      <c r="M62" s="42">
        <v>-5.7612131763413272E-3</v>
      </c>
      <c r="N62" s="42">
        <v>1.9868817943784263E-2</v>
      </c>
      <c r="O62" s="44">
        <f t="shared" si="9"/>
        <v>7.7756527846675185E-4</v>
      </c>
      <c r="Q62" s="599"/>
      <c r="R62" s="140" t="s">
        <v>876</v>
      </c>
      <c r="S62" s="42">
        <v>-1.9120458891013384E-3</v>
      </c>
      <c r="T62" s="42">
        <v>-5.7612131763413272E-3</v>
      </c>
      <c r="U62" s="141">
        <v>2.1034369583432813E-2</v>
      </c>
      <c r="V62" s="141">
        <v>0.37202207756583122</v>
      </c>
      <c r="W62" s="237">
        <f t="shared" si="10"/>
        <v>-2.080311697737201E-2</v>
      </c>
      <c r="X62" s="206">
        <f t="shared" si="11"/>
        <v>4.3276967597422354E-4</v>
      </c>
    </row>
    <row r="63" spans="1:24" ht="16.5" thickBot="1" x14ac:dyDescent="0.3">
      <c r="A63" s="3" t="s">
        <v>286</v>
      </c>
      <c r="B63" s="4" t="s">
        <v>218</v>
      </c>
      <c r="C63" s="4" t="s">
        <v>287</v>
      </c>
      <c r="D63" s="4" t="s">
        <v>288</v>
      </c>
      <c r="E63" s="4" t="s">
        <v>288</v>
      </c>
      <c r="F63" s="4" t="s">
        <v>1527</v>
      </c>
      <c r="G63" s="4" t="s">
        <v>289</v>
      </c>
      <c r="I63" s="591"/>
      <c r="J63" s="41" t="s">
        <v>877</v>
      </c>
      <c r="K63" s="42">
        <v>3.8314176245210726E-3</v>
      </c>
      <c r="L63" s="42">
        <v>2.8426008513656703E-2</v>
      </c>
      <c r="M63" s="42">
        <v>2.1058694775646664E-2</v>
      </c>
      <c r="N63" s="42">
        <v>1.9868817943784263E-2</v>
      </c>
      <c r="O63" s="44">
        <f t="shared" si="9"/>
        <v>-2.9264533888116584E-5</v>
      </c>
      <c r="Q63" s="599"/>
      <c r="R63" s="140" t="s">
        <v>877</v>
      </c>
      <c r="S63" s="42">
        <v>3.8314176245210726E-3</v>
      </c>
      <c r="T63" s="42">
        <v>2.1058694775646664E-2</v>
      </c>
      <c r="U63" s="141">
        <v>2.1034369583432813E-2</v>
      </c>
      <c r="V63" s="141">
        <v>0.37202207756583122</v>
      </c>
      <c r="W63" s="237">
        <f t="shared" si="10"/>
        <v>-2.5037251340172526E-2</v>
      </c>
      <c r="X63" s="206">
        <f t="shared" si="11"/>
        <v>6.2686395467097093E-4</v>
      </c>
    </row>
    <row r="64" spans="1:24" ht="16.5" thickBot="1" x14ac:dyDescent="0.3">
      <c r="A64" s="3" t="s">
        <v>290</v>
      </c>
      <c r="B64" s="661" t="s">
        <v>291</v>
      </c>
      <c r="C64" s="661"/>
      <c r="D64" s="661"/>
      <c r="E64" s="661"/>
      <c r="F64" s="661"/>
      <c r="G64" s="661"/>
      <c r="I64" s="592"/>
      <c r="J64" s="41" t="s">
        <v>866</v>
      </c>
      <c r="K64" s="42">
        <v>5.7251908396946565E-3</v>
      </c>
      <c r="L64" s="42">
        <v>2.8426008513656703E-2</v>
      </c>
      <c r="M64" s="42">
        <v>1.3821037311159501E-2</v>
      </c>
      <c r="N64" s="42">
        <v>1.9868817943784263E-2</v>
      </c>
      <c r="O64" s="44">
        <f t="shared" si="9"/>
        <v>1.3728956547333357E-4</v>
      </c>
      <c r="Q64" s="599"/>
      <c r="R64" s="140" t="s">
        <v>866</v>
      </c>
      <c r="S64" s="42">
        <v>5.7251908396946565E-3</v>
      </c>
      <c r="T64" s="42">
        <v>1.3821037311159501E-2</v>
      </c>
      <c r="U64" s="141">
        <v>2.1034369583432813E-2</v>
      </c>
      <c r="V64" s="141">
        <v>0.37202207756583122</v>
      </c>
      <c r="W64" s="237">
        <f t="shared" si="10"/>
        <v>-2.0450909758350583E-2</v>
      </c>
      <c r="X64" s="206">
        <f t="shared" si="11"/>
        <v>4.1823970994419912E-4</v>
      </c>
    </row>
    <row r="65" spans="1:24" ht="15.75" thickBot="1" x14ac:dyDescent="0.3">
      <c r="A65" s="3" t="s">
        <v>292</v>
      </c>
      <c r="B65" s="4" t="s">
        <v>284</v>
      </c>
      <c r="C65" s="4" t="s">
        <v>293</v>
      </c>
      <c r="D65" s="4" t="s">
        <v>294</v>
      </c>
      <c r="E65" s="4" t="s">
        <v>218</v>
      </c>
      <c r="F65" s="4" t="s">
        <v>1528</v>
      </c>
      <c r="G65" s="4" t="s">
        <v>295</v>
      </c>
      <c r="I65" s="593" t="s">
        <v>891</v>
      </c>
      <c r="J65" s="594"/>
      <c r="K65" s="594"/>
      <c r="L65" s="594"/>
      <c r="M65" s="594"/>
      <c r="N65" s="605"/>
      <c r="O65" s="44">
        <f>SUM(O53:O64)</f>
        <v>1.6665600693777424E-3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2.8192562587508956E-2</v>
      </c>
    </row>
    <row r="66" spans="1:24" ht="17.25" thickBot="1" x14ac:dyDescent="0.3">
      <c r="A66" s="3" t="s">
        <v>296</v>
      </c>
      <c r="B66" s="4" t="s">
        <v>297</v>
      </c>
      <c r="C66" s="4" t="s">
        <v>298</v>
      </c>
      <c r="D66" s="4" t="s">
        <v>299</v>
      </c>
      <c r="E66" s="4" t="s">
        <v>300</v>
      </c>
      <c r="F66" s="4" t="s">
        <v>1529</v>
      </c>
      <c r="G66" s="4" t="s">
        <v>301</v>
      </c>
      <c r="I66" s="606" t="s">
        <v>892</v>
      </c>
      <c r="J66" s="607"/>
      <c r="K66" s="607"/>
      <c r="L66" s="607"/>
      <c r="M66" s="607"/>
      <c r="N66" s="608"/>
      <c r="O66" s="44">
        <f>O65/12</f>
        <v>1.3888000578147854E-4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2.3493802156257463E-3</v>
      </c>
    </row>
    <row r="67" spans="1:24" ht="18" thickBot="1" x14ac:dyDescent="0.3">
      <c r="A67" s="3" t="s">
        <v>302</v>
      </c>
      <c r="B67" s="4" t="s">
        <v>303</v>
      </c>
      <c r="C67" s="4" t="s">
        <v>304</v>
      </c>
      <c r="D67" s="4" t="s">
        <v>305</v>
      </c>
      <c r="E67" s="4" t="s">
        <v>306</v>
      </c>
      <c r="F67" s="4" t="s">
        <v>1530</v>
      </c>
      <c r="G67" s="4" t="s">
        <v>307</v>
      </c>
      <c r="I67" s="39" t="s">
        <v>884</v>
      </c>
      <c r="J67" s="40" t="s">
        <v>885</v>
      </c>
      <c r="K67" s="40" t="s">
        <v>886</v>
      </c>
      <c r="L67" s="40" t="s">
        <v>887</v>
      </c>
      <c r="M67" s="40" t="s">
        <v>888</v>
      </c>
      <c r="N67" s="40" t="s">
        <v>889</v>
      </c>
      <c r="O67" s="40" t="s">
        <v>890</v>
      </c>
      <c r="Q67" s="157" t="s">
        <v>884</v>
      </c>
      <c r="R67" s="157" t="s">
        <v>885</v>
      </c>
      <c r="S67" s="157" t="s">
        <v>886</v>
      </c>
      <c r="T67" s="157" t="s">
        <v>888</v>
      </c>
      <c r="U67" s="157" t="s">
        <v>5071</v>
      </c>
      <c r="V67" s="157" t="s">
        <v>5072</v>
      </c>
      <c r="W67" s="157" t="s">
        <v>5073</v>
      </c>
      <c r="X67" s="516" t="s">
        <v>5074</v>
      </c>
    </row>
    <row r="68" spans="1:24" ht="16.5" thickBot="1" x14ac:dyDescent="0.3">
      <c r="A68" s="3" t="s">
        <v>308</v>
      </c>
      <c r="B68" s="4" t="s">
        <v>309</v>
      </c>
      <c r="C68" s="4" t="s">
        <v>310</v>
      </c>
      <c r="D68" s="4" t="s">
        <v>311</v>
      </c>
      <c r="E68" s="4" t="s">
        <v>312</v>
      </c>
      <c r="F68" s="4" t="s">
        <v>1531</v>
      </c>
      <c r="G68" s="4" t="s">
        <v>313</v>
      </c>
      <c r="I68" s="590">
        <v>2015</v>
      </c>
      <c r="J68" s="41" t="s">
        <v>867</v>
      </c>
      <c r="K68" s="42">
        <v>1.9047619047619049E-2</v>
      </c>
      <c r="L68" s="42">
        <v>3.341071808934937E-3</v>
      </c>
      <c r="M68" s="42">
        <v>1.4990318057379324E-2</v>
      </c>
      <c r="N68" s="42">
        <v>-8.9212734082430127E-3</v>
      </c>
      <c r="O68" s="44">
        <f>((K68-L68)*(M68-N68))</f>
        <v>3.7556854090691307E-4</v>
      </c>
      <c r="Q68" s="599">
        <v>2015</v>
      </c>
      <c r="R68" s="140" t="s">
        <v>867</v>
      </c>
      <c r="S68" s="42">
        <v>1.9047619047619049E-2</v>
      </c>
      <c r="T68" s="42">
        <v>1.4990318057379324E-2</v>
      </c>
      <c r="U68" s="141">
        <v>1.0797619791146849E-2</v>
      </c>
      <c r="V68" s="141">
        <v>0.83581655230096019</v>
      </c>
      <c r="W68" s="237">
        <f>S68-U68-(V68*T68)</f>
        <v>-4.2791567001414128E-3</v>
      </c>
      <c r="X68" s="206">
        <f>W68^2</f>
        <v>1.8311182064365145E-5</v>
      </c>
    </row>
    <row r="69" spans="1:24" ht="16.5" thickBot="1" x14ac:dyDescent="0.3">
      <c r="A69" s="3" t="s">
        <v>314</v>
      </c>
      <c r="B69" s="4" t="s">
        <v>315</v>
      </c>
      <c r="C69" s="4" t="s">
        <v>316</v>
      </c>
      <c r="D69" s="4" t="s">
        <v>311</v>
      </c>
      <c r="E69" s="4" t="s">
        <v>309</v>
      </c>
      <c r="F69" s="4" t="s">
        <v>1532</v>
      </c>
      <c r="G69" s="4" t="s">
        <v>317</v>
      </c>
      <c r="I69" s="591"/>
      <c r="J69" s="41" t="s">
        <v>868</v>
      </c>
      <c r="K69" s="42">
        <v>5.4205607476635512E-2</v>
      </c>
      <c r="L69" s="42">
        <v>3.341071808934937E-3</v>
      </c>
      <c r="M69" s="42">
        <v>3.8188695795186717E-2</v>
      </c>
      <c r="N69" s="42">
        <v>-8.9212734082430127E-3</v>
      </c>
      <c r="O69" s="44">
        <f t="shared" ref="O69:O79" si="12">((K69-L69)*(M69-N69))</f>
        <v>2.3962267088521276E-3</v>
      </c>
      <c r="Q69" s="599"/>
      <c r="R69" s="140" t="s">
        <v>868</v>
      </c>
      <c r="S69" s="42">
        <v>5.4205607476635512E-2</v>
      </c>
      <c r="T69" s="42">
        <v>3.8188695795186717E-2</v>
      </c>
      <c r="U69" s="141">
        <v>1.0797619791146849E-2</v>
      </c>
      <c r="V69" s="141">
        <v>0.83581655230096019</v>
      </c>
      <c r="W69" s="237">
        <f t="shared" ref="W69:W79" si="13">S69-U69-(V69*T69)</f>
        <v>1.1489243629085523E-2</v>
      </c>
      <c r="X69" s="206">
        <f t="shared" ref="X69:X79" si="14">W69^2</f>
        <v>1.3200271916848227E-4</v>
      </c>
    </row>
    <row r="70" spans="1:24" ht="16.5" thickBot="1" x14ac:dyDescent="0.3">
      <c r="A70" s="3" t="s">
        <v>318</v>
      </c>
      <c r="B70" s="661" t="s">
        <v>319</v>
      </c>
      <c r="C70" s="661"/>
      <c r="D70" s="661"/>
      <c r="E70" s="661"/>
      <c r="F70" s="661"/>
      <c r="G70" s="661"/>
      <c r="I70" s="591"/>
      <c r="J70" s="41" t="s">
        <v>869</v>
      </c>
      <c r="K70" s="42">
        <v>5.1418439716312055E-2</v>
      </c>
      <c r="L70" s="42">
        <v>3.341071808934937E-3</v>
      </c>
      <c r="M70" s="42">
        <v>1.5904866508955791E-2</v>
      </c>
      <c r="N70" s="42">
        <v>-8.9212734082430127E-3</v>
      </c>
      <c r="O70" s="44">
        <f t="shared" si="12"/>
        <v>1.1935754625191878E-3</v>
      </c>
      <c r="Q70" s="599"/>
      <c r="R70" s="140" t="s">
        <v>869</v>
      </c>
      <c r="S70" s="42">
        <v>5.1418439716312055E-2</v>
      </c>
      <c r="T70" s="42">
        <v>1.5904866508955791E-2</v>
      </c>
      <c r="U70" s="141">
        <v>1.0797619791146849E-2</v>
      </c>
      <c r="V70" s="141">
        <v>0.83581655230096019</v>
      </c>
      <c r="W70" s="237">
        <f t="shared" si="13"/>
        <v>2.7327269234842765E-2</v>
      </c>
      <c r="X70" s="206">
        <f t="shared" si="14"/>
        <v>7.4677964383358382E-4</v>
      </c>
    </row>
    <row r="71" spans="1:24" ht="16.5" thickBot="1" x14ac:dyDescent="0.3">
      <c r="A71" s="3" t="s">
        <v>320</v>
      </c>
      <c r="B71" s="4" t="s">
        <v>321</v>
      </c>
      <c r="C71" s="4" t="s">
        <v>322</v>
      </c>
      <c r="D71" s="4" t="s">
        <v>323</v>
      </c>
      <c r="E71" s="4" t="s">
        <v>315</v>
      </c>
      <c r="F71" s="4" t="s">
        <v>1533</v>
      </c>
      <c r="G71" s="4" t="s">
        <v>324</v>
      </c>
      <c r="I71" s="591"/>
      <c r="J71" s="41" t="s">
        <v>870</v>
      </c>
      <c r="K71" s="42">
        <v>-8.445193929173693E-2</v>
      </c>
      <c r="L71" s="42">
        <v>3.341071808934937E-3</v>
      </c>
      <c r="M71" s="42">
        <v>-9.6159843649292046E-2</v>
      </c>
      <c r="N71" s="42">
        <v>-8.9212734082430127E-3</v>
      </c>
      <c r="O71" s="44">
        <f t="shared" si="12"/>
        <v>7.6589367655791598E-3</v>
      </c>
      <c r="Q71" s="599"/>
      <c r="R71" s="140" t="s">
        <v>870</v>
      </c>
      <c r="S71" s="42">
        <v>-8.445193929173693E-2</v>
      </c>
      <c r="T71" s="42">
        <v>-9.6159843649292046E-2</v>
      </c>
      <c r="U71" s="141">
        <v>1.0797619791146849E-2</v>
      </c>
      <c r="V71" s="141">
        <v>0.83581655230096019</v>
      </c>
      <c r="W71" s="237">
        <f t="shared" si="13"/>
        <v>-1.4877570094133125E-2</v>
      </c>
      <c r="X71" s="206">
        <f t="shared" si="14"/>
        <v>2.2134209190584431E-4</v>
      </c>
    </row>
    <row r="72" spans="1:24" ht="16.5" thickBot="1" x14ac:dyDescent="0.3">
      <c r="A72" s="3" t="s">
        <v>325</v>
      </c>
      <c r="B72" s="4" t="s">
        <v>326</v>
      </c>
      <c r="C72" s="4" t="s">
        <v>327</v>
      </c>
      <c r="D72" s="4" t="s">
        <v>326</v>
      </c>
      <c r="E72" s="4" t="s">
        <v>328</v>
      </c>
      <c r="F72" s="4" t="s">
        <v>1534</v>
      </c>
      <c r="G72" s="4" t="s">
        <v>329</v>
      </c>
      <c r="I72" s="591"/>
      <c r="J72" s="41" t="s">
        <v>871</v>
      </c>
      <c r="K72" s="42">
        <v>4.8237476808905382E-2</v>
      </c>
      <c r="L72" s="42">
        <v>3.341071808934937E-3</v>
      </c>
      <c r="M72" s="42">
        <v>3.9899245491350682E-2</v>
      </c>
      <c r="N72" s="42">
        <v>-8.9212734082430127E-3</v>
      </c>
      <c r="O72" s="44">
        <f t="shared" si="12"/>
        <v>2.1918657888248703E-3</v>
      </c>
      <c r="Q72" s="599"/>
      <c r="R72" s="140" t="s">
        <v>871</v>
      </c>
      <c r="S72" s="42">
        <v>4.8237476808905382E-2</v>
      </c>
      <c r="T72" s="42">
        <v>3.9899245491350682E-2</v>
      </c>
      <c r="U72" s="141">
        <v>1.0797619791146849E-2</v>
      </c>
      <c r="V72" s="141">
        <v>0.83581655230096019</v>
      </c>
      <c r="W72" s="237">
        <f t="shared" si="13"/>
        <v>4.0914072117681707E-3</v>
      </c>
      <c r="X72" s="206">
        <f t="shared" si="14"/>
        <v>1.6739612972508597E-5</v>
      </c>
    </row>
    <row r="73" spans="1:24" ht="16.5" thickBot="1" x14ac:dyDescent="0.3">
      <c r="A73" s="3" t="s">
        <v>330</v>
      </c>
      <c r="B73" s="4" t="s">
        <v>331</v>
      </c>
      <c r="C73" s="4" t="s">
        <v>261</v>
      </c>
      <c r="D73" s="4" t="s">
        <v>332</v>
      </c>
      <c r="E73" s="4" t="s">
        <v>333</v>
      </c>
      <c r="F73" s="4" t="s">
        <v>1535</v>
      </c>
      <c r="G73" s="4" t="s">
        <v>334</v>
      </c>
      <c r="I73" s="591"/>
      <c r="J73" s="41" t="s">
        <v>872</v>
      </c>
      <c r="K73" s="42">
        <v>-4.4247787610619468E-2</v>
      </c>
      <c r="L73" s="42">
        <v>3.341071808934937E-3</v>
      </c>
      <c r="M73" s="42">
        <v>-7.1881256014068778E-2</v>
      </c>
      <c r="N73" s="42">
        <v>-8.9212734082430127E-3</v>
      </c>
      <c r="O73" s="44">
        <f t="shared" si="12"/>
        <v>2.9961937612862327E-3</v>
      </c>
      <c r="Q73" s="599"/>
      <c r="R73" s="140" t="s">
        <v>872</v>
      </c>
      <c r="S73" s="42">
        <v>-4.4247787610619468E-2</v>
      </c>
      <c r="T73" s="42">
        <v>-7.1881256014068778E-2</v>
      </c>
      <c r="U73" s="141">
        <v>1.0797619791146849E-2</v>
      </c>
      <c r="V73" s="141">
        <v>0.83581655230096019</v>
      </c>
      <c r="W73" s="237">
        <f t="shared" si="13"/>
        <v>5.0341361749753066E-3</v>
      </c>
      <c r="X73" s="206">
        <f t="shared" si="14"/>
        <v>2.534252702819501E-5</v>
      </c>
    </row>
    <row r="74" spans="1:24" ht="16.5" thickBot="1" x14ac:dyDescent="0.3">
      <c r="A74" s="3" t="s">
        <v>335</v>
      </c>
      <c r="B74" s="4" t="s">
        <v>336</v>
      </c>
      <c r="C74" s="4" t="s">
        <v>274</v>
      </c>
      <c r="D74" s="4" t="s">
        <v>337</v>
      </c>
      <c r="E74" s="4" t="s">
        <v>338</v>
      </c>
      <c r="F74" s="4" t="s">
        <v>1536</v>
      </c>
      <c r="G74" s="4" t="s">
        <v>339</v>
      </c>
      <c r="I74" s="591"/>
      <c r="J74" s="41" t="s">
        <v>873</v>
      </c>
      <c r="K74" s="42">
        <v>-2.9629629629629631E-2</v>
      </c>
      <c r="L74" s="42">
        <v>3.341071808934937E-3</v>
      </c>
      <c r="M74" s="42">
        <v>-3.1031770622303743E-2</v>
      </c>
      <c r="N74" s="42">
        <v>-8.9212734082430127E-3</v>
      </c>
      <c r="O74" s="44">
        <f t="shared" si="12"/>
        <v>7.2899860230300989E-4</v>
      </c>
      <c r="Q74" s="599"/>
      <c r="R74" s="140" t="s">
        <v>873</v>
      </c>
      <c r="S74" s="42">
        <v>-2.9629629629629631E-2</v>
      </c>
      <c r="T74" s="42">
        <v>-3.1031770622303743E-2</v>
      </c>
      <c r="U74" s="141">
        <v>1.0797619791146849E-2</v>
      </c>
      <c r="V74" s="141">
        <v>0.83581655230096019</v>
      </c>
      <c r="W74" s="237">
        <f t="shared" si="13"/>
        <v>-1.4490381887448344E-2</v>
      </c>
      <c r="X74" s="206">
        <f t="shared" si="14"/>
        <v>2.0997116724409104E-4</v>
      </c>
    </row>
    <row r="75" spans="1:24" ht="16.5" thickBot="1" x14ac:dyDescent="0.3">
      <c r="A75" s="3" t="s">
        <v>340</v>
      </c>
      <c r="B75" s="4" t="s">
        <v>341</v>
      </c>
      <c r="C75" s="4" t="s">
        <v>328</v>
      </c>
      <c r="D75" s="4" t="s">
        <v>331</v>
      </c>
      <c r="E75" s="4" t="s">
        <v>336</v>
      </c>
      <c r="F75" s="4" t="s">
        <v>1537</v>
      </c>
      <c r="G75" s="4" t="s">
        <v>342</v>
      </c>
      <c r="I75" s="591"/>
      <c r="J75" s="41" t="s">
        <v>874</v>
      </c>
      <c r="K75" s="42">
        <v>-1.5267175572519083E-2</v>
      </c>
      <c r="L75" s="42">
        <v>3.341071808934937E-3</v>
      </c>
      <c r="M75" s="42">
        <v>-5.2010822777026289E-2</v>
      </c>
      <c r="N75" s="42">
        <v>-8.9212734082430127E-3</v>
      </c>
      <c r="O75" s="44">
        <f t="shared" si="12"/>
        <v>8.01820994209695E-4</v>
      </c>
      <c r="Q75" s="599"/>
      <c r="R75" s="140" t="s">
        <v>874</v>
      </c>
      <c r="S75" s="42">
        <v>-1.5267175572519083E-2</v>
      </c>
      <c r="T75" s="42">
        <v>-5.2010822777026289E-2</v>
      </c>
      <c r="U75" s="141">
        <v>1.0797619791146849E-2</v>
      </c>
      <c r="V75" s="141">
        <v>0.83581655230096019</v>
      </c>
      <c r="W75" s="237">
        <f t="shared" si="13"/>
        <v>1.740671121216443E-2</v>
      </c>
      <c r="X75" s="206">
        <f t="shared" si="14"/>
        <v>3.0299359522369091E-4</v>
      </c>
    </row>
    <row r="76" spans="1:24" ht="16.5" thickBot="1" x14ac:dyDescent="0.3">
      <c r="A76" s="3" t="s">
        <v>343</v>
      </c>
      <c r="B76" s="4" t="s">
        <v>310</v>
      </c>
      <c r="C76" s="4" t="s">
        <v>310</v>
      </c>
      <c r="D76" s="4" t="s">
        <v>344</v>
      </c>
      <c r="E76" s="4" t="s">
        <v>333</v>
      </c>
      <c r="F76" s="4" t="s">
        <v>1535</v>
      </c>
      <c r="G76" s="4" t="s">
        <v>345</v>
      </c>
      <c r="I76" s="591"/>
      <c r="J76" s="41" t="s">
        <v>875</v>
      </c>
      <c r="K76" s="42">
        <v>-4.8449612403100778E-2</v>
      </c>
      <c r="L76" s="42">
        <v>3.341071808934937E-3</v>
      </c>
      <c r="M76" s="42">
        <v>-8.5403666273141152E-2</v>
      </c>
      <c r="N76" s="42">
        <v>-8.9212734082430127E-3</v>
      </c>
      <c r="O76" s="44">
        <f t="shared" si="12"/>
        <v>3.961075456646793E-3</v>
      </c>
      <c r="Q76" s="599"/>
      <c r="R76" s="140" t="s">
        <v>875</v>
      </c>
      <c r="S76" s="42">
        <v>-4.8449612403100778E-2</v>
      </c>
      <c r="T76" s="42">
        <v>-8.5403666273141152E-2</v>
      </c>
      <c r="U76" s="141">
        <v>1.0797619791146849E-2</v>
      </c>
      <c r="V76" s="141">
        <v>0.83581655230096019</v>
      </c>
      <c r="W76" s="237">
        <f t="shared" si="13"/>
        <v>1.2134565704031E-2</v>
      </c>
      <c r="X76" s="206">
        <f t="shared" si="14"/>
        <v>1.4724768482544536E-4</v>
      </c>
    </row>
    <row r="77" spans="1:24" ht="16.5" thickBot="1" x14ac:dyDescent="0.3">
      <c r="A77" s="3" t="s">
        <v>346</v>
      </c>
      <c r="B77" s="661" t="s">
        <v>347</v>
      </c>
      <c r="C77" s="661"/>
      <c r="D77" s="661"/>
      <c r="E77" s="661"/>
      <c r="F77" s="661"/>
      <c r="G77" s="661"/>
      <c r="I77" s="591"/>
      <c r="J77" s="41" t="s">
        <v>876</v>
      </c>
      <c r="K77" s="42">
        <v>5.0916496945010187E-2</v>
      </c>
      <c r="L77" s="42">
        <v>3.341071808934937E-3</v>
      </c>
      <c r="M77" s="42">
        <v>7.7661777639081955E-2</v>
      </c>
      <c r="N77" s="42">
        <v>-8.9212734082430127E-3</v>
      </c>
      <c r="O77" s="44">
        <f t="shared" si="12"/>
        <v>4.1192254631549916E-3</v>
      </c>
      <c r="Q77" s="599"/>
      <c r="R77" s="140" t="s">
        <v>876</v>
      </c>
      <c r="S77" s="42">
        <v>5.0916496945010187E-2</v>
      </c>
      <c r="T77" s="42">
        <v>7.7661777639081955E-2</v>
      </c>
      <c r="U77" s="141">
        <v>1.0797619791146849E-2</v>
      </c>
      <c r="V77" s="141">
        <v>0.83581655230096019</v>
      </c>
      <c r="W77" s="237">
        <f t="shared" si="13"/>
        <v>-2.4792122077997941E-2</v>
      </c>
      <c r="X77" s="206">
        <f t="shared" si="14"/>
        <v>6.14649317130353E-4</v>
      </c>
    </row>
    <row r="78" spans="1:24" ht="16.5" thickBot="1" x14ac:dyDescent="0.3">
      <c r="A78" s="3" t="s">
        <v>348</v>
      </c>
      <c r="B78" s="4" t="s">
        <v>284</v>
      </c>
      <c r="C78" s="4" t="s">
        <v>282</v>
      </c>
      <c r="D78" s="4" t="s">
        <v>310</v>
      </c>
      <c r="E78" s="4" t="s">
        <v>310</v>
      </c>
      <c r="F78" s="4" t="s">
        <v>1538</v>
      </c>
      <c r="G78" s="4" t="s">
        <v>349</v>
      </c>
      <c r="I78" s="591"/>
      <c r="J78" s="41" t="s">
        <v>877</v>
      </c>
      <c r="K78" s="42">
        <v>-3.6434108527131782E-2</v>
      </c>
      <c r="L78" s="42">
        <v>3.341071808934937E-3</v>
      </c>
      <c r="M78" s="42">
        <v>-5.6204177800007653E-3</v>
      </c>
      <c r="N78" s="42">
        <v>-8.9212734082430127E-3</v>
      </c>
      <c r="O78" s="44">
        <f t="shared" si="12"/>
        <v>-1.3129212787665618E-4</v>
      </c>
      <c r="Q78" s="599"/>
      <c r="R78" s="140" t="s">
        <v>877</v>
      </c>
      <c r="S78" s="42">
        <v>-3.6434108527131782E-2</v>
      </c>
      <c r="T78" s="42">
        <v>-5.6204177800007653E-3</v>
      </c>
      <c r="U78" s="141">
        <v>1.0797619791146849E-2</v>
      </c>
      <c r="V78" s="141">
        <v>0.83581655230096019</v>
      </c>
      <c r="W78" s="237">
        <f t="shared" si="13"/>
        <v>-4.2534090106907375E-2</v>
      </c>
      <c r="X78" s="206">
        <f t="shared" si="14"/>
        <v>1.8091488212225158E-3</v>
      </c>
    </row>
    <row r="79" spans="1:24" ht="16.5" thickBot="1" x14ac:dyDescent="0.3">
      <c r="A79" s="3" t="s">
        <v>350</v>
      </c>
      <c r="B79" s="4" t="s">
        <v>218</v>
      </c>
      <c r="C79" s="4" t="s">
        <v>293</v>
      </c>
      <c r="D79" s="4" t="s">
        <v>328</v>
      </c>
      <c r="E79" s="4" t="s">
        <v>351</v>
      </c>
      <c r="F79" s="4" t="s">
        <v>1539</v>
      </c>
      <c r="G79" s="4" t="s">
        <v>352</v>
      </c>
      <c r="I79" s="592"/>
      <c r="J79" s="41" t="s">
        <v>866</v>
      </c>
      <c r="K79" s="42">
        <v>7.4747474747474743E-2</v>
      </c>
      <c r="L79" s="42">
        <v>3.341071808934937E-3</v>
      </c>
      <c r="M79" s="42">
        <v>4.8407592724962187E-2</v>
      </c>
      <c r="N79" s="42">
        <v>-8.9212734082430127E-3</v>
      </c>
      <c r="O79" s="44">
        <f t="shared" si="12"/>
        <v>4.0936481151172596E-3</v>
      </c>
      <c r="Q79" s="599"/>
      <c r="R79" s="140" t="s">
        <v>866</v>
      </c>
      <c r="S79" s="42">
        <v>7.4747474747474743E-2</v>
      </c>
      <c r="T79" s="42">
        <v>4.8407592724962187E-2</v>
      </c>
      <c r="U79" s="141">
        <v>1.0797619791146849E-2</v>
      </c>
      <c r="V79" s="141">
        <v>0.83581655230096019</v>
      </c>
      <c r="W79" s="237">
        <f t="shared" si="13"/>
        <v>2.3489987699760954E-2</v>
      </c>
      <c r="X79" s="206">
        <f t="shared" si="14"/>
        <v>5.5177952213492098E-4</v>
      </c>
    </row>
    <row r="80" spans="1:24" ht="15.75" thickBot="1" x14ac:dyDescent="0.3">
      <c r="A80" s="3" t="s">
        <v>353</v>
      </c>
      <c r="B80" s="4" t="s">
        <v>284</v>
      </c>
      <c r="C80" s="4" t="s">
        <v>283</v>
      </c>
      <c r="D80" s="4" t="s">
        <v>354</v>
      </c>
      <c r="E80" s="4" t="s">
        <v>283</v>
      </c>
      <c r="F80" s="4" t="s">
        <v>1540</v>
      </c>
      <c r="G80" s="4" t="s">
        <v>355</v>
      </c>
      <c r="I80" s="593" t="s">
        <v>891</v>
      </c>
      <c r="J80" s="594"/>
      <c r="K80" s="594"/>
      <c r="L80" s="594"/>
      <c r="M80" s="594"/>
      <c r="N80" s="605"/>
      <c r="O80" s="44">
        <f>SUM(O68:O79)</f>
        <v>3.0385843531523585E-2</v>
      </c>
      <c r="Q80" s="599" t="s">
        <v>891</v>
      </c>
      <c r="R80" s="599"/>
      <c r="S80" s="599"/>
      <c r="T80" s="599"/>
      <c r="U80" s="599"/>
      <c r="V80" s="599"/>
      <c r="W80" s="599"/>
      <c r="X80" s="206">
        <f>SUM(X68:X79)</f>
        <v>4.7963078847539963E-3</v>
      </c>
    </row>
    <row r="81" spans="1:24" ht="17.25" thickBot="1" x14ac:dyDescent="0.3">
      <c r="A81" s="3" t="s">
        <v>356</v>
      </c>
      <c r="B81" s="4" t="s">
        <v>316</v>
      </c>
      <c r="C81" s="4" t="s">
        <v>212</v>
      </c>
      <c r="D81" s="4" t="s">
        <v>315</v>
      </c>
      <c r="E81" s="4" t="s">
        <v>218</v>
      </c>
      <c r="F81" s="4" t="s">
        <v>1541</v>
      </c>
      <c r="G81" s="4" t="s">
        <v>357</v>
      </c>
      <c r="I81" s="606" t="s">
        <v>892</v>
      </c>
      <c r="J81" s="607"/>
      <c r="K81" s="607"/>
      <c r="L81" s="607"/>
      <c r="M81" s="607"/>
      <c r="N81" s="608"/>
      <c r="O81" s="44">
        <f>O80/12</f>
        <v>2.5321536276269653E-3</v>
      </c>
      <c r="Q81" s="600" t="s">
        <v>5070</v>
      </c>
      <c r="R81" s="600"/>
      <c r="S81" s="600"/>
      <c r="T81" s="600"/>
      <c r="U81" s="600"/>
      <c r="V81" s="600"/>
      <c r="W81" s="600"/>
      <c r="X81" s="206">
        <f>X80/12</f>
        <v>3.9969232372949969E-4</v>
      </c>
    </row>
    <row r="82" spans="1:24" ht="19.5" thickBot="1" x14ac:dyDescent="0.3">
      <c r="A82" s="3" t="s">
        <v>358</v>
      </c>
      <c r="B82" s="4" t="s">
        <v>359</v>
      </c>
      <c r="C82" s="4" t="s">
        <v>326</v>
      </c>
      <c r="D82" s="4" t="s">
        <v>360</v>
      </c>
      <c r="E82" s="4" t="s">
        <v>315</v>
      </c>
      <c r="F82" s="4" t="s">
        <v>1542</v>
      </c>
      <c r="G82" s="4" t="s">
        <v>361</v>
      </c>
      <c r="I82" s="39" t="s">
        <v>884</v>
      </c>
      <c r="J82" s="40" t="s">
        <v>885</v>
      </c>
      <c r="K82" s="40" t="s">
        <v>886</v>
      </c>
      <c r="L82" s="40" t="s">
        <v>887</v>
      </c>
      <c r="M82" s="40" t="s">
        <v>888</v>
      </c>
      <c r="N82" s="40" t="s">
        <v>889</v>
      </c>
      <c r="O82" s="40" t="s">
        <v>890</v>
      </c>
      <c r="Q82" s="515" t="s">
        <v>884</v>
      </c>
      <c r="R82" s="515" t="s">
        <v>885</v>
      </c>
      <c r="S82" s="515" t="s">
        <v>5168</v>
      </c>
      <c r="T82" s="515" t="s">
        <v>5170</v>
      </c>
      <c r="U82" s="515" t="s">
        <v>5174</v>
      </c>
      <c r="V82" s="515" t="s">
        <v>5078</v>
      </c>
      <c r="W82" s="515" t="s">
        <v>5175</v>
      </c>
      <c r="X82" s="515" t="s">
        <v>5176</v>
      </c>
    </row>
    <row r="83" spans="1:24" ht="16.5" thickBot="1" x14ac:dyDescent="0.3">
      <c r="A83" s="3" t="s">
        <v>362</v>
      </c>
      <c r="B83" s="661" t="s">
        <v>363</v>
      </c>
      <c r="C83" s="661"/>
      <c r="D83" s="661"/>
      <c r="E83" s="661"/>
      <c r="F83" s="661"/>
      <c r="G83" s="661"/>
      <c r="I83" s="590">
        <v>2016</v>
      </c>
      <c r="J83" s="41" t="s">
        <v>867</v>
      </c>
      <c r="K83" s="42">
        <v>-1.5037593984962405E-2</v>
      </c>
      <c r="L83" s="43">
        <v>1.489725012376273E-2</v>
      </c>
      <c r="M83" s="42">
        <v>1.0050124363976159E-2</v>
      </c>
      <c r="N83" s="42">
        <v>9.8098034712319256E-3</v>
      </c>
      <c r="O83" s="44">
        <f>((K83-L83)*(M83-N83))</f>
        <v>-7.1939684603682734E-6</v>
      </c>
      <c r="Q83" s="617">
        <v>2016</v>
      </c>
      <c r="R83" s="448" t="s">
        <v>867</v>
      </c>
      <c r="S83" s="74">
        <v>-1.5037593984962405E-2</v>
      </c>
      <c r="T83" s="74">
        <v>1.0050124363976159E-2</v>
      </c>
      <c r="U83" s="141">
        <v>4.4772867404558134E-3</v>
      </c>
      <c r="V83" s="141">
        <v>1.0621989944920238</v>
      </c>
      <c r="W83" s="141">
        <f>S83-U83-(V83*T83)</f>
        <v>-3.0190112719353485E-2</v>
      </c>
      <c r="X83" s="363">
        <f>W83^2</f>
        <v>9.1144290600726904E-4</v>
      </c>
    </row>
    <row r="84" spans="1:24" ht="16.5" thickBot="1" x14ac:dyDescent="0.3">
      <c r="A84" s="3" t="s">
        <v>364</v>
      </c>
      <c r="B84" s="4" t="s">
        <v>365</v>
      </c>
      <c r="C84" s="4" t="s">
        <v>365</v>
      </c>
      <c r="D84" s="4" t="s">
        <v>366</v>
      </c>
      <c r="E84" s="4" t="s">
        <v>359</v>
      </c>
      <c r="F84" s="4" t="s">
        <v>1543</v>
      </c>
      <c r="G84" s="4" t="s">
        <v>367</v>
      </c>
      <c r="I84" s="591"/>
      <c r="J84" s="41" t="s">
        <v>868</v>
      </c>
      <c r="K84" s="42">
        <v>2.8625954198473282E-2</v>
      </c>
      <c r="L84" s="43">
        <v>1.489725012376273E-2</v>
      </c>
      <c r="M84" s="42">
        <v>4.3438042975537196E-2</v>
      </c>
      <c r="N84" s="42">
        <v>9.8098034712319256E-3</v>
      </c>
      <c r="O84" s="44">
        <f t="shared" ref="O84:O94" si="15">((K84-L84)*(M84-N84))</f>
        <v>4.6167214870809808E-4</v>
      </c>
      <c r="Q84" s="617"/>
      <c r="R84" s="448" t="s">
        <v>868</v>
      </c>
      <c r="S84" s="74">
        <v>2.8625954198473282E-2</v>
      </c>
      <c r="T84" s="74">
        <v>4.3438042975537196E-2</v>
      </c>
      <c r="U84" s="141">
        <v>4.4772867404558134E-3</v>
      </c>
      <c r="V84" s="141">
        <v>1.0621989944920238</v>
      </c>
      <c r="W84" s="141">
        <f t="shared" ref="W84:W94" si="16">S84-U84-(V84*T84)</f>
        <v>-2.199117811329946E-2</v>
      </c>
      <c r="X84" s="363">
        <f t="shared" ref="X84:X94" si="17">W84^2</f>
        <v>4.8361191481086118E-4</v>
      </c>
    </row>
    <row r="85" spans="1:24" ht="15" customHeight="1" thickBot="1" x14ac:dyDescent="0.3">
      <c r="A85" s="3" t="s">
        <v>368</v>
      </c>
      <c r="B85" s="4" t="s">
        <v>990</v>
      </c>
      <c r="C85" s="4" t="s">
        <v>990</v>
      </c>
      <c r="D85" s="4" t="s">
        <v>990</v>
      </c>
      <c r="E85" s="4" t="s">
        <v>990</v>
      </c>
      <c r="F85" s="4" t="s">
        <v>990</v>
      </c>
      <c r="G85" s="4" t="s">
        <v>990</v>
      </c>
      <c r="I85" s="591"/>
      <c r="J85" s="41" t="s">
        <v>869</v>
      </c>
      <c r="K85" s="42">
        <v>-1.2987012987012988E-2</v>
      </c>
      <c r="L85" s="43">
        <v>1.489725012376273E-2</v>
      </c>
      <c r="M85" s="42">
        <v>6.7206555334595368E-3</v>
      </c>
      <c r="N85" s="42">
        <v>9.8098034712319256E-3</v>
      </c>
      <c r="O85" s="44">
        <f t="shared" si="15"/>
        <v>8.6138613884955505E-5</v>
      </c>
      <c r="Q85" s="617"/>
      <c r="R85" s="448" t="s">
        <v>869</v>
      </c>
      <c r="S85" s="74">
        <v>-1.2987012987012988E-2</v>
      </c>
      <c r="T85" s="74">
        <v>6.7206555334595368E-3</v>
      </c>
      <c r="U85" s="141">
        <v>4.4772867404558134E-3</v>
      </c>
      <c r="V85" s="141">
        <v>1.0621989944920238</v>
      </c>
      <c r="W85" s="141">
        <f t="shared" si="16"/>
        <v>-2.4602973277436779E-2</v>
      </c>
      <c r="X85" s="363">
        <f t="shared" si="17"/>
        <v>6.0530629409026821E-4</v>
      </c>
    </row>
    <row r="86" spans="1:24" ht="16.5" thickBot="1" x14ac:dyDescent="0.3">
      <c r="I86" s="591"/>
      <c r="J86" s="41" t="s">
        <v>870</v>
      </c>
      <c r="K86" s="42">
        <v>-1.0902255639097745E-2</v>
      </c>
      <c r="L86" s="43">
        <v>1.489725012376273E-2</v>
      </c>
      <c r="M86" s="42">
        <v>-9.3294460641399797E-3</v>
      </c>
      <c r="N86" s="42">
        <v>9.8098034712319256E-3</v>
      </c>
      <c r="O86" s="44">
        <f t="shared" si="15"/>
        <v>4.9378317868465217E-4</v>
      </c>
      <c r="Q86" s="617"/>
      <c r="R86" s="448" t="s">
        <v>870</v>
      </c>
      <c r="S86" s="74">
        <v>-1.0902255639097745E-2</v>
      </c>
      <c r="T86" s="74">
        <v>-9.3294460641399797E-3</v>
      </c>
      <c r="U86" s="141">
        <v>4.4772867404558134E-3</v>
      </c>
      <c r="V86" s="141">
        <v>1.0621989944920238</v>
      </c>
      <c r="W86" s="141">
        <f t="shared" si="16"/>
        <v>-5.4698141510565023E-3</v>
      </c>
      <c r="X86" s="363">
        <f t="shared" si="17"/>
        <v>2.9918866847097965E-5</v>
      </c>
    </row>
    <row r="87" spans="1:24" ht="16.5" thickBot="1" x14ac:dyDescent="0.3">
      <c r="I87" s="591"/>
      <c r="J87" s="41" t="s">
        <v>871</v>
      </c>
      <c r="K87" s="42">
        <v>-3.8314176245210726E-3</v>
      </c>
      <c r="L87" s="43">
        <v>1.489725012376273E-2</v>
      </c>
      <c r="M87" s="42">
        <v>-1.5014834656640762E-2</v>
      </c>
      <c r="N87" s="42">
        <v>9.8098034712319256E-3</v>
      </c>
      <c r="O87" s="44">
        <f t="shared" si="15"/>
        <v>4.6493239946830564E-4</v>
      </c>
      <c r="Q87" s="617"/>
      <c r="R87" s="448" t="s">
        <v>871</v>
      </c>
      <c r="S87" s="74">
        <v>-3.8314176245210726E-3</v>
      </c>
      <c r="T87" s="74">
        <v>-1.5014834656640762E-2</v>
      </c>
      <c r="U87" s="141">
        <v>4.4772867404558134E-3</v>
      </c>
      <c r="V87" s="141">
        <v>1.0621989944920238</v>
      </c>
      <c r="W87" s="141">
        <f t="shared" si="16"/>
        <v>7.6400379097709241E-3</v>
      </c>
      <c r="X87" s="363">
        <f t="shared" si="17"/>
        <v>5.8370179262736869E-5</v>
      </c>
    </row>
    <row r="88" spans="1:24" ht="16.5" thickBot="1" x14ac:dyDescent="0.3">
      <c r="I88" s="591"/>
      <c r="J88" s="41" t="s">
        <v>872</v>
      </c>
      <c r="K88" s="42">
        <v>2.5000000000000001E-2</v>
      </c>
      <c r="L88" s="43">
        <v>1.489725012376273E-2</v>
      </c>
      <c r="M88" s="42">
        <v>4.9645736027609466E-2</v>
      </c>
      <c r="N88" s="42">
        <v>9.8098034712319256E-3</v>
      </c>
      <c r="O88" s="44">
        <f t="shared" si="15"/>
        <v>4.0245246270373945E-4</v>
      </c>
      <c r="Q88" s="617"/>
      <c r="R88" s="448" t="s">
        <v>872</v>
      </c>
      <c r="S88" s="74">
        <v>2.5000000000000001E-2</v>
      </c>
      <c r="T88" s="74">
        <v>4.9645736027609466E-2</v>
      </c>
      <c r="U88" s="141">
        <v>4.4772867404558134E-3</v>
      </c>
      <c r="V88" s="141">
        <v>1.0621989944920238</v>
      </c>
      <c r="W88" s="141">
        <f t="shared" si="16"/>
        <v>-3.2210937629799027E-2</v>
      </c>
      <c r="X88" s="363">
        <f t="shared" si="17"/>
        <v>1.0375445029908029E-3</v>
      </c>
    </row>
    <row r="89" spans="1:24" ht="16.5" thickBot="1" x14ac:dyDescent="0.3">
      <c r="I89" s="591"/>
      <c r="J89" s="41" t="s">
        <v>873</v>
      </c>
      <c r="K89" s="42">
        <v>8.4427767354596617E-2</v>
      </c>
      <c r="L89" s="43">
        <v>1.489725012376273E-2</v>
      </c>
      <c r="M89" s="42">
        <v>3.7317594571986246E-2</v>
      </c>
      <c r="N89" s="42">
        <v>9.8098034712319256E-3</v>
      </c>
      <c r="O89" s="44">
        <f t="shared" si="15"/>
        <v>1.9126309431131774E-3</v>
      </c>
      <c r="Q89" s="617"/>
      <c r="R89" s="448" t="s">
        <v>873</v>
      </c>
      <c r="S89" s="74">
        <v>8.4427767354596617E-2</v>
      </c>
      <c r="T89" s="74">
        <v>3.7317594571986246E-2</v>
      </c>
      <c r="U89" s="141">
        <v>4.4772867404558134E-3</v>
      </c>
      <c r="V89" s="141">
        <v>1.0621989944920238</v>
      </c>
      <c r="W89" s="141">
        <f t="shared" si="16"/>
        <v>4.0311769182915999E-2</v>
      </c>
      <c r="X89" s="363">
        <f t="shared" si="17"/>
        <v>1.625038734656696E-3</v>
      </c>
    </row>
    <row r="90" spans="1:24" ht="16.5" thickBot="1" x14ac:dyDescent="0.3">
      <c r="I90" s="591"/>
      <c r="J90" s="41" t="s">
        <v>874</v>
      </c>
      <c r="K90" s="42">
        <v>4.1522491349480967E-2</v>
      </c>
      <c r="L90" s="43">
        <v>1.489725012376273E-2</v>
      </c>
      <c r="M90" s="42">
        <v>3.5975090721741862E-2</v>
      </c>
      <c r="N90" s="42">
        <v>9.8098034712319256E-3</v>
      </c>
      <c r="O90" s="44">
        <f t="shared" si="15"/>
        <v>6.966570847850369E-4</v>
      </c>
      <c r="Q90" s="617"/>
      <c r="R90" s="448" t="s">
        <v>874</v>
      </c>
      <c r="S90" s="74">
        <v>4.1522491349480967E-2</v>
      </c>
      <c r="T90" s="74">
        <v>3.5975090721741862E-2</v>
      </c>
      <c r="U90" s="141">
        <v>4.4772867404558134E-3</v>
      </c>
      <c r="V90" s="141">
        <v>1.0621989944920238</v>
      </c>
      <c r="W90" s="141">
        <f t="shared" si="16"/>
        <v>-1.1675005823683846E-3</v>
      </c>
      <c r="X90" s="363">
        <f t="shared" si="17"/>
        <v>1.3630576098305171E-6</v>
      </c>
    </row>
    <row r="91" spans="1:24" ht="16.5" thickBot="1" x14ac:dyDescent="0.3">
      <c r="I91" s="591"/>
      <c r="J91" s="41" t="s">
        <v>875</v>
      </c>
      <c r="K91" s="42">
        <v>4.3189368770764118E-2</v>
      </c>
      <c r="L91" s="43">
        <v>1.489725012376273E-2</v>
      </c>
      <c r="M91" s="42">
        <v>-2.9839128178515729E-3</v>
      </c>
      <c r="N91" s="42">
        <v>9.8098034712319256E-3</v>
      </c>
      <c r="O91" s="44">
        <f t="shared" si="15"/>
        <v>-3.6196133918682468E-4</v>
      </c>
      <c r="Q91" s="617"/>
      <c r="R91" s="448" t="s">
        <v>875</v>
      </c>
      <c r="S91" s="74">
        <v>4.3189368770764118E-2</v>
      </c>
      <c r="T91" s="74">
        <v>-2.9839128178515729E-3</v>
      </c>
      <c r="U91" s="141">
        <v>4.4772867404558134E-3</v>
      </c>
      <c r="V91" s="141">
        <v>1.0621989944920238</v>
      </c>
      <c r="W91" s="141">
        <f t="shared" si="16"/>
        <v>4.1881591225082108E-2</v>
      </c>
      <c r="X91" s="363">
        <f t="shared" si="17"/>
        <v>1.7540676835448746E-3</v>
      </c>
    </row>
    <row r="92" spans="1:24" ht="16.5" thickBot="1" x14ac:dyDescent="0.3">
      <c r="I92" s="591"/>
      <c r="J92" s="41" t="s">
        <v>876</v>
      </c>
      <c r="K92" s="42">
        <v>-1.1146496815286623E-2</v>
      </c>
      <c r="L92" s="43">
        <v>1.489725012376273E-2</v>
      </c>
      <c r="M92" s="42">
        <v>5.3133810453263684E-3</v>
      </c>
      <c r="N92" s="42">
        <v>9.8098034712319256E-3</v>
      </c>
      <c r="O92" s="44">
        <f t="shared" si="15"/>
        <v>1.1710368779135072E-4</v>
      </c>
      <c r="Q92" s="617"/>
      <c r="R92" s="448" t="s">
        <v>876</v>
      </c>
      <c r="S92" s="74">
        <v>-1.1146496815286623E-2</v>
      </c>
      <c r="T92" s="74">
        <v>5.3133810453263684E-3</v>
      </c>
      <c r="U92" s="141">
        <v>4.4772867404558134E-3</v>
      </c>
      <c r="V92" s="141">
        <v>1.0621989944920238</v>
      </c>
      <c r="W92" s="141">
        <f t="shared" si="16"/>
        <v>-2.1267651559441082E-2</v>
      </c>
      <c r="X92" s="363">
        <f t="shared" si="17"/>
        <v>4.5231300285379671E-4</v>
      </c>
    </row>
    <row r="93" spans="1:24" ht="16.5" thickBot="1" x14ac:dyDescent="0.3">
      <c r="I93" s="591"/>
      <c r="J93" s="41" t="s">
        <v>877</v>
      </c>
      <c r="K93" s="42">
        <v>-7.8904991948470213E-2</v>
      </c>
      <c r="L93" s="43">
        <v>1.489725012376273E-2</v>
      </c>
      <c r="M93" s="42">
        <v>-7.5342465753424681E-2</v>
      </c>
      <c r="N93" s="42">
        <v>9.8098034712319256E-3</v>
      </c>
      <c r="O93" s="44">
        <f t="shared" si="15"/>
        <v>7.9874737708111911E-3</v>
      </c>
      <c r="Q93" s="617"/>
      <c r="R93" s="448" t="s">
        <v>877</v>
      </c>
      <c r="S93" s="74">
        <v>-7.8904991948470213E-2</v>
      </c>
      <c r="T93" s="74">
        <v>-7.5342465753424681E-2</v>
      </c>
      <c r="U93" s="141">
        <v>4.4772867404558134E-3</v>
      </c>
      <c r="V93" s="141">
        <v>1.0621989944920238</v>
      </c>
      <c r="W93" s="141">
        <f t="shared" si="16"/>
        <v>-3.3535873230885888E-3</v>
      </c>
      <c r="X93" s="363">
        <f t="shared" si="17"/>
        <v>1.1246547933580487E-5</v>
      </c>
    </row>
    <row r="94" spans="1:24" ht="16.5" thickBot="1" x14ac:dyDescent="0.3">
      <c r="I94" s="592"/>
      <c r="J94" s="41" t="s">
        <v>866</v>
      </c>
      <c r="K94" s="42">
        <v>8.881118881118881E-2</v>
      </c>
      <c r="L94" s="43">
        <v>1.489725012376273E-2</v>
      </c>
      <c r="M94" s="42">
        <v>3.1927675707203271E-2</v>
      </c>
      <c r="N94" s="42">
        <v>9.8098034712319256E-3</v>
      </c>
      <c r="O94" s="44">
        <f t="shared" si="15"/>
        <v>1.6348190523459093E-3</v>
      </c>
      <c r="Q94" s="617"/>
      <c r="R94" s="448" t="s">
        <v>866</v>
      </c>
      <c r="S94" s="74">
        <v>8.881118881118881E-2</v>
      </c>
      <c r="T94" s="74">
        <v>3.1927675707203271E-2</v>
      </c>
      <c r="U94" s="141">
        <v>4.4772867404558134E-3</v>
      </c>
      <c r="V94" s="141">
        <v>1.0621989944920238</v>
      </c>
      <c r="W94" s="141">
        <f t="shared" si="16"/>
        <v>5.0420357038074265E-2</v>
      </c>
      <c r="X94" s="363">
        <f t="shared" si="17"/>
        <v>2.542212403846885E-3</v>
      </c>
    </row>
    <row r="95" spans="1:24" ht="16.5" thickBot="1" x14ac:dyDescent="0.3">
      <c r="I95" s="593" t="s">
        <v>891</v>
      </c>
      <c r="J95" s="594"/>
      <c r="K95" s="594"/>
      <c r="L95" s="594"/>
      <c r="M95" s="594"/>
      <c r="N95" s="595"/>
      <c r="O95" s="44">
        <f>SUM(O83:O94)</f>
        <v>1.3888508034649224E-2</v>
      </c>
      <c r="Q95" s="617" t="s">
        <v>891</v>
      </c>
      <c r="R95" s="617"/>
      <c r="S95" s="617"/>
      <c r="T95" s="617"/>
      <c r="U95" s="617"/>
      <c r="V95" s="617"/>
      <c r="W95" s="617"/>
      <c r="X95" s="363">
        <f>SUM(X83:X94)</f>
        <v>9.5124360944547001E-3</v>
      </c>
    </row>
    <row r="96" spans="1:24" ht="17.25" thickBot="1" x14ac:dyDescent="0.3">
      <c r="I96" s="606" t="s">
        <v>892</v>
      </c>
      <c r="J96" s="607"/>
      <c r="K96" s="607"/>
      <c r="L96" s="607"/>
      <c r="M96" s="607"/>
      <c r="N96" s="609"/>
      <c r="O96" s="44">
        <f>O95/12</f>
        <v>1.157375669554102E-3</v>
      </c>
      <c r="Q96" s="618" t="s">
        <v>5070</v>
      </c>
      <c r="R96" s="618"/>
      <c r="S96" s="618"/>
      <c r="T96" s="618"/>
      <c r="U96" s="618"/>
      <c r="V96" s="618"/>
      <c r="W96" s="618"/>
      <c r="X96" s="363">
        <f>X95/12</f>
        <v>7.9270300787122501E-4</v>
      </c>
    </row>
    <row r="97" spans="9:24" ht="18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157" t="s">
        <v>884</v>
      </c>
      <c r="R97" s="157" t="s">
        <v>885</v>
      </c>
      <c r="S97" s="157" t="s">
        <v>886</v>
      </c>
      <c r="T97" s="157" t="s">
        <v>888</v>
      </c>
      <c r="U97" s="157" t="s">
        <v>5071</v>
      </c>
      <c r="V97" s="157" t="s">
        <v>5072</v>
      </c>
      <c r="W97" s="157" t="s">
        <v>5073</v>
      </c>
      <c r="X97" s="157" t="s">
        <v>5074</v>
      </c>
    </row>
    <row r="98" spans="9:24" ht="16.5" thickBot="1" x14ac:dyDescent="0.3">
      <c r="I98" s="590">
        <v>2017</v>
      </c>
      <c r="J98" s="41" t="s">
        <v>867</v>
      </c>
      <c r="K98" s="42">
        <v>-1.2903225806451613E-2</v>
      </c>
      <c r="L98" s="42">
        <v>3.158080486337541E-2</v>
      </c>
      <c r="M98" s="42">
        <v>-8.2182179919061092E-3</v>
      </c>
      <c r="N98" s="42">
        <v>1.7002369229728018E-2</v>
      </c>
      <c r="O98" s="44">
        <f>((K98-L98)*(M98-N98))</f>
        <v>1.1219133754782199E-3</v>
      </c>
      <c r="Q98" s="599">
        <v>2017</v>
      </c>
      <c r="R98" s="140" t="s">
        <v>867</v>
      </c>
      <c r="S98" s="42">
        <v>-1.2903225806451613E-2</v>
      </c>
      <c r="T98" s="42">
        <v>-8.2182179919061092E-3</v>
      </c>
      <c r="U98" s="141">
        <v>1.7748878733425396E-2</v>
      </c>
      <c r="V98" s="141">
        <v>0.81352933482737211</v>
      </c>
      <c r="W98" s="237">
        <f>S98-U98-(V98*T98)</f>
        <v>-2.3966343123455292E-2</v>
      </c>
      <c r="X98" s="206">
        <f>W98^2</f>
        <v>5.7438560271119276E-4</v>
      </c>
    </row>
    <row r="99" spans="9:24" ht="16.5" thickBot="1" x14ac:dyDescent="0.3">
      <c r="I99" s="591"/>
      <c r="J99" s="41" t="s">
        <v>868</v>
      </c>
      <c r="K99" s="42">
        <v>9.8039215686274508E-3</v>
      </c>
      <c r="L99" s="42">
        <v>3.158080486337541E-2</v>
      </c>
      <c r="M99" s="42">
        <v>1.7495868239585141E-2</v>
      </c>
      <c r="N99" s="42">
        <v>1.7002369229728018E-2</v>
      </c>
      <c r="O99" s="44">
        <f t="shared" ref="O99:O109" si="18">((K99-L99)*(M99-N99))</f>
        <v>-1.074687034373225E-5</v>
      </c>
      <c r="Q99" s="599"/>
      <c r="R99" s="140" t="s">
        <v>868</v>
      </c>
      <c r="S99" s="42">
        <v>9.8039215686274508E-3</v>
      </c>
      <c r="T99" s="42">
        <v>1.7495868239585141E-2</v>
      </c>
      <c r="U99" s="141">
        <v>1.7748878733425396E-2</v>
      </c>
      <c r="V99" s="141">
        <v>0.81352933482737211</v>
      </c>
      <c r="W99" s="237">
        <f t="shared" ref="W99:W109" si="19">S99-U99-(V99*T99)</f>
        <v>-2.217835921597499E-2</v>
      </c>
      <c r="X99" s="206">
        <f t="shared" ref="X99:X109" si="20">W99^2</f>
        <v>4.9187961751282275E-4</v>
      </c>
    </row>
    <row r="100" spans="9:24" ht="16.5" thickBot="1" x14ac:dyDescent="0.3">
      <c r="I100" s="591"/>
      <c r="J100" s="41" t="s">
        <v>869</v>
      </c>
      <c r="K100" s="42">
        <v>7.1197411003236247E-2</v>
      </c>
      <c r="L100" s="42">
        <v>3.158080486337541E-2</v>
      </c>
      <c r="M100" s="42">
        <v>3.2295283969978633E-2</v>
      </c>
      <c r="N100" s="42">
        <v>1.7002369229728018E-2</v>
      </c>
      <c r="O100" s="44">
        <f t="shared" si="18"/>
        <v>6.0585337999498085E-4</v>
      </c>
      <c r="Q100" s="599"/>
      <c r="R100" s="140" t="s">
        <v>869</v>
      </c>
      <c r="S100" s="42">
        <v>7.1197411003236247E-2</v>
      </c>
      <c r="T100" s="42">
        <v>3.2295283969978633E-2</v>
      </c>
      <c r="U100" s="141">
        <v>1.7748878733425396E-2</v>
      </c>
      <c r="V100" s="141">
        <v>0.81352933482737211</v>
      </c>
      <c r="W100" s="237">
        <f t="shared" si="19"/>
        <v>2.7175371383653037E-2</v>
      </c>
      <c r="X100" s="206">
        <f t="shared" si="20"/>
        <v>7.3850080983946839E-4</v>
      </c>
    </row>
    <row r="101" spans="9:24" ht="16.5" thickBot="1" x14ac:dyDescent="0.3">
      <c r="I101" s="591"/>
      <c r="J101" s="41" t="s">
        <v>870</v>
      </c>
      <c r="K101" s="42">
        <v>8.821752265861027E-2</v>
      </c>
      <c r="L101" s="42">
        <v>3.158080486337541E-2</v>
      </c>
      <c r="M101" s="42">
        <v>2.0867470402482848E-2</v>
      </c>
      <c r="N101" s="42">
        <v>1.7002369229728018E-2</v>
      </c>
      <c r="O101" s="44">
        <f t="shared" si="18"/>
        <v>2.1890664437134664E-4</v>
      </c>
      <c r="Q101" s="599"/>
      <c r="R101" s="140" t="s">
        <v>870</v>
      </c>
      <c r="S101" s="42">
        <v>8.821752265861027E-2</v>
      </c>
      <c r="T101" s="42">
        <v>2.0867470402482848E-2</v>
      </c>
      <c r="U101" s="141">
        <v>1.7748878733425396E-2</v>
      </c>
      <c r="V101" s="141">
        <v>0.81352933482737211</v>
      </c>
      <c r="W101" s="237">
        <f t="shared" si="19"/>
        <v>5.3492344609123124E-2</v>
      </c>
      <c r="X101" s="206">
        <f t="shared" si="20"/>
        <v>2.8614309317811838E-3</v>
      </c>
    </row>
    <row r="102" spans="9:24" ht="16.5" thickBot="1" x14ac:dyDescent="0.3">
      <c r="I102" s="591"/>
      <c r="J102" s="41" t="s">
        <v>871</v>
      </c>
      <c r="K102" s="42">
        <v>-3.3802816901408447E-2</v>
      </c>
      <c r="L102" s="42">
        <v>3.158080486337541E-2</v>
      </c>
      <c r="M102" s="42">
        <v>1.8006717972702979E-2</v>
      </c>
      <c r="N102" s="42">
        <v>1.7002369229728018E-2</v>
      </c>
      <c r="O102" s="44">
        <f t="shared" si="18"/>
        <v>-6.5667958330610987E-5</v>
      </c>
      <c r="Q102" s="599"/>
      <c r="R102" s="140" t="s">
        <v>871</v>
      </c>
      <c r="S102" s="42">
        <v>-3.3802816901408447E-2</v>
      </c>
      <c r="T102" s="42">
        <v>1.8006717972702979E-2</v>
      </c>
      <c r="U102" s="141">
        <v>1.7748878733425396E-2</v>
      </c>
      <c r="V102" s="141">
        <v>0.81352933482737211</v>
      </c>
      <c r="W102" s="237">
        <f t="shared" si="19"/>
        <v>-6.6200688929590995E-2</v>
      </c>
      <c r="X102" s="206">
        <f t="shared" si="20"/>
        <v>4.3825312147524722E-3</v>
      </c>
    </row>
    <row r="103" spans="9:24" ht="16.5" thickBot="1" x14ac:dyDescent="0.3">
      <c r="I103" s="591"/>
      <c r="J103" s="41" t="s">
        <v>872</v>
      </c>
      <c r="K103" s="42">
        <v>5.8309037900874633E-2</v>
      </c>
      <c r="L103" s="42">
        <v>3.158080486337541E-2</v>
      </c>
      <c r="M103" s="42">
        <v>2.0799832933068765E-2</v>
      </c>
      <c r="N103" s="42">
        <v>1.7002369229728018E-2</v>
      </c>
      <c r="O103" s="44">
        <f t="shared" si="18"/>
        <v>1.0149949481433633E-4</v>
      </c>
      <c r="Q103" s="599"/>
      <c r="R103" s="140" t="s">
        <v>872</v>
      </c>
      <c r="S103" s="42">
        <v>5.8309037900874633E-2</v>
      </c>
      <c r="T103" s="42">
        <v>2.0799832933068765E-2</v>
      </c>
      <c r="U103" s="141">
        <v>1.7748878733425396E-2</v>
      </c>
      <c r="V103" s="141">
        <v>0.81352933482737211</v>
      </c>
      <c r="W103" s="237">
        <f t="shared" si="19"/>
        <v>2.3638884916889334E-2</v>
      </c>
      <c r="X103" s="206">
        <f t="shared" si="20"/>
        <v>5.5879688011393808E-4</v>
      </c>
    </row>
    <row r="104" spans="9:24" ht="16.5" thickBot="1" x14ac:dyDescent="0.3">
      <c r="I104" s="591"/>
      <c r="J104" s="41" t="s">
        <v>873</v>
      </c>
      <c r="K104" s="42">
        <v>3.0303030303030304E-2</v>
      </c>
      <c r="L104" s="42">
        <v>3.158080486337541E-2</v>
      </c>
      <c r="M104" s="42">
        <v>-3.6210388494506696E-3</v>
      </c>
      <c r="N104" s="42">
        <v>1.7002369229728018E-2</v>
      </c>
      <c r="O104" s="44">
        <f t="shared" si="18"/>
        <v>2.6352066191190256E-5</v>
      </c>
      <c r="Q104" s="599"/>
      <c r="R104" s="140" t="s">
        <v>873</v>
      </c>
      <c r="S104" s="42">
        <v>3.0303030303030304E-2</v>
      </c>
      <c r="T104" s="42">
        <v>-3.6210388494506696E-3</v>
      </c>
      <c r="U104" s="141">
        <v>1.7748878733425396E-2</v>
      </c>
      <c r="V104" s="141">
        <v>0.81352933482737211</v>
      </c>
      <c r="W104" s="237">
        <f t="shared" si="19"/>
        <v>1.5499972896182584E-2</v>
      </c>
      <c r="X104" s="206">
        <f t="shared" si="20"/>
        <v>2.4024915978239472E-4</v>
      </c>
    </row>
    <row r="105" spans="9:24" ht="16.5" thickBot="1" x14ac:dyDescent="0.3">
      <c r="I105" s="591"/>
      <c r="J105" s="41" t="s">
        <v>874</v>
      </c>
      <c r="K105" s="42">
        <v>1.3368983957219251E-2</v>
      </c>
      <c r="L105" s="42">
        <v>3.158080486337541E-2</v>
      </c>
      <c r="M105" s="42">
        <v>3.3364816031537449E-3</v>
      </c>
      <c r="N105" s="42">
        <v>1.7002369229728018E-2</v>
      </c>
      <c r="O105" s="44">
        <f t="shared" si="18"/>
        <v>2.4888069797882615E-4</v>
      </c>
      <c r="Q105" s="599"/>
      <c r="R105" s="140" t="s">
        <v>874</v>
      </c>
      <c r="S105" s="42">
        <v>1.3368983957219251E-2</v>
      </c>
      <c r="T105" s="42">
        <v>3.3364816031537449E-3</v>
      </c>
      <c r="U105" s="141">
        <v>1.7748878733425396E-2</v>
      </c>
      <c r="V105" s="141">
        <v>0.81352933482737211</v>
      </c>
      <c r="W105" s="237">
        <f t="shared" si="19"/>
        <v>-7.0942204354835746E-3</v>
      </c>
      <c r="X105" s="206">
        <f t="shared" si="20"/>
        <v>5.0327963587232759E-5</v>
      </c>
    </row>
    <row r="106" spans="9:24" ht="16.5" thickBot="1" x14ac:dyDescent="0.3">
      <c r="I106" s="591"/>
      <c r="J106" s="41" t="s">
        <v>875</v>
      </c>
      <c r="K106" s="42">
        <v>7.1240105540897103E-2</v>
      </c>
      <c r="L106" s="42">
        <v>3.158080486337541E-2</v>
      </c>
      <c r="M106" s="42">
        <v>2.158943243326219E-3</v>
      </c>
      <c r="N106" s="42">
        <v>1.7002369229728018E-2</v>
      </c>
      <c r="O106" s="44">
        <f t="shared" si="18"/>
        <v>-5.8867989427924803E-4</v>
      </c>
      <c r="Q106" s="599"/>
      <c r="R106" s="140" t="s">
        <v>875</v>
      </c>
      <c r="S106" s="42">
        <v>7.1240105540897103E-2</v>
      </c>
      <c r="T106" s="42">
        <v>2.158943243326219E-3</v>
      </c>
      <c r="U106" s="141">
        <v>1.7748878733425396E-2</v>
      </c>
      <c r="V106" s="141">
        <v>0.81352933482737211</v>
      </c>
      <c r="W106" s="237">
        <f t="shared" si="19"/>
        <v>5.1734863146798475E-2</v>
      </c>
      <c r="X106" s="206">
        <f t="shared" si="20"/>
        <v>2.676496064817967E-3</v>
      </c>
    </row>
    <row r="107" spans="9:24" ht="16.5" thickBot="1" x14ac:dyDescent="0.3">
      <c r="I107" s="591"/>
      <c r="J107" s="41" t="s">
        <v>876</v>
      </c>
      <c r="K107" s="42">
        <v>2.9556650246305417E-2</v>
      </c>
      <c r="L107" s="42">
        <v>3.158080486337541E-2</v>
      </c>
      <c r="M107" s="42">
        <v>1.3048272482234717E-2</v>
      </c>
      <c r="N107" s="42">
        <v>1.7002369229728018E-2</v>
      </c>
      <c r="O107" s="44">
        <f t="shared" si="18"/>
        <v>8.0037031877800055E-6</v>
      </c>
      <c r="Q107" s="599"/>
      <c r="R107" s="140" t="s">
        <v>876</v>
      </c>
      <c r="S107" s="42">
        <v>2.9556650246305417E-2</v>
      </c>
      <c r="T107" s="42">
        <v>1.3048272482234717E-2</v>
      </c>
      <c r="U107" s="141">
        <v>1.7748878733425396E-2</v>
      </c>
      <c r="V107" s="141">
        <v>0.81352933482737211</v>
      </c>
      <c r="W107" s="237">
        <f t="shared" si="19"/>
        <v>1.1926190797613076E-3</v>
      </c>
      <c r="X107" s="206">
        <f t="shared" si="20"/>
        <v>1.4223402694107083E-6</v>
      </c>
    </row>
    <row r="108" spans="9:24" ht="16.5" thickBot="1" x14ac:dyDescent="0.3">
      <c r="I108" s="591"/>
      <c r="J108" s="41" t="s">
        <v>877</v>
      </c>
      <c r="K108" s="42">
        <v>-2.2488038277511963E-2</v>
      </c>
      <c r="L108" s="42">
        <v>3.158080486337541E-2</v>
      </c>
      <c r="M108" s="42">
        <v>-6.0470460180261547E-5</v>
      </c>
      <c r="N108" s="42">
        <v>1.7002369229728018E-2</v>
      </c>
      <c r="O108" s="44">
        <f t="shared" si="18"/>
        <v>9.225680027317582E-4</v>
      </c>
      <c r="Q108" s="599"/>
      <c r="R108" s="140" t="s">
        <v>877</v>
      </c>
      <c r="S108" s="42">
        <v>-2.2488038277511963E-2</v>
      </c>
      <c r="T108" s="42">
        <v>-6.0470460180261547E-5</v>
      </c>
      <c r="U108" s="141">
        <v>1.7748878733425396E-2</v>
      </c>
      <c r="V108" s="141">
        <v>0.81352933482737211</v>
      </c>
      <c r="W108" s="237">
        <f t="shared" si="19"/>
        <v>-4.0187722517690205E-2</v>
      </c>
      <c r="X108" s="206">
        <f t="shared" si="20"/>
        <v>1.6150530411588643E-3</v>
      </c>
    </row>
    <row r="109" spans="9:24" ht="16.5" thickBot="1" x14ac:dyDescent="0.3">
      <c r="I109" s="592"/>
      <c r="J109" s="41" t="s">
        <v>866</v>
      </c>
      <c r="K109" s="42">
        <v>7.6167076167076173E-2</v>
      </c>
      <c r="L109" s="42">
        <v>3.158080486337541E-2</v>
      </c>
      <c r="M109" s="42">
        <v>8.791928721174018E-2</v>
      </c>
      <c r="N109" s="42">
        <v>1.7002369229728018E-2</v>
      </c>
      <c r="O109" s="44">
        <f t="shared" si="18"/>
        <v>3.1619209451682895E-3</v>
      </c>
      <c r="Q109" s="599"/>
      <c r="R109" s="140" t="s">
        <v>866</v>
      </c>
      <c r="S109" s="42">
        <v>7.6167076167076173E-2</v>
      </c>
      <c r="T109" s="42">
        <v>8.791928721174018E-2</v>
      </c>
      <c r="U109" s="141">
        <v>1.7748878733425396E-2</v>
      </c>
      <c r="V109" s="141">
        <v>0.81352933482737211</v>
      </c>
      <c r="W109" s="237">
        <f t="shared" si="19"/>
        <v>-1.3106721810212899E-2</v>
      </c>
      <c r="X109" s="206">
        <f t="shared" si="20"/>
        <v>1.7178615661031047E-4</v>
      </c>
    </row>
    <row r="110" spans="9:24" ht="15.7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5.7508035869631366E-3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1.4362859782937259E-2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4.7923363224692807E-4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1.1969049819114382E-3</v>
      </c>
    </row>
    <row r="112" spans="9:24" ht="17.25" x14ac:dyDescent="0.25">
      <c r="I112" s="236" t="s">
        <v>884</v>
      </c>
      <c r="J112" s="198" t="s">
        <v>885</v>
      </c>
      <c r="K112" s="198" t="s">
        <v>886</v>
      </c>
      <c r="L112" s="198" t="s">
        <v>887</v>
      </c>
      <c r="M112" s="198" t="s">
        <v>888</v>
      </c>
      <c r="N112" s="198" t="s">
        <v>889</v>
      </c>
      <c r="O112" s="198" t="s">
        <v>890</v>
      </c>
      <c r="Q112" s="226" t="s">
        <v>884</v>
      </c>
      <c r="R112" s="226" t="s">
        <v>885</v>
      </c>
      <c r="S112" s="226" t="s">
        <v>886</v>
      </c>
      <c r="T112" s="226" t="s">
        <v>888</v>
      </c>
      <c r="U112" s="226" t="s">
        <v>5071</v>
      </c>
      <c r="V112" s="226" t="s">
        <v>5072</v>
      </c>
      <c r="W112" s="226" t="s">
        <v>5073</v>
      </c>
      <c r="X112" s="226" t="s">
        <v>5074</v>
      </c>
    </row>
    <row r="113" spans="9:24" ht="15.75" x14ac:dyDescent="0.25">
      <c r="I113" s="599">
        <v>2018</v>
      </c>
      <c r="J113" s="140" t="s">
        <v>867</v>
      </c>
      <c r="K113" s="237">
        <v>3.7671232876712327E-2</v>
      </c>
      <c r="L113" s="237">
        <v>1.644581896280636E-2</v>
      </c>
      <c r="M113" s="237">
        <v>2.443046535543213E-2</v>
      </c>
      <c r="N113" s="237">
        <v>-7.0994468597337171E-3</v>
      </c>
      <c r="O113" s="142">
        <f>((K113-L113)*(M113-N113))</f>
        <v>6.6923543743601494E-4</v>
      </c>
      <c r="Q113" s="599">
        <v>2018</v>
      </c>
      <c r="R113" s="140" t="s">
        <v>867</v>
      </c>
      <c r="S113" s="237">
        <v>3.7671232876712327E-2</v>
      </c>
      <c r="T113" s="237">
        <v>2.443046535543213E-2</v>
      </c>
      <c r="U113" s="141">
        <v>3.6545761321805426E-2</v>
      </c>
      <c r="V113" s="141">
        <v>0.69934412589099126</v>
      </c>
      <c r="W113" s="237">
        <f>S113-U113-(V113*T113)</f>
        <v>-1.5959830884197928E-2</v>
      </c>
      <c r="X113" s="206">
        <f>W113^2</f>
        <v>2.5471620185219803E-4</v>
      </c>
    </row>
    <row r="114" spans="9:24" ht="15.75" x14ac:dyDescent="0.25">
      <c r="I114" s="599"/>
      <c r="J114" s="140" t="s">
        <v>868</v>
      </c>
      <c r="K114" s="237">
        <v>1.9801980198019802E-2</v>
      </c>
      <c r="L114" s="237">
        <v>1.644581896280636E-2</v>
      </c>
      <c r="M114" s="237">
        <v>-4.9558674576761852E-3</v>
      </c>
      <c r="N114" s="237">
        <v>-7.0994468597337171E-3</v>
      </c>
      <c r="O114" s="142">
        <f t="shared" ref="O114:O124" si="21">((K114-L114)*(M114-N114))</f>
        <v>7.1941980937874987E-6</v>
      </c>
      <c r="Q114" s="599"/>
      <c r="R114" s="140" t="s">
        <v>868</v>
      </c>
      <c r="S114" s="237">
        <v>1.9801980198019802E-2</v>
      </c>
      <c r="T114" s="237">
        <v>-4.9558674576761852E-3</v>
      </c>
      <c r="U114" s="141">
        <v>3.6545761321805426E-2</v>
      </c>
      <c r="V114" s="141">
        <v>0.69934412589099126</v>
      </c>
      <c r="W114" s="237">
        <f t="shared" ref="W114:W124" si="22">S114-U114-(V114*T114)</f>
        <v>-1.3277924328565463E-2</v>
      </c>
      <c r="X114" s="206">
        <f t="shared" ref="X114:X124" si="23">W114^2</f>
        <v>1.763032744751106E-4</v>
      </c>
    </row>
    <row r="115" spans="9:24" ht="15.75" x14ac:dyDescent="0.25">
      <c r="I115" s="599"/>
      <c r="J115" s="140" t="s">
        <v>869</v>
      </c>
      <c r="K115" s="237">
        <v>1.2944983818770227E-2</v>
      </c>
      <c r="L115" s="237">
        <v>1.644581896280636E-2</v>
      </c>
      <c r="M115" s="237">
        <v>-8.5978114661722491E-2</v>
      </c>
      <c r="N115" s="237">
        <v>-7.0994468597337171E-3</v>
      </c>
      <c r="O115" s="142">
        <f t="shared" si="21"/>
        <v>2.7614121235595361E-4</v>
      </c>
      <c r="Q115" s="599"/>
      <c r="R115" s="140" t="s">
        <v>869</v>
      </c>
      <c r="S115" s="237">
        <v>1.2944983818770227E-2</v>
      </c>
      <c r="T115" s="237">
        <v>-8.5978114661722491E-2</v>
      </c>
      <c r="U115" s="141">
        <v>3.6545761321805426E-2</v>
      </c>
      <c r="V115" s="141">
        <v>0.69934412589099126</v>
      </c>
      <c r="W115" s="237">
        <f t="shared" si="22"/>
        <v>3.6527511940822537E-2</v>
      </c>
      <c r="X115" s="206">
        <f t="shared" si="23"/>
        <v>1.334259128586933E-3</v>
      </c>
    </row>
    <row r="116" spans="9:24" ht="15.75" x14ac:dyDescent="0.25">
      <c r="I116" s="599"/>
      <c r="J116" s="140" t="s">
        <v>870</v>
      </c>
      <c r="K116" s="237">
        <v>-5.1502145922746781E-2</v>
      </c>
      <c r="L116" s="237">
        <v>1.644581896280636E-2</v>
      </c>
      <c r="M116" s="237">
        <v>-4.7003022830323746E-2</v>
      </c>
      <c r="N116" s="237">
        <v>-7.0994468597337171E-3</v>
      </c>
      <c r="O116" s="142">
        <f t="shared" si="21"/>
        <v>2.7113667788576535E-3</v>
      </c>
      <c r="Q116" s="599"/>
      <c r="R116" s="140" t="s">
        <v>870</v>
      </c>
      <c r="S116" s="237">
        <v>-5.1502145922746781E-2</v>
      </c>
      <c r="T116" s="237">
        <v>-4.7003022830323746E-2</v>
      </c>
      <c r="U116" s="141">
        <v>3.6545761321805426E-2</v>
      </c>
      <c r="V116" s="141">
        <v>0.69934412589099126</v>
      </c>
      <c r="W116" s="237">
        <f t="shared" si="22"/>
        <v>-5.5176619329045141E-2</v>
      </c>
      <c r="X116" s="206">
        <f t="shared" si="23"/>
        <v>3.0444593205823578E-3</v>
      </c>
    </row>
    <row r="117" spans="9:24" ht="15.75" x14ac:dyDescent="0.25">
      <c r="I117" s="599"/>
      <c r="J117" s="140" t="s">
        <v>871</v>
      </c>
      <c r="K117" s="237">
        <v>2.7149321266968326E-2</v>
      </c>
      <c r="L117" s="237">
        <v>1.644581896280636E-2</v>
      </c>
      <c r="M117" s="237">
        <v>-5.0291628843604896E-3</v>
      </c>
      <c r="N117" s="237">
        <v>-7.0994468597337171E-3</v>
      </c>
      <c r="O117" s="142">
        <f t="shared" si="21"/>
        <v>2.2159289300676936E-5</v>
      </c>
      <c r="Q117" s="599"/>
      <c r="R117" s="140" t="s">
        <v>871</v>
      </c>
      <c r="S117" s="237">
        <v>2.7149321266968326E-2</v>
      </c>
      <c r="T117" s="237">
        <v>-5.0291628843604896E-3</v>
      </c>
      <c r="U117" s="141">
        <v>3.6545761321805426E-2</v>
      </c>
      <c r="V117" s="141">
        <v>0.69934412589099126</v>
      </c>
      <c r="W117" s="237">
        <f t="shared" si="22"/>
        <v>-5.879324533510596E-3</v>
      </c>
      <c r="X117" s="206">
        <f t="shared" si="23"/>
        <v>3.4566456970339587E-5</v>
      </c>
    </row>
    <row r="118" spans="9:24" ht="15.75" x14ac:dyDescent="0.25">
      <c r="I118" s="599"/>
      <c r="J118" s="140" t="s">
        <v>872</v>
      </c>
      <c r="K118" s="237">
        <v>-5.3964757709251104E-2</v>
      </c>
      <c r="L118" s="237">
        <v>1.644581896280636E-2</v>
      </c>
      <c r="M118" s="237">
        <v>-4.6791598066254894E-2</v>
      </c>
      <c r="N118" s="237">
        <v>-7.0994468597337171E-3</v>
      </c>
      <c r="O118" s="142">
        <f t="shared" si="21"/>
        <v>2.7947472558056577E-3</v>
      </c>
      <c r="Q118" s="599"/>
      <c r="R118" s="140" t="s">
        <v>872</v>
      </c>
      <c r="S118" s="237">
        <v>-5.3964757709251104E-2</v>
      </c>
      <c r="T118" s="237">
        <v>-4.6791598066254894E-2</v>
      </c>
      <c r="U118" s="141">
        <v>3.6545761321805426E-2</v>
      </c>
      <c r="V118" s="141">
        <v>0.69934412589099126</v>
      </c>
      <c r="W118" s="237">
        <f t="shared" si="22"/>
        <v>-5.7787089782368906E-2</v>
      </c>
      <c r="X118" s="206">
        <f t="shared" si="23"/>
        <v>3.339347745515565E-3</v>
      </c>
    </row>
    <row r="119" spans="9:24" ht="15.75" x14ac:dyDescent="0.25">
      <c r="I119" s="599"/>
      <c r="J119" s="140" t="s">
        <v>873</v>
      </c>
      <c r="K119" s="237">
        <v>8.381839348079162E-2</v>
      </c>
      <c r="L119" s="237">
        <v>1.644581896280636E-2</v>
      </c>
      <c r="M119" s="237">
        <v>2.741564628095532E-2</v>
      </c>
      <c r="N119" s="237">
        <v>-7.0994468597337171E-3</v>
      </c>
      <c r="O119" s="142">
        <f t="shared" si="21"/>
        <v>2.325370684616274E-3</v>
      </c>
      <c r="Q119" s="599"/>
      <c r="R119" s="140" t="s">
        <v>873</v>
      </c>
      <c r="S119" s="237">
        <v>8.381839348079162E-2</v>
      </c>
      <c r="T119" s="237">
        <v>2.741564628095532E-2</v>
      </c>
      <c r="U119" s="141">
        <v>3.6545761321805426E-2</v>
      </c>
      <c r="V119" s="141">
        <v>0.69934412589099126</v>
      </c>
      <c r="W119" s="237">
        <f t="shared" si="22"/>
        <v>2.8099660974894889E-2</v>
      </c>
      <c r="X119" s="206">
        <f t="shared" si="23"/>
        <v>7.8959094690403083E-4</v>
      </c>
    </row>
    <row r="120" spans="9:24" ht="15.75" x14ac:dyDescent="0.25">
      <c r="I120" s="599"/>
      <c r="J120" s="140" t="s">
        <v>874</v>
      </c>
      <c r="K120" s="237">
        <v>6.5520945220193347E-2</v>
      </c>
      <c r="L120" s="237">
        <v>1.644581896280636E-2</v>
      </c>
      <c r="M120" s="237">
        <v>1.926351069183738E-2</v>
      </c>
      <c r="N120" s="237">
        <v>-7.0994468597337171E-3</v>
      </c>
      <c r="O120" s="142">
        <f t="shared" si="21"/>
        <v>1.2937654703614851E-3</v>
      </c>
      <c r="Q120" s="599"/>
      <c r="R120" s="140" t="s">
        <v>874</v>
      </c>
      <c r="S120" s="237">
        <v>6.5520945220193347E-2</v>
      </c>
      <c r="T120" s="237">
        <v>1.926351069183738E-2</v>
      </c>
      <c r="U120" s="141">
        <v>3.6545761321805426E-2</v>
      </c>
      <c r="V120" s="141">
        <v>0.69934412589099126</v>
      </c>
      <c r="W120" s="237">
        <f t="shared" si="22"/>
        <v>1.5503360852013145E-2</v>
      </c>
      <c r="X120" s="206">
        <f t="shared" si="23"/>
        <v>2.4035419770773375E-4</v>
      </c>
    </row>
    <row r="121" spans="9:24" ht="15.75" x14ac:dyDescent="0.25">
      <c r="I121" s="599"/>
      <c r="J121" s="140" t="s">
        <v>875</v>
      </c>
      <c r="K121" s="237">
        <v>-2.620967741935484E-2</v>
      </c>
      <c r="L121" s="237">
        <v>1.644581896280636E-2</v>
      </c>
      <c r="M121" s="237">
        <v>-6.0196663444972249E-3</v>
      </c>
      <c r="N121" s="237">
        <v>-7.0994468597337171E-3</v>
      </c>
      <c r="O121" s="142">
        <f t="shared" si="21"/>
        <v>-4.6058573861198346E-5</v>
      </c>
      <c r="Q121" s="599"/>
      <c r="R121" s="140" t="s">
        <v>875</v>
      </c>
      <c r="S121" s="237">
        <v>-2.620967741935484E-2</v>
      </c>
      <c r="T121" s="237">
        <v>-6.0196663444972249E-3</v>
      </c>
      <c r="U121" s="141">
        <v>3.6545761321805426E-2</v>
      </c>
      <c r="V121" s="141">
        <v>0.69934412589099126</v>
      </c>
      <c r="W121" s="237">
        <f t="shared" si="22"/>
        <v>-5.8545620443312435E-2</v>
      </c>
      <c r="X121" s="206">
        <f t="shared" si="23"/>
        <v>3.427589673092403E-3</v>
      </c>
    </row>
    <row r="122" spans="9:24" ht="15.75" x14ac:dyDescent="0.25">
      <c r="I122" s="599"/>
      <c r="J122" s="140" t="s">
        <v>876</v>
      </c>
      <c r="K122" s="237">
        <v>-2.0703933747412008E-2</v>
      </c>
      <c r="L122" s="237">
        <v>1.644581896280636E-2</v>
      </c>
      <c r="M122" s="237">
        <v>-2.4763515298842628E-2</v>
      </c>
      <c r="N122" s="237">
        <v>-7.0994468597337171E-3</v>
      </c>
      <c r="O122" s="142">
        <f t="shared" si="21"/>
        <v>6.5621577436926893E-4</v>
      </c>
      <c r="Q122" s="599"/>
      <c r="R122" s="140" t="s">
        <v>876</v>
      </c>
      <c r="S122" s="237">
        <v>-2.0703933747412008E-2</v>
      </c>
      <c r="T122" s="237">
        <v>-2.4763515298842628E-2</v>
      </c>
      <c r="U122" s="141">
        <v>3.6545761321805426E-2</v>
      </c>
      <c r="V122" s="141">
        <v>0.69934412589099126</v>
      </c>
      <c r="W122" s="237">
        <f t="shared" si="22"/>
        <v>-3.9931476108560147E-2</v>
      </c>
      <c r="X122" s="206">
        <f t="shared" si="23"/>
        <v>1.5945227842085099E-3</v>
      </c>
    </row>
    <row r="123" spans="9:24" ht="15.75" x14ac:dyDescent="0.25">
      <c r="I123" s="599"/>
      <c r="J123" s="140" t="s">
        <v>877</v>
      </c>
      <c r="K123" s="237">
        <v>0.1014799154334038</v>
      </c>
      <c r="L123" s="237">
        <v>1.644581896280636E-2</v>
      </c>
      <c r="M123" s="237">
        <v>4.7403329287324443E-2</v>
      </c>
      <c r="N123" s="237">
        <v>-7.0994468597337171E-3</v>
      </c>
      <c r="O123" s="142">
        <f t="shared" si="21"/>
        <v>4.6345943248043203E-3</v>
      </c>
      <c r="Q123" s="599"/>
      <c r="R123" s="140" t="s">
        <v>877</v>
      </c>
      <c r="S123" s="237">
        <v>0.1014799154334038</v>
      </c>
      <c r="T123" s="237">
        <v>4.7403329287324443E-2</v>
      </c>
      <c r="U123" s="141">
        <v>3.6545761321805426E-2</v>
      </c>
      <c r="V123" s="141">
        <v>0.69934412589099126</v>
      </c>
      <c r="W123" s="237">
        <f t="shared" si="22"/>
        <v>3.1782914226831639E-2</v>
      </c>
      <c r="X123" s="206">
        <f t="shared" si="23"/>
        <v>1.010153636750137E-3</v>
      </c>
    </row>
    <row r="124" spans="9:24" ht="15.75" x14ac:dyDescent="0.25">
      <c r="I124" s="599"/>
      <c r="J124" s="140" t="s">
        <v>866</v>
      </c>
      <c r="K124" s="237">
        <v>1.3435700575815739E-3</v>
      </c>
      <c r="L124" s="237">
        <v>1.644581896280636E-2</v>
      </c>
      <c r="M124" s="237">
        <v>1.6834633611323781E-2</v>
      </c>
      <c r="N124" s="237">
        <v>-7.0994468597337171E-3</v>
      </c>
      <c r="O124" s="142">
        <f t="shared" si="21"/>
        <v>-3.6145844059159006E-4</v>
      </c>
      <c r="Q124" s="599"/>
      <c r="R124" s="140" t="s">
        <v>866</v>
      </c>
      <c r="S124" s="237">
        <v>1.3435700575815739E-3</v>
      </c>
      <c r="T124" s="237">
        <v>1.6834633611323781E-2</v>
      </c>
      <c r="U124" s="141">
        <v>3.6545761321805426E-2</v>
      </c>
      <c r="V124" s="141">
        <v>0.69934412589099126</v>
      </c>
      <c r="W124" s="237">
        <f t="shared" si="22"/>
        <v>-4.6975393391830184E-2</v>
      </c>
      <c r="X124" s="206">
        <f t="shared" si="23"/>
        <v>2.2066875843172028E-3</v>
      </c>
    </row>
    <row r="125" spans="9:24" ht="15.75" thickBot="1" x14ac:dyDescent="0.3">
      <c r="I125" s="644" t="s">
        <v>891</v>
      </c>
      <c r="J125" s="645"/>
      <c r="K125" s="645"/>
      <c r="L125" s="645"/>
      <c r="M125" s="645"/>
      <c r="N125" s="666"/>
      <c r="O125" s="44">
        <f>SUM(O113:O119)</f>
        <v>8.8062148564660176E-3</v>
      </c>
      <c r="Q125" s="599" t="s">
        <v>891</v>
      </c>
      <c r="R125" s="599"/>
      <c r="S125" s="598"/>
      <c r="T125" s="598"/>
      <c r="U125" s="598"/>
      <c r="V125" s="598"/>
      <c r="W125" s="599"/>
      <c r="X125" s="206">
        <f>SUM(X113:X124)</f>
        <v>1.7452550950962521E-2</v>
      </c>
    </row>
    <row r="126" spans="9:24" ht="17.25" thickBot="1" x14ac:dyDescent="0.3">
      <c r="I126" s="606" t="s">
        <v>892</v>
      </c>
      <c r="J126" s="607"/>
      <c r="K126" s="607"/>
      <c r="L126" s="607"/>
      <c r="M126" s="607"/>
      <c r="N126" s="608"/>
      <c r="O126" s="44">
        <f>O125/12</f>
        <v>7.3385123803883484E-4</v>
      </c>
      <c r="Q126" s="600" t="s">
        <v>5070</v>
      </c>
      <c r="R126" s="600"/>
      <c r="S126" s="600"/>
      <c r="T126" s="600"/>
      <c r="U126" s="600"/>
      <c r="V126" s="600"/>
      <c r="W126" s="600"/>
      <c r="X126" s="206">
        <f>X125/12</f>
        <v>1.4543792459135434E-3</v>
      </c>
    </row>
  </sheetData>
  <mergeCells count="67">
    <mergeCell ref="AA33:AA34"/>
    <mergeCell ref="AB33:AE33"/>
    <mergeCell ref="AF33:AH33"/>
    <mergeCell ref="AA48:AD48"/>
    <mergeCell ref="AF48:AG48"/>
    <mergeCell ref="AA17:AA18"/>
    <mergeCell ref="AB17:AE17"/>
    <mergeCell ref="AF17:AH17"/>
    <mergeCell ref="AA32:AD32"/>
    <mergeCell ref="AF32:AG32"/>
    <mergeCell ref="AA1:AA2"/>
    <mergeCell ref="AB1:AE1"/>
    <mergeCell ref="AF1:AH1"/>
    <mergeCell ref="AA16:AD16"/>
    <mergeCell ref="AF16:AG16"/>
    <mergeCell ref="Q113:Q124"/>
    <mergeCell ref="Q125:W125"/>
    <mergeCell ref="Q126:W126"/>
    <mergeCell ref="I113:I124"/>
    <mergeCell ref="Q110:W110"/>
    <mergeCell ref="Q111:W111"/>
    <mergeCell ref="I111:N111"/>
    <mergeCell ref="I125:N125"/>
    <mergeCell ref="I126:N126"/>
    <mergeCell ref="I110:N110"/>
    <mergeCell ref="Q81:W81"/>
    <mergeCell ref="Q83:Q94"/>
    <mergeCell ref="Q95:W95"/>
    <mergeCell ref="Q96:W96"/>
    <mergeCell ref="Q98:Q109"/>
    <mergeCell ref="Q53:Q64"/>
    <mergeCell ref="Q65:W65"/>
    <mergeCell ref="Q66:W66"/>
    <mergeCell ref="Q68:Q79"/>
    <mergeCell ref="Q80:W80"/>
    <mergeCell ref="I17:U17"/>
    <mergeCell ref="B77:G77"/>
    <mergeCell ref="B83:G83"/>
    <mergeCell ref="B7:G7"/>
    <mergeCell ref="B13:G13"/>
    <mergeCell ref="B21:G21"/>
    <mergeCell ref="B22:G22"/>
    <mergeCell ref="B27:G27"/>
    <mergeCell ref="B36:G36"/>
    <mergeCell ref="B42:G42"/>
    <mergeCell ref="B50:G50"/>
    <mergeCell ref="B55:G55"/>
    <mergeCell ref="B64:G64"/>
    <mergeCell ref="B70:G70"/>
    <mergeCell ref="Q36:X36"/>
    <mergeCell ref="Q38:Q49"/>
    <mergeCell ref="I81:N81"/>
    <mergeCell ref="I83:I94"/>
    <mergeCell ref="I95:N95"/>
    <mergeCell ref="I96:N96"/>
    <mergeCell ref="I98:I109"/>
    <mergeCell ref="I53:I64"/>
    <mergeCell ref="I65:N65"/>
    <mergeCell ref="I66:N66"/>
    <mergeCell ref="I68:I79"/>
    <mergeCell ref="I80:N80"/>
    <mergeCell ref="I36:O36"/>
    <mergeCell ref="I38:I49"/>
    <mergeCell ref="I50:N50"/>
    <mergeCell ref="I51:N51"/>
    <mergeCell ref="Q50:W50"/>
    <mergeCell ref="Q51:W51"/>
  </mergeCells>
  <pageMargins left="0.7" right="0.7" top="0.75" bottom="0.75" header="0.3" footer="0.3"/>
  <pageSetup paperSize="9" orientation="portrait" r:id="rId1"/>
  <ignoredErrors>
    <ignoredError sqref="S19:S30 Q19:Q30 O19:O30 M19:M30 K19:K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O88" zoomScale="85" zoomScaleNormal="85" workbookViewId="0">
      <selection activeCell="Q82" sqref="Q82:X111"/>
    </sheetView>
  </sheetViews>
  <sheetFormatPr defaultRowHeight="15" x14ac:dyDescent="0.25"/>
  <cols>
    <col min="1" max="1" width="12.85546875" customWidth="1"/>
    <col min="9" max="9" width="9.28515625" bestFit="1" customWidth="1"/>
    <col min="11" max="11" width="9.7109375" bestFit="1" customWidth="1"/>
    <col min="12" max="12" width="9.28515625" bestFit="1" customWidth="1"/>
    <col min="13" max="14" width="9.7109375" bestFit="1" customWidth="1"/>
    <col min="15" max="15" width="10.85546875" bestFit="1" customWidth="1"/>
    <col min="17" max="17" width="9.28515625" bestFit="1" customWidth="1"/>
    <col min="19" max="21" width="9.7109375" bestFit="1" customWidth="1"/>
    <col min="22" max="22" width="9.28515625" bestFit="1" customWidth="1"/>
    <col min="23" max="23" width="10.85546875" bestFit="1" customWidth="1"/>
    <col min="24" max="24" width="10" bestFit="1" customWidth="1"/>
  </cols>
  <sheetData>
    <row r="1" spans="1:33" ht="15.75" thickBot="1" x14ac:dyDescent="0.3">
      <c r="A1" s="57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I1" s="66"/>
      <c r="J1" s="66">
        <v>2013</v>
      </c>
      <c r="K1" s="66"/>
      <c r="L1" s="66">
        <v>2014</v>
      </c>
      <c r="M1" s="66"/>
      <c r="N1" s="66">
        <v>2015</v>
      </c>
      <c r="O1" s="66"/>
      <c r="P1" s="66">
        <v>2016</v>
      </c>
      <c r="Q1" s="66"/>
      <c r="R1" s="66">
        <v>2017</v>
      </c>
      <c r="S1" s="66"/>
      <c r="T1" s="66">
        <v>2018</v>
      </c>
      <c r="U1" s="66"/>
      <c r="Z1" s="616" t="s">
        <v>716</v>
      </c>
      <c r="AA1" s="610" t="s">
        <v>5140</v>
      </c>
      <c r="AB1" s="610"/>
      <c r="AC1" s="610"/>
      <c r="AD1" s="610"/>
      <c r="AE1" s="610" t="s">
        <v>5141</v>
      </c>
      <c r="AF1" s="610"/>
      <c r="AG1" s="610"/>
    </row>
    <row r="2" spans="1:33" ht="16.5" thickBot="1" x14ac:dyDescent="0.3">
      <c r="A2" s="59" t="s">
        <v>7</v>
      </c>
      <c r="B2" s="60" t="s">
        <v>1324</v>
      </c>
      <c r="C2" s="60" t="s">
        <v>1359</v>
      </c>
      <c r="D2" s="60" t="s">
        <v>1103</v>
      </c>
      <c r="E2" s="60" t="s">
        <v>1333</v>
      </c>
      <c r="F2" s="60" t="s">
        <v>1333</v>
      </c>
      <c r="G2" s="60" t="s">
        <v>1544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616"/>
      <c r="AA2" s="398" t="s">
        <v>885</v>
      </c>
      <c r="AB2" s="398" t="s">
        <v>5161</v>
      </c>
      <c r="AC2" s="398" t="s">
        <v>5162</v>
      </c>
      <c r="AD2" s="367" t="s">
        <v>878</v>
      </c>
      <c r="AE2" s="398" t="s">
        <v>5161</v>
      </c>
      <c r="AF2" s="398" t="s">
        <v>5162</v>
      </c>
      <c r="AG2" s="367" t="s">
        <v>878</v>
      </c>
    </row>
    <row r="3" spans="1:33" ht="16.5" thickBot="1" x14ac:dyDescent="0.3">
      <c r="A3" s="59" t="s">
        <v>12</v>
      </c>
      <c r="B3" s="60" t="s">
        <v>1044</v>
      </c>
      <c r="C3" s="60" t="s">
        <v>369</v>
      </c>
      <c r="D3" s="60" t="s">
        <v>1112</v>
      </c>
      <c r="E3" s="60" t="s">
        <v>1324</v>
      </c>
      <c r="F3" s="60" t="s">
        <v>1324</v>
      </c>
      <c r="G3" s="60" t="s">
        <v>1545</v>
      </c>
      <c r="I3" s="27" t="s">
        <v>866</v>
      </c>
      <c r="J3" s="83">
        <v>3750</v>
      </c>
      <c r="K3" s="27"/>
      <c r="L3" s="83">
        <v>3950</v>
      </c>
      <c r="M3" s="27"/>
      <c r="N3" s="82">
        <v>6100</v>
      </c>
      <c r="O3" s="8"/>
      <c r="P3" s="82">
        <v>4990</v>
      </c>
      <c r="Q3" s="8"/>
      <c r="R3" s="82">
        <v>5525</v>
      </c>
      <c r="S3" s="8"/>
      <c r="T3" s="82">
        <v>9900</v>
      </c>
      <c r="U3" s="28"/>
      <c r="Z3" s="391">
        <v>1</v>
      </c>
      <c r="AA3" s="396" t="s">
        <v>866</v>
      </c>
      <c r="AB3" s="83">
        <v>3750</v>
      </c>
      <c r="AC3" s="27"/>
      <c r="AD3" s="391"/>
      <c r="AE3" s="83">
        <v>3950</v>
      </c>
      <c r="AF3" s="27"/>
      <c r="AG3" s="391"/>
    </row>
    <row r="4" spans="1:33" ht="16.5" thickBot="1" x14ac:dyDescent="0.3">
      <c r="A4" s="59" t="s">
        <v>18</v>
      </c>
      <c r="B4" s="60" t="s">
        <v>1127</v>
      </c>
      <c r="C4" s="60" t="s">
        <v>1296</v>
      </c>
      <c r="D4" s="60" t="s">
        <v>1070</v>
      </c>
      <c r="E4" s="60" t="s">
        <v>1044</v>
      </c>
      <c r="F4" s="60" t="s">
        <v>1044</v>
      </c>
      <c r="G4" s="60" t="s">
        <v>1546</v>
      </c>
      <c r="I4" s="29" t="s">
        <v>867</v>
      </c>
      <c r="J4" s="83">
        <v>3925</v>
      </c>
      <c r="K4" s="27"/>
      <c r="L4" s="83">
        <v>4360</v>
      </c>
      <c r="M4" s="27"/>
      <c r="N4" s="82">
        <v>6250</v>
      </c>
      <c r="O4" s="8"/>
      <c r="P4" s="82">
        <v>4910</v>
      </c>
      <c r="Q4" s="8"/>
      <c r="R4" s="82">
        <v>5700</v>
      </c>
      <c r="S4" s="8"/>
      <c r="T4" s="83">
        <v>9400</v>
      </c>
      <c r="U4" s="8"/>
      <c r="Z4" s="391">
        <v>2</v>
      </c>
      <c r="AA4" s="69" t="s">
        <v>867</v>
      </c>
      <c r="AB4" s="83">
        <v>3925</v>
      </c>
      <c r="AC4" s="27"/>
      <c r="AD4" s="392">
        <v>4.6666666666666669E-2</v>
      </c>
      <c r="AE4" s="83">
        <v>4360</v>
      </c>
      <c r="AF4" s="27"/>
      <c r="AG4" s="392">
        <v>0.10379746835443038</v>
      </c>
    </row>
    <row r="5" spans="1:33" ht="16.5" thickBot="1" x14ac:dyDescent="0.3">
      <c r="A5" s="59" t="s">
        <v>24</v>
      </c>
      <c r="B5" s="60" t="s">
        <v>1317</v>
      </c>
      <c r="C5" s="60" t="s">
        <v>1547</v>
      </c>
      <c r="D5" s="60" t="s">
        <v>1388</v>
      </c>
      <c r="E5" s="60" t="s">
        <v>1308</v>
      </c>
      <c r="F5" s="60" t="s">
        <v>1308</v>
      </c>
      <c r="G5" s="60" t="s">
        <v>1548</v>
      </c>
      <c r="I5" s="29" t="s">
        <v>868</v>
      </c>
      <c r="J5" s="83">
        <v>4600</v>
      </c>
      <c r="K5" s="27"/>
      <c r="L5" s="83">
        <v>4550</v>
      </c>
      <c r="M5" s="27"/>
      <c r="N5" s="82">
        <v>6875</v>
      </c>
      <c r="O5" s="8"/>
      <c r="P5" s="82">
        <v>5075</v>
      </c>
      <c r="Q5" s="8"/>
      <c r="R5" s="82">
        <v>6250</v>
      </c>
      <c r="S5" s="8"/>
      <c r="T5" s="83">
        <v>9725</v>
      </c>
      <c r="U5" s="8"/>
      <c r="Z5" s="391">
        <v>3</v>
      </c>
      <c r="AA5" s="69" t="s">
        <v>868</v>
      </c>
      <c r="AB5" s="83">
        <v>4600</v>
      </c>
      <c r="AC5" s="27"/>
      <c r="AD5" s="392">
        <v>0.17197452229299362</v>
      </c>
      <c r="AE5" s="83">
        <v>4550</v>
      </c>
      <c r="AF5" s="27"/>
      <c r="AG5" s="392">
        <v>4.3577981651376149E-2</v>
      </c>
    </row>
    <row r="6" spans="1:33" ht="16.5" thickBot="1" x14ac:dyDescent="0.3">
      <c r="A6" s="59" t="s">
        <v>30</v>
      </c>
      <c r="B6" s="60" t="s">
        <v>1332</v>
      </c>
      <c r="C6" s="60" t="s">
        <v>372</v>
      </c>
      <c r="D6" s="60" t="s">
        <v>1127</v>
      </c>
      <c r="E6" s="60" t="s">
        <v>1317</v>
      </c>
      <c r="F6" s="60" t="s">
        <v>1317</v>
      </c>
      <c r="G6" s="60" t="s">
        <v>1549</v>
      </c>
      <c r="I6" s="29" t="s">
        <v>869</v>
      </c>
      <c r="J6" s="83">
        <v>5050</v>
      </c>
      <c r="K6" s="30"/>
      <c r="L6" s="83">
        <v>4960</v>
      </c>
      <c r="M6" s="30"/>
      <c r="N6" s="82">
        <v>7225</v>
      </c>
      <c r="O6" s="78">
        <v>144.55000000000001</v>
      </c>
      <c r="P6" s="82">
        <v>5200</v>
      </c>
      <c r="Q6" s="8">
        <v>122.53400000000001</v>
      </c>
      <c r="R6" s="82">
        <v>6475</v>
      </c>
      <c r="S6" s="8">
        <v>425.61399999999998</v>
      </c>
      <c r="T6" s="83">
        <v>8675</v>
      </c>
      <c r="U6" s="8">
        <v>255.55500000000001</v>
      </c>
      <c r="Z6" s="391">
        <v>4</v>
      </c>
      <c r="AA6" s="69" t="s">
        <v>869</v>
      </c>
      <c r="AB6" s="83">
        <v>5050</v>
      </c>
      <c r="AC6" s="30"/>
      <c r="AD6" s="392">
        <v>9.7826086956521743E-2</v>
      </c>
      <c r="AE6" s="83">
        <v>4960</v>
      </c>
      <c r="AF6" s="30"/>
      <c r="AG6" s="392">
        <v>9.0109890109890109E-2</v>
      </c>
    </row>
    <row r="7" spans="1:33" ht="16.5" thickBot="1" x14ac:dyDescent="0.3">
      <c r="A7" s="59" t="s">
        <v>36</v>
      </c>
      <c r="B7" s="60" t="s">
        <v>1550</v>
      </c>
      <c r="C7" s="60" t="s">
        <v>1551</v>
      </c>
      <c r="D7" s="60" t="s">
        <v>1332</v>
      </c>
      <c r="E7" s="60" t="s">
        <v>1332</v>
      </c>
      <c r="F7" s="60" t="s">
        <v>1332</v>
      </c>
      <c r="G7" s="60" t="s">
        <v>1552</v>
      </c>
      <c r="I7" s="29" t="s">
        <v>870</v>
      </c>
      <c r="J7" s="83">
        <v>5400</v>
      </c>
      <c r="K7" s="27">
        <v>113.35</v>
      </c>
      <c r="L7" s="83">
        <v>4815</v>
      </c>
      <c r="M7" s="27">
        <v>291.42</v>
      </c>
      <c r="N7" s="82">
        <v>6425</v>
      </c>
      <c r="O7" s="8"/>
      <c r="P7" s="82">
        <v>4585</v>
      </c>
      <c r="Q7" s="8"/>
      <c r="R7" s="82">
        <v>6375</v>
      </c>
      <c r="S7" s="8"/>
      <c r="T7" s="83">
        <v>8050</v>
      </c>
      <c r="U7" s="8"/>
      <c r="Z7" s="391">
        <v>5</v>
      </c>
      <c r="AA7" s="69" t="s">
        <v>870</v>
      </c>
      <c r="AB7" s="83">
        <v>5400</v>
      </c>
      <c r="AC7" s="27">
        <v>113.35</v>
      </c>
      <c r="AD7" s="392">
        <v>9.1752475247524751E-2</v>
      </c>
      <c r="AE7" s="83">
        <v>4815</v>
      </c>
      <c r="AF7" s="27">
        <v>291.42</v>
      </c>
      <c r="AG7" s="392">
        <v>2.9520161290322585E-2</v>
      </c>
    </row>
    <row r="8" spans="1:33" ht="16.5" thickBot="1" x14ac:dyDescent="0.3">
      <c r="A8" s="59" t="s">
        <v>1553</v>
      </c>
      <c r="B8" s="667" t="s">
        <v>1554</v>
      </c>
      <c r="C8" s="667"/>
      <c r="D8" s="667"/>
      <c r="E8" s="667"/>
      <c r="F8" s="667"/>
      <c r="G8" s="667"/>
      <c r="I8" s="29" t="s">
        <v>871</v>
      </c>
      <c r="J8" s="83">
        <v>4875</v>
      </c>
      <c r="K8" s="27"/>
      <c r="L8" s="83">
        <v>4775</v>
      </c>
      <c r="M8" s="27"/>
      <c r="N8" s="82">
        <v>6875</v>
      </c>
      <c r="O8" s="8"/>
      <c r="P8" s="82">
        <v>4800</v>
      </c>
      <c r="Q8" s="8"/>
      <c r="R8" s="82">
        <v>6550</v>
      </c>
      <c r="S8" s="8"/>
      <c r="T8" s="83">
        <v>8475</v>
      </c>
      <c r="U8" s="28"/>
      <c r="Z8" s="391">
        <v>6</v>
      </c>
      <c r="AA8" s="69" t="s">
        <v>871</v>
      </c>
      <c r="AB8" s="83">
        <v>4875</v>
      </c>
      <c r="AC8" s="27"/>
      <c r="AD8" s="392">
        <v>-9.7222222222222224E-2</v>
      </c>
      <c r="AE8" s="83">
        <v>4775</v>
      </c>
      <c r="AF8" s="27"/>
      <c r="AG8" s="392">
        <v>-8.3073727933541015E-3</v>
      </c>
    </row>
    <row r="9" spans="1:33" ht="16.5" thickBot="1" x14ac:dyDescent="0.3">
      <c r="A9" s="59" t="s">
        <v>42</v>
      </c>
      <c r="B9" s="60" t="s">
        <v>315</v>
      </c>
      <c r="C9" s="60" t="s">
        <v>1555</v>
      </c>
      <c r="D9" s="60" t="s">
        <v>1358</v>
      </c>
      <c r="E9" s="60" t="s">
        <v>1556</v>
      </c>
      <c r="F9" s="60" t="s">
        <v>1557</v>
      </c>
      <c r="G9" s="60" t="s">
        <v>1558</v>
      </c>
      <c r="I9" s="29" t="s">
        <v>872</v>
      </c>
      <c r="J9" s="83">
        <v>4300</v>
      </c>
      <c r="K9" s="27"/>
      <c r="L9" s="83">
        <v>4765</v>
      </c>
      <c r="M9" s="27"/>
      <c r="N9" s="82">
        <v>5300</v>
      </c>
      <c r="O9" s="8"/>
      <c r="P9" s="82">
        <v>5200</v>
      </c>
      <c r="Q9" s="8"/>
      <c r="R9" s="82">
        <v>6600</v>
      </c>
      <c r="S9" s="8"/>
      <c r="T9" s="83">
        <v>7050</v>
      </c>
      <c r="U9" s="28"/>
      <c r="Z9" s="391">
        <v>7</v>
      </c>
      <c r="AA9" s="69" t="s">
        <v>872</v>
      </c>
      <c r="AB9" s="83">
        <v>4300</v>
      </c>
      <c r="AC9" s="27"/>
      <c r="AD9" s="392">
        <v>-0.11794871794871795</v>
      </c>
      <c r="AE9" s="83">
        <v>4765</v>
      </c>
      <c r="AF9" s="27"/>
      <c r="AG9" s="392">
        <v>-2.0942408376963353E-3</v>
      </c>
    </row>
    <row r="10" spans="1:33" ht="16.5" thickBot="1" x14ac:dyDescent="0.3">
      <c r="A10" s="59" t="s">
        <v>49</v>
      </c>
      <c r="B10" s="60" t="s">
        <v>1350</v>
      </c>
      <c r="C10" s="60" t="s">
        <v>1559</v>
      </c>
      <c r="D10" s="60" t="s">
        <v>1342</v>
      </c>
      <c r="E10" s="60" t="s">
        <v>1560</v>
      </c>
      <c r="F10" s="60" t="s">
        <v>1561</v>
      </c>
      <c r="G10" s="60" t="s">
        <v>1562</v>
      </c>
      <c r="I10" s="29" t="s">
        <v>873</v>
      </c>
      <c r="J10" s="83">
        <v>4275</v>
      </c>
      <c r="K10" s="27"/>
      <c r="L10" s="83">
        <v>5100</v>
      </c>
      <c r="M10" s="27"/>
      <c r="N10" s="82">
        <v>4760</v>
      </c>
      <c r="O10" s="8"/>
      <c r="P10" s="82">
        <v>5350</v>
      </c>
      <c r="Q10" s="8"/>
      <c r="R10" s="82">
        <v>7450</v>
      </c>
      <c r="S10" s="8"/>
      <c r="T10" s="83">
        <v>7400</v>
      </c>
      <c r="U10" s="28"/>
      <c r="Z10" s="391">
        <v>8</v>
      </c>
      <c r="AA10" s="69" t="s">
        <v>873</v>
      </c>
      <c r="AB10" s="83">
        <v>4275</v>
      </c>
      <c r="AC10" s="27"/>
      <c r="AD10" s="392">
        <v>-5.8139534883720929E-3</v>
      </c>
      <c r="AE10" s="83">
        <v>5100</v>
      </c>
      <c r="AF10" s="27"/>
      <c r="AG10" s="392">
        <v>7.0304302203567676E-2</v>
      </c>
    </row>
    <row r="11" spans="1:33" ht="16.5" thickBot="1" x14ac:dyDescent="0.3">
      <c r="A11" s="59" t="s">
        <v>55</v>
      </c>
      <c r="B11" s="60" t="s">
        <v>303</v>
      </c>
      <c r="C11" s="60" t="s">
        <v>333</v>
      </c>
      <c r="D11" s="60" t="s">
        <v>1563</v>
      </c>
      <c r="E11" s="60" t="s">
        <v>370</v>
      </c>
      <c r="F11" s="60" t="s">
        <v>1564</v>
      </c>
      <c r="G11" s="60" t="s">
        <v>1565</v>
      </c>
      <c r="I11" s="29" t="s">
        <v>874</v>
      </c>
      <c r="J11" s="83">
        <v>3850</v>
      </c>
      <c r="K11" s="27"/>
      <c r="L11" s="83">
        <v>5350</v>
      </c>
      <c r="M11" s="27"/>
      <c r="N11" s="82">
        <v>4950</v>
      </c>
      <c r="O11" s="8"/>
      <c r="P11" s="82">
        <v>5875</v>
      </c>
      <c r="Q11" s="8"/>
      <c r="R11" s="82">
        <v>7350</v>
      </c>
      <c r="S11" s="8"/>
      <c r="T11" s="79">
        <v>7800</v>
      </c>
      <c r="U11" s="28"/>
      <c r="Z11" s="391">
        <v>9</v>
      </c>
      <c r="AA11" s="69" t="s">
        <v>874</v>
      </c>
      <c r="AB11" s="83">
        <v>3850</v>
      </c>
      <c r="AC11" s="27"/>
      <c r="AD11" s="392">
        <v>-9.9415204678362568E-2</v>
      </c>
      <c r="AE11" s="83">
        <v>5350</v>
      </c>
      <c r="AF11" s="27"/>
      <c r="AG11" s="392">
        <v>4.9019607843137254E-2</v>
      </c>
    </row>
    <row r="12" spans="1:33" ht="16.5" thickBot="1" x14ac:dyDescent="0.3">
      <c r="A12" s="59" t="s">
        <v>61</v>
      </c>
      <c r="B12" s="60" t="s">
        <v>1306</v>
      </c>
      <c r="C12" s="60" t="s">
        <v>333</v>
      </c>
      <c r="D12" s="60" t="s">
        <v>1306</v>
      </c>
      <c r="E12" s="60" t="s">
        <v>303</v>
      </c>
      <c r="F12" s="60" t="s">
        <v>1566</v>
      </c>
      <c r="G12" s="60" t="s">
        <v>1567</v>
      </c>
      <c r="I12" s="29" t="s">
        <v>875</v>
      </c>
      <c r="J12" s="83">
        <v>4075</v>
      </c>
      <c r="K12" s="27"/>
      <c r="L12" s="83">
        <v>5525</v>
      </c>
      <c r="M12" s="27"/>
      <c r="N12" s="82">
        <v>4135</v>
      </c>
      <c r="O12" s="8"/>
      <c r="P12" s="82">
        <v>5550</v>
      </c>
      <c r="Q12" s="8"/>
      <c r="R12" s="82">
        <v>7400</v>
      </c>
      <c r="S12" s="8"/>
      <c r="T12" s="79">
        <v>7400</v>
      </c>
      <c r="U12" s="31"/>
      <c r="Z12" s="391">
        <v>10</v>
      </c>
      <c r="AA12" s="69" t="s">
        <v>875</v>
      </c>
      <c r="AB12" s="83">
        <v>4075</v>
      </c>
      <c r="AC12" s="27"/>
      <c r="AD12" s="392">
        <v>5.844155844155844E-2</v>
      </c>
      <c r="AE12" s="83">
        <v>5525</v>
      </c>
      <c r="AF12" s="27"/>
      <c r="AG12" s="392">
        <v>3.2710280373831772E-2</v>
      </c>
    </row>
    <row r="13" spans="1:33" ht="16.5" thickBot="1" x14ac:dyDescent="0.3">
      <c r="A13" s="59" t="s">
        <v>68</v>
      </c>
      <c r="B13" s="60" t="s">
        <v>1333</v>
      </c>
      <c r="C13" s="60" t="s">
        <v>1369</v>
      </c>
      <c r="D13" s="60" t="s">
        <v>1333</v>
      </c>
      <c r="E13" s="60" t="s">
        <v>1306</v>
      </c>
      <c r="F13" s="60" t="s">
        <v>1327</v>
      </c>
      <c r="G13" s="60" t="s">
        <v>1568</v>
      </c>
      <c r="I13" s="29" t="s">
        <v>876</v>
      </c>
      <c r="J13" s="83">
        <v>4800</v>
      </c>
      <c r="K13" s="27"/>
      <c r="L13" s="83">
        <v>5950</v>
      </c>
      <c r="M13" s="27"/>
      <c r="N13" s="82">
        <v>4755</v>
      </c>
      <c r="O13" s="8"/>
      <c r="P13" s="82">
        <v>5575</v>
      </c>
      <c r="Q13" s="8"/>
      <c r="R13" s="82">
        <v>7600</v>
      </c>
      <c r="S13" s="8"/>
      <c r="T13" s="79">
        <v>7325</v>
      </c>
      <c r="U13" s="28"/>
      <c r="Z13" s="391">
        <v>11</v>
      </c>
      <c r="AA13" s="69" t="s">
        <v>876</v>
      </c>
      <c r="AB13" s="83">
        <v>4800</v>
      </c>
      <c r="AC13" s="27"/>
      <c r="AD13" s="392">
        <v>0.17791411042944785</v>
      </c>
      <c r="AE13" s="83">
        <v>5950</v>
      </c>
      <c r="AF13" s="27"/>
      <c r="AG13" s="392">
        <v>7.6923076923076927E-2</v>
      </c>
    </row>
    <row r="14" spans="1:33" ht="16.5" thickBot="1" x14ac:dyDescent="0.3">
      <c r="A14" s="59" t="s">
        <v>73</v>
      </c>
      <c r="B14" s="60" t="s">
        <v>1454</v>
      </c>
      <c r="C14" s="60" t="s">
        <v>1441</v>
      </c>
      <c r="D14" s="60" t="s">
        <v>1055</v>
      </c>
      <c r="E14" s="60" t="s">
        <v>1296</v>
      </c>
      <c r="F14" s="60" t="s">
        <v>1569</v>
      </c>
      <c r="G14" s="60" t="s">
        <v>1570</v>
      </c>
      <c r="I14" s="29" t="s">
        <v>877</v>
      </c>
      <c r="J14" s="83">
        <v>4100</v>
      </c>
      <c r="K14" s="27"/>
      <c r="L14" s="83">
        <v>6025</v>
      </c>
      <c r="M14" s="27"/>
      <c r="N14" s="82">
        <v>4770</v>
      </c>
      <c r="O14" s="8"/>
      <c r="P14" s="82">
        <v>5175</v>
      </c>
      <c r="Q14" s="8"/>
      <c r="R14" s="82">
        <v>8100</v>
      </c>
      <c r="S14" s="8"/>
      <c r="T14" s="79">
        <v>8500</v>
      </c>
      <c r="U14" s="28"/>
      <c r="Z14" s="391">
        <v>12</v>
      </c>
      <c r="AA14" s="69" t="s">
        <v>877</v>
      </c>
      <c r="AB14" s="83">
        <v>4100</v>
      </c>
      <c r="AC14" s="27"/>
      <c r="AD14" s="392">
        <v>-0.14583333333333334</v>
      </c>
      <c r="AE14" s="83">
        <v>6025</v>
      </c>
      <c r="AF14" s="27"/>
      <c r="AG14" s="392">
        <v>1.2605042016806723E-2</v>
      </c>
    </row>
    <row r="15" spans="1:33" ht="16.5" thickBot="1" x14ac:dyDescent="0.3">
      <c r="A15" s="59" t="s">
        <v>80</v>
      </c>
      <c r="B15" s="60" t="s">
        <v>1136</v>
      </c>
      <c r="C15" s="60" t="s">
        <v>1293</v>
      </c>
      <c r="D15" s="60" t="s">
        <v>1098</v>
      </c>
      <c r="E15" s="60" t="s">
        <v>1044</v>
      </c>
      <c r="F15" s="60" t="s">
        <v>1571</v>
      </c>
      <c r="G15" s="60" t="s">
        <v>1572</v>
      </c>
      <c r="I15" s="29" t="s">
        <v>866</v>
      </c>
      <c r="J15" s="83">
        <v>3950</v>
      </c>
      <c r="K15" s="27"/>
      <c r="L15" s="82">
        <v>6100</v>
      </c>
      <c r="M15" s="27"/>
      <c r="N15" s="82">
        <v>4990</v>
      </c>
      <c r="O15" s="8"/>
      <c r="P15" s="82">
        <v>5525</v>
      </c>
      <c r="Q15" s="8"/>
      <c r="R15" s="82">
        <v>9900</v>
      </c>
      <c r="S15" s="8"/>
      <c r="T15" s="79">
        <v>8800</v>
      </c>
      <c r="U15" s="28"/>
      <c r="Z15" s="391">
        <v>13</v>
      </c>
      <c r="AA15" s="69" t="s">
        <v>866</v>
      </c>
      <c r="AB15" s="83">
        <v>3950</v>
      </c>
      <c r="AC15" s="27"/>
      <c r="AD15" s="392">
        <v>-3.6585365853658534E-2</v>
      </c>
      <c r="AE15" s="82">
        <v>6100</v>
      </c>
      <c r="AF15" s="27"/>
      <c r="AG15" s="392">
        <v>1.2448132780082987E-2</v>
      </c>
    </row>
    <row r="16" spans="1:33" ht="15.75" thickBot="1" x14ac:dyDescent="0.3">
      <c r="A16" s="59" t="s">
        <v>87</v>
      </c>
      <c r="B16" s="60" t="s">
        <v>1430</v>
      </c>
      <c r="C16" s="60" t="s">
        <v>1051</v>
      </c>
      <c r="D16" s="60" t="s">
        <v>1127</v>
      </c>
      <c r="E16" s="60" t="s">
        <v>1136</v>
      </c>
      <c r="F16" s="60" t="s">
        <v>1573</v>
      </c>
      <c r="G16" s="60" t="s">
        <v>1574</v>
      </c>
      <c r="I16" s="32"/>
      <c r="J16" s="32"/>
      <c r="K16" s="32"/>
      <c r="L16" s="32"/>
      <c r="M16" s="32"/>
      <c r="N16" s="32"/>
      <c r="O16" s="32"/>
      <c r="Z16" s="662" t="s">
        <v>5160</v>
      </c>
      <c r="AA16" s="662"/>
      <c r="AB16" s="662"/>
      <c r="AC16" s="662"/>
      <c r="AD16" s="392">
        <v>0.14175662251004634</v>
      </c>
      <c r="AE16" s="662" t="s">
        <v>5160</v>
      </c>
      <c r="AF16" s="662"/>
      <c r="AG16" s="392">
        <v>0.51061432991547218</v>
      </c>
    </row>
    <row r="17" spans="1:33" ht="15.75" thickBot="1" x14ac:dyDescent="0.3">
      <c r="A17" s="59" t="s">
        <v>93</v>
      </c>
      <c r="B17" s="60" t="s">
        <v>1066</v>
      </c>
      <c r="C17" s="60" t="s">
        <v>1051</v>
      </c>
      <c r="D17" s="60" t="s">
        <v>1109</v>
      </c>
      <c r="E17" s="60" t="s">
        <v>1051</v>
      </c>
      <c r="F17" s="60" t="s">
        <v>1575</v>
      </c>
      <c r="G17" s="60" t="s">
        <v>1576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16" t="s">
        <v>716</v>
      </c>
      <c r="AA17" s="610" t="s">
        <v>5142</v>
      </c>
      <c r="AB17" s="610"/>
      <c r="AC17" s="610"/>
      <c r="AD17" s="610"/>
      <c r="AE17" s="610" t="s">
        <v>5143</v>
      </c>
      <c r="AF17" s="610"/>
      <c r="AG17" s="610"/>
    </row>
    <row r="18" spans="1:33" ht="15.75" thickBot="1" x14ac:dyDescent="0.3">
      <c r="A18" s="59" t="s">
        <v>100</v>
      </c>
      <c r="B18" s="60" t="s">
        <v>1109</v>
      </c>
      <c r="C18" s="60" t="s">
        <v>1054</v>
      </c>
      <c r="D18" s="60" t="s">
        <v>1035</v>
      </c>
      <c r="E18" s="60" t="s">
        <v>1066</v>
      </c>
      <c r="F18" s="60" t="s">
        <v>1577</v>
      </c>
      <c r="G18" s="60" t="s">
        <v>1578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16"/>
      <c r="AA18" s="398" t="s">
        <v>885</v>
      </c>
      <c r="AB18" s="398" t="s">
        <v>5161</v>
      </c>
      <c r="AC18" s="398" t="s">
        <v>5162</v>
      </c>
      <c r="AD18" s="367" t="s">
        <v>878</v>
      </c>
      <c r="AE18" s="398" t="s">
        <v>5161</v>
      </c>
      <c r="AF18" s="398" t="s">
        <v>5162</v>
      </c>
      <c r="AG18" s="367" t="s">
        <v>878</v>
      </c>
    </row>
    <row r="19" spans="1:33" ht="16.5" thickBot="1" x14ac:dyDescent="0.3">
      <c r="A19" s="59" t="s">
        <v>106</v>
      </c>
      <c r="B19" s="60" t="s">
        <v>1579</v>
      </c>
      <c r="C19" s="60" t="s">
        <v>1435</v>
      </c>
      <c r="D19" s="60" t="s">
        <v>1579</v>
      </c>
      <c r="E19" s="60" t="s">
        <v>1109</v>
      </c>
      <c r="F19" s="60" t="s">
        <v>1580</v>
      </c>
      <c r="G19" s="60" t="s">
        <v>1581</v>
      </c>
      <c r="I19" s="33" t="s">
        <v>867</v>
      </c>
      <c r="J19" s="34">
        <f>(J4-J3+K4)/J3</f>
        <v>4.6666666666666669E-2</v>
      </c>
      <c r="K19" s="34">
        <f>(J19-J32)^2</f>
        <v>1.2147744639875273E-3</v>
      </c>
      <c r="L19" s="34">
        <f>(L4-L3+M4)/L3</f>
        <v>0.10379746835443038</v>
      </c>
      <c r="M19" s="34">
        <f>(L19-L32)^2</f>
        <v>3.751106102745567E-3</v>
      </c>
      <c r="N19" s="34">
        <f>(N4-N3+O4)/N3</f>
        <v>2.4590163934426229E-2</v>
      </c>
      <c r="O19" s="35">
        <f>(N19-N32)^2</f>
        <v>1.0875566339168599E-3</v>
      </c>
      <c r="P19" s="34">
        <f>(P4-P3+Q4)/P3</f>
        <v>-1.6032064128256512E-2</v>
      </c>
      <c r="Q19" s="35">
        <f>(P19-P32)^2</f>
        <v>8.1574609395755214E-4</v>
      </c>
      <c r="R19" s="34">
        <f>(R4-R3+S4)/R3</f>
        <v>3.1674208144796379E-2</v>
      </c>
      <c r="S19" s="35">
        <f>(R19-R32)^2</f>
        <v>6.631493457040584E-4</v>
      </c>
      <c r="T19" s="34">
        <f t="shared" ref="T19:T30" si="0">(T4-T3+U4)/T3</f>
        <v>-5.0505050505050504E-2</v>
      </c>
      <c r="U19" s="35">
        <f>(T19-T32)^2</f>
        <v>2.1702575806065274E-3</v>
      </c>
      <c r="Z19" s="391">
        <v>1</v>
      </c>
      <c r="AA19" s="396" t="s">
        <v>866</v>
      </c>
      <c r="AB19" s="82">
        <v>6100</v>
      </c>
      <c r="AC19" s="397"/>
      <c r="AD19" s="391"/>
      <c r="AE19" s="82">
        <v>4990</v>
      </c>
      <c r="AF19" s="397"/>
      <c r="AG19" s="391"/>
    </row>
    <row r="20" spans="1:33" ht="16.5" thickBot="1" x14ac:dyDescent="0.3">
      <c r="A20" s="59" t="s">
        <v>114</v>
      </c>
      <c r="B20" s="60" t="s">
        <v>1083</v>
      </c>
      <c r="C20" s="60" t="s">
        <v>1135</v>
      </c>
      <c r="D20" s="60" t="s">
        <v>1140</v>
      </c>
      <c r="E20" s="60" t="s">
        <v>1579</v>
      </c>
      <c r="F20" s="60" t="s">
        <v>1582</v>
      </c>
      <c r="G20" s="60" t="s">
        <v>1583</v>
      </c>
      <c r="I20" s="33" t="s">
        <v>868</v>
      </c>
      <c r="J20" s="34">
        <f t="shared" ref="J20:J30" si="1">(J5-J4+K5)/J4</f>
        <v>0.17197452229299362</v>
      </c>
      <c r="K20" s="34">
        <f>(J20-J32)^2</f>
        <v>2.5651696606185673E-2</v>
      </c>
      <c r="L20" s="34">
        <f t="shared" ref="L20:L30" si="2">(L5-L4+M5)/L4</f>
        <v>4.3577981651376149E-2</v>
      </c>
      <c r="M20" s="34">
        <f>(L20-L32)^2</f>
        <v>1.0542925532213731E-6</v>
      </c>
      <c r="N20" s="34">
        <f t="shared" ref="N20:N30" si="3">(N5-N4+O5)/N4</f>
        <v>0.1</v>
      </c>
      <c r="O20" s="35">
        <f>(N20-N32)^2</f>
        <v>1.1747949793038136E-2</v>
      </c>
      <c r="P20" s="34">
        <f t="shared" ref="P20:P30" si="4">(P5-P4+Q5)/P4</f>
        <v>3.360488798370672E-2</v>
      </c>
      <c r="Q20" s="35">
        <f>(P20-P32)^2</f>
        <v>4.4418441342093207E-4</v>
      </c>
      <c r="R20" s="34">
        <f t="shared" ref="R20:R30" si="5">(R5-R4+S5)/R4</f>
        <v>9.6491228070175433E-2</v>
      </c>
      <c r="S20" s="35">
        <f>(R20-R32)^2</f>
        <v>1.5261002936735194E-3</v>
      </c>
      <c r="T20" s="34">
        <f t="shared" si="0"/>
        <v>3.4574468085106384E-2</v>
      </c>
      <c r="U20" s="35">
        <f>(T20-T32)^2</f>
        <v>1.4817491683345129E-3</v>
      </c>
      <c r="Z20" s="391">
        <v>2</v>
      </c>
      <c r="AA20" s="69" t="s">
        <v>867</v>
      </c>
      <c r="AB20" s="82">
        <v>6250</v>
      </c>
      <c r="AC20" s="397"/>
      <c r="AD20" s="392">
        <v>2.4590163934426229E-2</v>
      </c>
      <c r="AE20" s="82">
        <v>4910</v>
      </c>
      <c r="AF20" s="397"/>
      <c r="AG20" s="392">
        <v>-1.6032064128256512E-2</v>
      </c>
    </row>
    <row r="21" spans="1:33" ht="16.5" thickBot="1" x14ac:dyDescent="0.3">
      <c r="A21" s="59" t="s">
        <v>1584</v>
      </c>
      <c r="B21" s="667" t="s">
        <v>1585</v>
      </c>
      <c r="C21" s="667"/>
      <c r="D21" s="667"/>
      <c r="E21" s="667"/>
      <c r="F21" s="667"/>
      <c r="G21" s="667"/>
      <c r="I21" s="33" t="s">
        <v>869</v>
      </c>
      <c r="J21" s="34">
        <f t="shared" si="1"/>
        <v>9.7826086956521743E-2</v>
      </c>
      <c r="K21" s="34">
        <f>(J21-J32)^2</f>
        <v>7.3982422037910701E-3</v>
      </c>
      <c r="L21" s="34">
        <f t="shared" si="2"/>
        <v>9.0109890109890109E-2</v>
      </c>
      <c r="M21" s="34">
        <f>(L21-L32)^2</f>
        <v>2.2618295604899833E-3</v>
      </c>
      <c r="N21" s="34">
        <f t="shared" si="3"/>
        <v>7.1934545454545459E-2</v>
      </c>
      <c r="O21" s="35">
        <f>(N21-N32)^2</f>
        <v>6.4517048232670161E-3</v>
      </c>
      <c r="P21" s="34">
        <f t="shared" si="4"/>
        <v>4.8775172413793103E-2</v>
      </c>
      <c r="Q21" s="35">
        <f>(P21-P32)^2</f>
        <v>1.3137701540906239E-3</v>
      </c>
      <c r="R21" s="34">
        <f t="shared" si="5"/>
        <v>0.10409824000000001</v>
      </c>
      <c r="S21" s="35">
        <f>(R21-R32)^2</f>
        <v>2.1783078425052344E-3</v>
      </c>
      <c r="T21" s="34">
        <f t="shared" si="0"/>
        <v>-8.1691002570694074E-2</v>
      </c>
      <c r="U21" s="35">
        <f>(T21-T32)^2</f>
        <v>6.048480175142726E-3</v>
      </c>
      <c r="Z21" s="391">
        <v>3</v>
      </c>
      <c r="AA21" s="69" t="s">
        <v>868</v>
      </c>
      <c r="AB21" s="82">
        <v>6875</v>
      </c>
      <c r="AC21" s="397"/>
      <c r="AD21" s="392">
        <v>0.1</v>
      </c>
      <c r="AE21" s="82">
        <v>5075</v>
      </c>
      <c r="AF21" s="397"/>
      <c r="AG21" s="392">
        <v>3.360488798370672E-2</v>
      </c>
    </row>
    <row r="22" spans="1:33" ht="16.5" thickBot="1" x14ac:dyDescent="0.3">
      <c r="A22" s="59" t="s">
        <v>1586</v>
      </c>
      <c r="B22" s="667" t="s">
        <v>1585</v>
      </c>
      <c r="C22" s="667"/>
      <c r="D22" s="667"/>
      <c r="E22" s="667"/>
      <c r="F22" s="667"/>
      <c r="G22" s="667"/>
      <c r="I22" s="33" t="s">
        <v>870</v>
      </c>
      <c r="J22" s="34">
        <f t="shared" si="1"/>
        <v>9.1752475247524751E-2</v>
      </c>
      <c r="K22" s="46">
        <f>(J22-J32)^2</f>
        <v>6.3903114089979059E-3</v>
      </c>
      <c r="L22" s="34">
        <f t="shared" si="2"/>
        <v>2.9520161290322585E-2</v>
      </c>
      <c r="M22" s="34">
        <f>(L22-L32)^2</f>
        <v>1.6980781764077955E-4</v>
      </c>
      <c r="N22" s="34">
        <f t="shared" si="3"/>
        <v>-0.11072664359861592</v>
      </c>
      <c r="O22" s="47">
        <f>(N22-N32)^2</f>
        <v>1.0473206236160449E-2</v>
      </c>
      <c r="P22" s="34">
        <f t="shared" si="4"/>
        <v>-0.11826923076923077</v>
      </c>
      <c r="Q22" s="47">
        <f>(P22-P32)^2</f>
        <v>1.7108230798490803E-2</v>
      </c>
      <c r="R22" s="34">
        <f t="shared" si="5"/>
        <v>-1.5444015444015444E-2</v>
      </c>
      <c r="S22" s="47">
        <f>(R22-R32)^2</f>
        <v>5.310023762705585E-3</v>
      </c>
      <c r="T22" s="34">
        <f t="shared" si="0"/>
        <v>-7.2046109510086456E-2</v>
      </c>
      <c r="U22" s="47">
        <f>(T22-T32)^2</f>
        <v>4.6412993634295666E-3</v>
      </c>
      <c r="Z22" s="391">
        <v>4</v>
      </c>
      <c r="AA22" s="69" t="s">
        <v>869</v>
      </c>
      <c r="AB22" s="82">
        <v>7225</v>
      </c>
      <c r="AC22" s="78">
        <v>144.55000000000001</v>
      </c>
      <c r="AD22" s="392">
        <v>7.1934545454545459E-2</v>
      </c>
      <c r="AE22" s="82">
        <v>5200</v>
      </c>
      <c r="AF22" s="397">
        <v>122.53400000000001</v>
      </c>
      <c r="AG22" s="392">
        <v>4.8775172413793103E-2</v>
      </c>
    </row>
    <row r="23" spans="1:33" ht="16.5" thickBot="1" x14ac:dyDescent="0.3">
      <c r="A23" s="59" t="s">
        <v>118</v>
      </c>
      <c r="B23" s="60" t="s">
        <v>1026</v>
      </c>
      <c r="C23" s="60" t="s">
        <v>1103</v>
      </c>
      <c r="D23" s="60" t="s">
        <v>1026</v>
      </c>
      <c r="E23" s="60" t="s">
        <v>1040</v>
      </c>
      <c r="F23" s="60" t="s">
        <v>1587</v>
      </c>
      <c r="G23" s="60" t="s">
        <v>1588</v>
      </c>
      <c r="I23" s="33" t="s">
        <v>871</v>
      </c>
      <c r="J23" s="34">
        <f t="shared" si="1"/>
        <v>-9.7222222222222224E-2</v>
      </c>
      <c r="K23" s="34">
        <f>(J23-J32)^2</f>
        <v>1.1888690997638948E-2</v>
      </c>
      <c r="L23" s="34">
        <f t="shared" si="2"/>
        <v>-8.3073727933541015E-3</v>
      </c>
      <c r="M23" s="34">
        <f>(L23-L32)^2</f>
        <v>2.5865938325104229E-3</v>
      </c>
      <c r="N23" s="34">
        <f t="shared" si="3"/>
        <v>7.0038910505836577E-2</v>
      </c>
      <c r="O23" s="47">
        <f>(N23-N32)^2</f>
        <v>6.1507739595085993E-3</v>
      </c>
      <c r="P23" s="34">
        <f t="shared" si="4"/>
        <v>4.6892039258451472E-2</v>
      </c>
      <c r="Q23" s="47">
        <f>(P23-P32)^2</f>
        <v>1.1808043785855921E-3</v>
      </c>
      <c r="R23" s="34">
        <f t="shared" si="5"/>
        <v>2.7450980392156862E-2</v>
      </c>
      <c r="S23" s="47">
        <f>(R23-R32)^2</f>
        <v>8.9849547061289362E-4</v>
      </c>
      <c r="T23" s="34">
        <f t="shared" si="0"/>
        <v>5.2795031055900624E-2</v>
      </c>
      <c r="U23" s="47">
        <f>(T23-T32)^2</f>
        <v>3.2164843877500768E-3</v>
      </c>
      <c r="Z23" s="391">
        <v>5</v>
      </c>
      <c r="AA23" s="69" t="s">
        <v>870</v>
      </c>
      <c r="AB23" s="82">
        <v>6425</v>
      </c>
      <c r="AC23" s="397"/>
      <c r="AD23" s="392">
        <v>-0.11072664359861592</v>
      </c>
      <c r="AE23" s="82">
        <v>4585</v>
      </c>
      <c r="AF23" s="397"/>
      <c r="AG23" s="392">
        <v>-0.11826923076923077</v>
      </c>
    </row>
    <row r="24" spans="1:33" ht="16.5" thickBot="1" x14ac:dyDescent="0.3">
      <c r="A24" s="59" t="s">
        <v>124</v>
      </c>
      <c r="B24" s="60" t="s">
        <v>1399</v>
      </c>
      <c r="C24" s="60" t="s">
        <v>1579</v>
      </c>
      <c r="D24" s="60" t="s">
        <v>1020</v>
      </c>
      <c r="E24" s="60" t="s">
        <v>1030</v>
      </c>
      <c r="F24" s="60" t="s">
        <v>1589</v>
      </c>
      <c r="G24" s="60" t="s">
        <v>1590</v>
      </c>
      <c r="I24" s="33" t="s">
        <v>872</v>
      </c>
      <c r="J24" s="34">
        <f t="shared" si="1"/>
        <v>-0.11794871794871795</v>
      </c>
      <c r="K24" s="34">
        <f>(J24-J32)^2</f>
        <v>1.6838116908000831E-2</v>
      </c>
      <c r="L24" s="34">
        <f t="shared" si="2"/>
        <v>-2.0942408376963353E-3</v>
      </c>
      <c r="M24" s="34">
        <f>(L24-L32)^2</f>
        <v>1.9932148660998378E-3</v>
      </c>
      <c r="N24" s="34">
        <f t="shared" si="3"/>
        <v>-0.2290909090909091</v>
      </c>
      <c r="O24" s="47">
        <f>(N24-N32)^2</f>
        <v>4.8709791900167075E-2</v>
      </c>
      <c r="P24" s="34">
        <f t="shared" si="4"/>
        <v>8.3333333333333329E-2</v>
      </c>
      <c r="Q24" s="47">
        <f>(P24-P32)^2</f>
        <v>5.0132245896855662E-3</v>
      </c>
      <c r="R24" s="34">
        <f t="shared" si="5"/>
        <v>7.6335877862595417E-3</v>
      </c>
      <c r="S24" s="47">
        <f>(R24-R32)^2</f>
        <v>2.4792737993042904E-3</v>
      </c>
      <c r="T24" s="34">
        <f t="shared" si="0"/>
        <v>-0.16814159292035399</v>
      </c>
      <c r="U24" s="47">
        <f>(T24-T32)^2</f>
        <v>2.6969051138405992E-2</v>
      </c>
      <c r="Z24" s="391">
        <v>6</v>
      </c>
      <c r="AA24" s="69" t="s">
        <v>871</v>
      </c>
      <c r="AB24" s="82">
        <v>6875</v>
      </c>
      <c r="AC24" s="397"/>
      <c r="AD24" s="392">
        <v>7.0038910505836577E-2</v>
      </c>
      <c r="AE24" s="82">
        <v>4800</v>
      </c>
      <c r="AF24" s="397"/>
      <c r="AG24" s="392">
        <v>4.6892039258451472E-2</v>
      </c>
    </row>
    <row r="25" spans="1:33" ht="16.5" thickBot="1" x14ac:dyDescent="0.3">
      <c r="A25" s="59" t="s">
        <v>130</v>
      </c>
      <c r="B25" s="60" t="s">
        <v>1591</v>
      </c>
      <c r="C25" s="60" t="s">
        <v>1116</v>
      </c>
      <c r="D25" s="60" t="s">
        <v>1032</v>
      </c>
      <c r="E25" s="60" t="s">
        <v>1399</v>
      </c>
      <c r="F25" s="60" t="s">
        <v>1592</v>
      </c>
      <c r="G25" s="60" t="s">
        <v>1593</v>
      </c>
      <c r="I25" s="33" t="s">
        <v>873</v>
      </c>
      <c r="J25" s="34">
        <f t="shared" si="1"/>
        <v>-5.8139534883720929E-3</v>
      </c>
      <c r="K25" s="34">
        <f>(J25-J32)^2</f>
        <v>3.1071131810986302E-4</v>
      </c>
      <c r="L25" s="34">
        <f t="shared" si="2"/>
        <v>7.0304302203567676E-2</v>
      </c>
      <c r="M25" s="34">
        <f>(L25-L32)^2</f>
        <v>7.7023500609888417E-4</v>
      </c>
      <c r="N25" s="34">
        <f t="shared" si="3"/>
        <v>-0.10188679245283019</v>
      </c>
      <c r="O25" s="47">
        <f>(N25-N32)^2</f>
        <v>8.7420317389868846E-3</v>
      </c>
      <c r="P25" s="34">
        <f t="shared" si="4"/>
        <v>2.8846153846153848E-2</v>
      </c>
      <c r="Q25" s="47">
        <f>(P25-P32)^2</f>
        <v>2.6624281979605079E-4</v>
      </c>
      <c r="R25" s="34">
        <f t="shared" si="5"/>
        <v>0.12878787878787878</v>
      </c>
      <c r="S25" s="47">
        <f>(R25-R32)^2</f>
        <v>5.0925328137872306E-3</v>
      </c>
      <c r="T25" s="34">
        <f t="shared" si="0"/>
        <v>4.9645390070921988E-2</v>
      </c>
      <c r="U25" s="47">
        <f>(T25-T32)^2</f>
        <v>2.8691467823641543E-3</v>
      </c>
      <c r="Z25" s="391">
        <v>7</v>
      </c>
      <c r="AA25" s="69" t="s">
        <v>872</v>
      </c>
      <c r="AB25" s="82">
        <v>5300</v>
      </c>
      <c r="AC25" s="397"/>
      <c r="AD25" s="392">
        <v>-0.2290909090909091</v>
      </c>
      <c r="AE25" s="82">
        <v>5200</v>
      </c>
      <c r="AF25" s="397"/>
      <c r="AG25" s="392">
        <v>8.3333333333333329E-2</v>
      </c>
    </row>
    <row r="26" spans="1:33" ht="16.5" thickBot="1" x14ac:dyDescent="0.3">
      <c r="A26" s="59" t="s">
        <v>135</v>
      </c>
      <c r="B26" s="60" t="s">
        <v>1158</v>
      </c>
      <c r="C26" s="60" t="s">
        <v>1093</v>
      </c>
      <c r="D26" s="60" t="s">
        <v>1158</v>
      </c>
      <c r="E26" s="60" t="s">
        <v>1591</v>
      </c>
      <c r="F26" s="60" t="s">
        <v>1594</v>
      </c>
      <c r="G26" s="60" t="s">
        <v>1595</v>
      </c>
      <c r="I26" s="33" t="s">
        <v>874</v>
      </c>
      <c r="J26" s="34">
        <f t="shared" si="1"/>
        <v>-9.9415204678362568E-2</v>
      </c>
      <c r="K26" s="34">
        <f>(J26-J32)^2</f>
        <v>1.2371725056086883E-2</v>
      </c>
      <c r="L26" s="34">
        <f t="shared" si="2"/>
        <v>4.9019607843137254E-2</v>
      </c>
      <c r="M26" s="34">
        <f>(L26-L32)^2</f>
        <v>4.1840375581078532E-5</v>
      </c>
      <c r="N26" s="34">
        <f t="shared" si="3"/>
        <v>3.9915966386554619E-2</v>
      </c>
      <c r="O26" s="47">
        <f>(N26-N32)^2</f>
        <v>2.3332692687391813E-3</v>
      </c>
      <c r="P26" s="34">
        <f t="shared" si="4"/>
        <v>9.8130841121495324E-2</v>
      </c>
      <c r="Q26" s="47">
        <f>(P26-P32)^2</f>
        <v>7.3276401074535867E-3</v>
      </c>
      <c r="R26" s="34">
        <f t="shared" si="5"/>
        <v>-1.3422818791946308E-2</v>
      </c>
      <c r="S26" s="47">
        <f>(R26-R32)^2</f>
        <v>5.0195401629289883E-3</v>
      </c>
      <c r="T26" s="34">
        <f t="shared" si="0"/>
        <v>5.4054054054054057E-2</v>
      </c>
      <c r="U26" s="47">
        <f>(T26-T32)^2</f>
        <v>3.360878133628049E-3</v>
      </c>
      <c r="Z26" s="391">
        <v>8</v>
      </c>
      <c r="AA26" s="69" t="s">
        <v>873</v>
      </c>
      <c r="AB26" s="82">
        <v>4760</v>
      </c>
      <c r="AC26" s="397"/>
      <c r="AD26" s="392">
        <v>-0.10188679245283019</v>
      </c>
      <c r="AE26" s="82">
        <v>5350</v>
      </c>
      <c r="AF26" s="397"/>
      <c r="AG26" s="392">
        <v>2.8846153846153848E-2</v>
      </c>
    </row>
    <row r="27" spans="1:33" ht="16.5" thickBot="1" x14ac:dyDescent="0.3">
      <c r="A27" s="59" t="s">
        <v>141</v>
      </c>
      <c r="B27" s="60" t="s">
        <v>1148</v>
      </c>
      <c r="C27" s="60" t="s">
        <v>1121</v>
      </c>
      <c r="D27" s="60" t="s">
        <v>1596</v>
      </c>
      <c r="E27" s="60" t="s">
        <v>1170</v>
      </c>
      <c r="F27" s="60" t="s">
        <v>1597</v>
      </c>
      <c r="G27" s="60" t="s">
        <v>1598</v>
      </c>
      <c r="I27" s="33" t="s">
        <v>875</v>
      </c>
      <c r="J27" s="34">
        <f t="shared" si="1"/>
        <v>5.844155844155844E-2</v>
      </c>
      <c r="K27" s="34">
        <f>(J27-J32)^2</f>
        <v>2.1742176245495093E-3</v>
      </c>
      <c r="L27" s="34">
        <f t="shared" si="2"/>
        <v>3.2710280373831772E-2</v>
      </c>
      <c r="M27" s="46">
        <f>(L27-L32)^2</f>
        <v>9.68435841393696E-5</v>
      </c>
      <c r="N27" s="34">
        <f t="shared" si="3"/>
        <v>-0.16464646464646465</v>
      </c>
      <c r="O27" s="47">
        <f>(N27-N32)^2</f>
        <v>2.4416720389571621E-2</v>
      </c>
      <c r="P27" s="34">
        <f t="shared" si="4"/>
        <v>-5.5319148936170209E-2</v>
      </c>
      <c r="Q27" s="47">
        <f>(P27-P32)^2</f>
        <v>4.6033991312322119E-3</v>
      </c>
      <c r="R27" s="34">
        <f t="shared" si="5"/>
        <v>6.8027210884353739E-3</v>
      </c>
      <c r="S27" s="47">
        <f>(R27-R32)^2</f>
        <v>2.5627056775434113E-3</v>
      </c>
      <c r="T27" s="34">
        <f t="shared" si="0"/>
        <v>-5.128205128205128E-2</v>
      </c>
      <c r="U27" s="47">
        <f>(T27-T32)^2</f>
        <v>2.2432560636454131E-3</v>
      </c>
      <c r="Z27" s="391">
        <v>9</v>
      </c>
      <c r="AA27" s="69" t="s">
        <v>874</v>
      </c>
      <c r="AB27" s="82">
        <v>4950</v>
      </c>
      <c r="AC27" s="397"/>
      <c r="AD27" s="392">
        <v>3.9915966386554619E-2</v>
      </c>
      <c r="AE27" s="82">
        <v>5875</v>
      </c>
      <c r="AF27" s="397"/>
      <c r="AG27" s="392">
        <v>9.8130841121495324E-2</v>
      </c>
    </row>
    <row r="28" spans="1:33" ht="16.5" thickBot="1" x14ac:dyDescent="0.3">
      <c r="A28" s="59" t="s">
        <v>145</v>
      </c>
      <c r="B28" s="60" t="s">
        <v>1148</v>
      </c>
      <c r="C28" s="60" t="s">
        <v>1599</v>
      </c>
      <c r="D28" s="60" t="s">
        <v>1273</v>
      </c>
      <c r="E28" s="60" t="s">
        <v>1600</v>
      </c>
      <c r="F28" s="60" t="s">
        <v>1601</v>
      </c>
      <c r="G28" s="60" t="s">
        <v>1602</v>
      </c>
      <c r="I28" s="33" t="s">
        <v>876</v>
      </c>
      <c r="J28" s="34">
        <f t="shared" si="1"/>
        <v>0.17791411042944785</v>
      </c>
      <c r="K28" s="34">
        <f>(J28-J32)^2</f>
        <v>2.7589561652629994E-2</v>
      </c>
      <c r="L28" s="34">
        <f t="shared" si="2"/>
        <v>7.6923076923076927E-2</v>
      </c>
      <c r="M28" s="34">
        <f>(L28-L32)^2</f>
        <v>1.1814263247046429E-3</v>
      </c>
      <c r="N28" s="34">
        <f t="shared" si="3"/>
        <v>0.14993954050785974</v>
      </c>
      <c r="O28" s="47">
        <f>(N28-N32)^2</f>
        <v>2.5067597300318274E-2</v>
      </c>
      <c r="P28" s="34">
        <f t="shared" si="4"/>
        <v>4.5045045045045045E-3</v>
      </c>
      <c r="Q28" s="47">
        <f>(P28-P32)^2</f>
        <v>6.439581796959475E-5</v>
      </c>
      <c r="R28" s="34">
        <f t="shared" si="5"/>
        <v>2.7027027027027029E-2</v>
      </c>
      <c r="S28" s="47">
        <f>(R28-R32)^2</f>
        <v>9.2409113840671766E-4</v>
      </c>
      <c r="T28" s="34">
        <f t="shared" si="0"/>
        <v>-1.0135135135135136E-2</v>
      </c>
      <c r="U28" s="47">
        <f>(T28-T32)^2</f>
        <v>3.8639999626276178E-5</v>
      </c>
      <c r="Z28" s="391">
        <v>10</v>
      </c>
      <c r="AA28" s="69" t="s">
        <v>875</v>
      </c>
      <c r="AB28" s="82">
        <v>4135</v>
      </c>
      <c r="AC28" s="397"/>
      <c r="AD28" s="392">
        <v>-0.16464646464646465</v>
      </c>
      <c r="AE28" s="82">
        <v>5550</v>
      </c>
      <c r="AF28" s="397"/>
      <c r="AG28" s="392">
        <v>-5.5319148936170209E-2</v>
      </c>
    </row>
    <row r="29" spans="1:33" ht="16.5" thickBot="1" x14ac:dyDescent="0.3">
      <c r="A29" s="59" t="s">
        <v>150</v>
      </c>
      <c r="B29" s="60" t="s">
        <v>1021</v>
      </c>
      <c r="C29" s="60" t="s">
        <v>1021</v>
      </c>
      <c r="D29" s="60" t="s">
        <v>1270</v>
      </c>
      <c r="E29" s="60" t="s">
        <v>1279</v>
      </c>
      <c r="F29" s="60" t="s">
        <v>1603</v>
      </c>
      <c r="G29" s="60" t="s">
        <v>1604</v>
      </c>
      <c r="I29" s="33" t="s">
        <v>877</v>
      </c>
      <c r="J29" s="34">
        <f t="shared" si="1"/>
        <v>-0.14583333333333334</v>
      </c>
      <c r="K29" s="34">
        <f>(J29-J32)^2</f>
        <v>2.4852382769518185E-2</v>
      </c>
      <c r="L29" s="34">
        <f t="shared" si="2"/>
        <v>1.2605042016806723E-2</v>
      </c>
      <c r="M29" s="34">
        <f>(L29-L32)^2</f>
        <v>8.9677202816068093E-4</v>
      </c>
      <c r="N29" s="34">
        <f t="shared" si="3"/>
        <v>3.1545741324921135E-3</v>
      </c>
      <c r="O29" s="47">
        <f>(N29-N32)^2</f>
        <v>1.3323008568847427E-4</v>
      </c>
      <c r="P29" s="34">
        <f t="shared" si="4"/>
        <v>-7.1748878923766815E-2</v>
      </c>
      <c r="Q29" s="47">
        <f>(P29-P32)^2</f>
        <v>7.1027954290967983E-3</v>
      </c>
      <c r="R29" s="34">
        <f t="shared" si="5"/>
        <v>6.5789473684210523E-2</v>
      </c>
      <c r="S29" s="47">
        <f>(R29-R32)^2</f>
        <v>6.9949458210209796E-5</v>
      </c>
      <c r="T29" s="34">
        <f t="shared" si="0"/>
        <v>0.16040955631399317</v>
      </c>
      <c r="U29" s="47">
        <f>(T29-T32)^2</f>
        <v>2.7003883313055321E-2</v>
      </c>
      <c r="Z29" s="391">
        <v>11</v>
      </c>
      <c r="AA29" s="69" t="s">
        <v>876</v>
      </c>
      <c r="AB29" s="82">
        <v>4755</v>
      </c>
      <c r="AC29" s="397"/>
      <c r="AD29" s="392">
        <v>0.14993954050785974</v>
      </c>
      <c r="AE29" s="82">
        <v>5575</v>
      </c>
      <c r="AF29" s="397"/>
      <c r="AG29" s="392">
        <v>4.5045045045045045E-3</v>
      </c>
    </row>
    <row r="30" spans="1:33" ht="16.5" thickBot="1" x14ac:dyDescent="0.3">
      <c r="A30" s="59" t="s">
        <v>155</v>
      </c>
      <c r="B30" s="60" t="s">
        <v>1032</v>
      </c>
      <c r="C30" s="60" t="s">
        <v>1605</v>
      </c>
      <c r="D30" s="60" t="s">
        <v>1032</v>
      </c>
      <c r="E30" s="60" t="s">
        <v>1021</v>
      </c>
      <c r="F30" s="60" t="s">
        <v>1606</v>
      </c>
      <c r="G30" s="60" t="s">
        <v>1607</v>
      </c>
      <c r="I30" s="33" t="s">
        <v>866</v>
      </c>
      <c r="J30" s="34">
        <f t="shared" si="1"/>
        <v>-3.6585365853658534E-2</v>
      </c>
      <c r="K30" s="34">
        <f>(J30-J32)^2</f>
        <v>2.3424068387187663E-3</v>
      </c>
      <c r="L30" s="34">
        <f t="shared" si="2"/>
        <v>1.2448132780082987E-2</v>
      </c>
      <c r="M30" s="34">
        <f>(L30-L32)^2</f>
        <v>9.0619430442033457E-4</v>
      </c>
      <c r="N30" s="34">
        <f t="shared" si="3"/>
        <v>4.6121593291404611E-2</v>
      </c>
      <c r="O30" s="35">
        <f>(N30-N32)^2</f>
        <v>2.9712913598340476E-3</v>
      </c>
      <c r="P30" s="34">
        <f t="shared" si="4"/>
        <v>6.7632850241545889E-2</v>
      </c>
      <c r="Q30" s="35">
        <f>(P30-P32)^2</f>
        <v>3.0364117194061177E-3</v>
      </c>
      <c r="R30" s="34">
        <f t="shared" si="5"/>
        <v>0.22222222222222221</v>
      </c>
      <c r="S30" s="35">
        <f>(R30-R32)^2</f>
        <v>2.7157829659096994E-2</v>
      </c>
      <c r="T30" s="34">
        <f t="shared" si="0"/>
        <v>3.5294117647058823E-2</v>
      </c>
      <c r="U30" s="47">
        <f>(T30-T32)^2</f>
        <v>1.5376707176620813E-3</v>
      </c>
      <c r="Z30" s="391">
        <v>12</v>
      </c>
      <c r="AA30" s="69" t="s">
        <v>877</v>
      </c>
      <c r="AB30" s="82">
        <v>4770</v>
      </c>
      <c r="AC30" s="397"/>
      <c r="AD30" s="392">
        <v>3.1545741324921135E-3</v>
      </c>
      <c r="AE30" s="82">
        <v>5175</v>
      </c>
      <c r="AF30" s="397"/>
      <c r="AG30" s="392">
        <v>-7.1748878923766815E-2</v>
      </c>
    </row>
    <row r="31" spans="1:33" ht="16.5" thickBot="1" x14ac:dyDescent="0.3">
      <c r="A31" s="59" t="s">
        <v>159</v>
      </c>
      <c r="B31" s="60" t="s">
        <v>1155</v>
      </c>
      <c r="C31" s="60" t="s">
        <v>1399</v>
      </c>
      <c r="D31" s="60" t="s">
        <v>1162</v>
      </c>
      <c r="E31" s="60" t="s">
        <v>1198</v>
      </c>
      <c r="F31" s="60" t="s">
        <v>1608</v>
      </c>
      <c r="G31" s="60" t="s">
        <v>1609</v>
      </c>
      <c r="I31" s="33" t="s">
        <v>880</v>
      </c>
      <c r="J31" s="46">
        <f>SUM(J19:J30)</f>
        <v>0.14175662251004634</v>
      </c>
      <c r="K31" s="46"/>
      <c r="L31" s="46">
        <f>SUM(L19:L30)</f>
        <v>0.51061432991547218</v>
      </c>
      <c r="M31" s="46"/>
      <c r="N31" s="36">
        <f>SUM(N19:N30)</f>
        <v>-0.10065551557570052</v>
      </c>
      <c r="O31" s="47"/>
      <c r="P31" s="46">
        <f>SUM(P19:P30)</f>
        <v>0.1503504599455599</v>
      </c>
      <c r="Q31" s="47"/>
      <c r="R31" s="46">
        <f>SUM(R19:R30)</f>
        <v>0.68911073296720038</v>
      </c>
      <c r="S31" s="47"/>
      <c r="T31" s="36">
        <f>SUM(T19:T30)</f>
        <v>-4.7028324696336374E-2</v>
      </c>
      <c r="U31" s="35"/>
      <c r="Z31" s="391">
        <v>13</v>
      </c>
      <c r="AA31" s="69" t="s">
        <v>866</v>
      </c>
      <c r="AB31" s="82">
        <v>4990</v>
      </c>
      <c r="AC31" s="397"/>
      <c r="AD31" s="392">
        <v>4.6121593291404611E-2</v>
      </c>
      <c r="AE31" s="82">
        <v>5525</v>
      </c>
      <c r="AF31" s="397"/>
      <c r="AG31" s="392">
        <v>6.7632850241545889E-2</v>
      </c>
    </row>
    <row r="32" spans="1:33" ht="15.75" thickBot="1" x14ac:dyDescent="0.3">
      <c r="A32" s="59" t="s">
        <v>165</v>
      </c>
      <c r="B32" s="60" t="s">
        <v>1610</v>
      </c>
      <c r="C32" s="60" t="s">
        <v>1611</v>
      </c>
      <c r="D32" s="60" t="s">
        <v>1612</v>
      </c>
      <c r="E32" s="60" t="s">
        <v>1158</v>
      </c>
      <c r="F32" s="60" t="s">
        <v>1613</v>
      </c>
      <c r="G32" s="60" t="s">
        <v>1614</v>
      </c>
      <c r="I32" s="33" t="s">
        <v>881</v>
      </c>
      <c r="J32" s="46">
        <f>J31/12</f>
        <v>1.1813051875837194E-2</v>
      </c>
      <c r="K32" s="46"/>
      <c r="L32" s="81">
        <f>L31/12</f>
        <v>4.2551194159622684E-2</v>
      </c>
      <c r="M32" s="46"/>
      <c r="N32" s="81">
        <f>N31/12</f>
        <v>-8.3879596313083758E-3</v>
      </c>
      <c r="O32" s="35"/>
      <c r="P32" s="37">
        <f>P31/12</f>
        <v>1.2529204995463325E-2</v>
      </c>
      <c r="Q32" s="35"/>
      <c r="R32" s="37">
        <f>R31/12</f>
        <v>5.7425894413933365E-2</v>
      </c>
      <c r="S32" s="35"/>
      <c r="T32" s="37">
        <f>T31/12</f>
        <v>-3.9190270580280314E-3</v>
      </c>
      <c r="U32" s="35"/>
      <c r="V32" s="484">
        <v>-3.9190270580280314E-3</v>
      </c>
      <c r="Z32" s="662" t="s">
        <v>5160</v>
      </c>
      <c r="AA32" s="662"/>
      <c r="AB32" s="662"/>
      <c r="AC32" s="662"/>
      <c r="AD32" s="392">
        <v>-0.10065551557570052</v>
      </c>
      <c r="AE32" s="662" t="s">
        <v>5160</v>
      </c>
      <c r="AF32" s="662"/>
      <c r="AG32" s="392">
        <v>0.1503504599455599</v>
      </c>
    </row>
    <row r="33" spans="1:33" ht="15.75" thickBot="1" x14ac:dyDescent="0.3">
      <c r="A33" s="59" t="s">
        <v>171</v>
      </c>
      <c r="B33" s="60" t="s">
        <v>1615</v>
      </c>
      <c r="C33" s="60" t="s">
        <v>1175</v>
      </c>
      <c r="D33" s="60" t="s">
        <v>1616</v>
      </c>
      <c r="E33" s="60" t="s">
        <v>1175</v>
      </c>
      <c r="F33" s="60" t="s">
        <v>1617</v>
      </c>
      <c r="G33" s="60" t="s">
        <v>1618</v>
      </c>
      <c r="I33" s="65" t="s">
        <v>882</v>
      </c>
      <c r="J33" s="34"/>
      <c r="K33" s="34">
        <f>SUM(K19:K30)/12</f>
        <v>1.1585236487351264E-2</v>
      </c>
      <c r="L33" s="34"/>
      <c r="M33" s="34">
        <f>SUM(M19:M30)/12</f>
        <v>1.2214098412620669E-3</v>
      </c>
      <c r="N33" s="34"/>
      <c r="O33" s="47">
        <f>SUM(O19:O30)/12</f>
        <v>1.2357093624099716E-2</v>
      </c>
      <c r="P33" s="34"/>
      <c r="Q33" s="47">
        <f>SUM(Q19:Q30)/12</f>
        <v>4.0230704544321197E-3</v>
      </c>
      <c r="R33" s="34"/>
      <c r="S33" s="47">
        <f>SUM(S19:S30)/12</f>
        <v>4.4901666187065941E-3</v>
      </c>
      <c r="T33" s="34"/>
      <c r="U33" s="47">
        <f>SUM(U19:U30)/7</f>
        <v>1.1654399546235816E-2</v>
      </c>
      <c r="Z33" s="616"/>
      <c r="AA33" s="610" t="s">
        <v>5144</v>
      </c>
      <c r="AB33" s="610"/>
      <c r="AC33" s="610"/>
      <c r="AD33" s="610"/>
      <c r="AE33" s="610" t="s">
        <v>5145</v>
      </c>
      <c r="AF33" s="610"/>
      <c r="AG33" s="610"/>
    </row>
    <row r="34" spans="1:33" ht="15.75" thickBot="1" x14ac:dyDescent="0.3">
      <c r="A34" s="59" t="s">
        <v>178</v>
      </c>
      <c r="B34" s="60" t="s">
        <v>1162</v>
      </c>
      <c r="C34" s="60" t="s">
        <v>1270</v>
      </c>
      <c r="D34" s="60" t="s">
        <v>1619</v>
      </c>
      <c r="E34" s="60" t="s">
        <v>1620</v>
      </c>
      <c r="F34" s="60" t="s">
        <v>1621</v>
      </c>
      <c r="G34" s="60" t="s">
        <v>1622</v>
      </c>
      <c r="I34" s="38" t="s">
        <v>883</v>
      </c>
      <c r="J34" s="34"/>
      <c r="K34" s="34">
        <f>SQRT(K33)</f>
        <v>0.10763473643462534</v>
      </c>
      <c r="L34" s="34"/>
      <c r="M34" s="34">
        <f>SQRT(M33)</f>
        <v>3.4948674384904316E-2</v>
      </c>
      <c r="N34" s="34"/>
      <c r="O34" s="35">
        <f>SQRT(O33)</f>
        <v>0.11116246499650732</v>
      </c>
      <c r="P34" s="34"/>
      <c r="Q34" s="35">
        <f>SQRT(Q33)</f>
        <v>6.3427678929881395E-2</v>
      </c>
      <c r="R34" s="34"/>
      <c r="S34" s="35">
        <f>SQRT(S33)</f>
        <v>6.7008705544179814E-2</v>
      </c>
      <c r="T34" s="34"/>
      <c r="U34" s="35">
        <f>SQRT(U33)</f>
        <v>0.10795554430521767</v>
      </c>
      <c r="Z34" s="616"/>
      <c r="AA34" s="398" t="s">
        <v>885</v>
      </c>
      <c r="AB34" s="398" t="s">
        <v>5161</v>
      </c>
      <c r="AC34" s="398" t="s">
        <v>5162</v>
      </c>
      <c r="AD34" s="399" t="s">
        <v>878</v>
      </c>
      <c r="AE34" s="398" t="s">
        <v>5161</v>
      </c>
      <c r="AF34" s="398" t="s">
        <v>5162</v>
      </c>
      <c r="AG34" s="399" t="s">
        <v>878</v>
      </c>
    </row>
    <row r="35" spans="1:33" ht="16.5" thickBot="1" x14ac:dyDescent="0.3">
      <c r="A35" s="59" t="s">
        <v>1623</v>
      </c>
      <c r="B35" s="667" t="s">
        <v>1624</v>
      </c>
      <c r="C35" s="667"/>
      <c r="D35" s="667"/>
      <c r="E35" s="667"/>
      <c r="F35" s="667"/>
      <c r="G35" s="667"/>
      <c r="I35" s="32"/>
      <c r="J35" s="32"/>
      <c r="K35" s="32"/>
      <c r="L35" s="32"/>
      <c r="M35" s="32"/>
      <c r="N35" s="32"/>
      <c r="O35" s="32"/>
      <c r="P35" s="32"/>
      <c r="Q35" s="32"/>
      <c r="Z35" s="400">
        <v>1</v>
      </c>
      <c r="AA35" s="396" t="s">
        <v>866</v>
      </c>
      <c r="AB35" s="82">
        <v>5525</v>
      </c>
      <c r="AC35" s="397"/>
      <c r="AD35" s="400"/>
      <c r="AE35" s="82">
        <v>9900</v>
      </c>
      <c r="AF35" s="28"/>
      <c r="AG35" s="400"/>
    </row>
    <row r="36" spans="1:33" ht="16.5" thickBot="1" x14ac:dyDescent="0.3">
      <c r="A36" s="59" t="s">
        <v>182</v>
      </c>
      <c r="B36" s="60" t="s">
        <v>1010</v>
      </c>
      <c r="C36" s="60" t="s">
        <v>1206</v>
      </c>
      <c r="D36" s="60" t="s">
        <v>1625</v>
      </c>
      <c r="E36" s="60" t="s">
        <v>1158</v>
      </c>
      <c r="F36" s="60" t="s">
        <v>1626</v>
      </c>
      <c r="G36" s="60" t="s">
        <v>1627</v>
      </c>
      <c r="I36" s="663" t="s">
        <v>728</v>
      </c>
      <c r="J36" s="664"/>
      <c r="K36" s="664"/>
      <c r="L36" s="664"/>
      <c r="M36" s="664"/>
      <c r="N36" s="664"/>
      <c r="O36" s="665"/>
      <c r="Q36" s="587" t="s">
        <v>728</v>
      </c>
      <c r="R36" s="587"/>
      <c r="S36" s="587"/>
      <c r="T36" s="587"/>
      <c r="U36" s="587"/>
      <c r="V36" s="587"/>
      <c r="W36" s="587"/>
      <c r="X36" s="587"/>
      <c r="Z36" s="400">
        <v>2</v>
      </c>
      <c r="AA36" s="69" t="s">
        <v>867</v>
      </c>
      <c r="AB36" s="82">
        <v>5700</v>
      </c>
      <c r="AC36" s="397"/>
      <c r="AD36" s="64">
        <v>3.1674208144796379E-2</v>
      </c>
      <c r="AE36" s="83">
        <v>9400</v>
      </c>
      <c r="AF36" s="397"/>
      <c r="AG36" s="64">
        <v>-5.0505050505050504E-2</v>
      </c>
    </row>
    <row r="37" spans="1:33" ht="19.5" thickBot="1" x14ac:dyDescent="0.3">
      <c r="A37" s="59" t="s">
        <v>186</v>
      </c>
      <c r="B37" s="60" t="s">
        <v>1194</v>
      </c>
      <c r="C37" s="60" t="s">
        <v>1020</v>
      </c>
      <c r="D37" s="60" t="s">
        <v>1234</v>
      </c>
      <c r="E37" s="60" t="s">
        <v>1010</v>
      </c>
      <c r="F37" s="60" t="s">
        <v>1628</v>
      </c>
      <c r="G37" s="60" t="s">
        <v>1629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517" t="s">
        <v>884</v>
      </c>
      <c r="R37" s="517" t="s">
        <v>885</v>
      </c>
      <c r="S37" s="517" t="s">
        <v>5168</v>
      </c>
      <c r="T37" s="517" t="s">
        <v>5170</v>
      </c>
      <c r="U37" s="517" t="s">
        <v>5174</v>
      </c>
      <c r="V37" s="517" t="s">
        <v>5078</v>
      </c>
      <c r="W37" s="517" t="s">
        <v>5175</v>
      </c>
      <c r="X37" s="517" t="s">
        <v>5176</v>
      </c>
      <c r="Z37" s="400">
        <v>3</v>
      </c>
      <c r="AA37" s="69" t="s">
        <v>868</v>
      </c>
      <c r="AB37" s="82">
        <v>6250</v>
      </c>
      <c r="AC37" s="397"/>
      <c r="AD37" s="64">
        <v>9.6491228070175433E-2</v>
      </c>
      <c r="AE37" s="83">
        <v>9725</v>
      </c>
      <c r="AF37" s="397"/>
      <c r="AG37" s="64">
        <v>3.4574468085106384E-2</v>
      </c>
    </row>
    <row r="38" spans="1:33" ht="16.5" thickBot="1" x14ac:dyDescent="0.3">
      <c r="A38" s="59" t="s">
        <v>189</v>
      </c>
      <c r="B38" s="60" t="s">
        <v>1630</v>
      </c>
      <c r="C38" s="60" t="s">
        <v>1158</v>
      </c>
      <c r="D38" s="60" t="s">
        <v>1193</v>
      </c>
      <c r="E38" s="60" t="s">
        <v>1631</v>
      </c>
      <c r="F38" s="60" t="s">
        <v>1632</v>
      </c>
      <c r="G38" s="60" t="s">
        <v>1633</v>
      </c>
      <c r="I38" s="652">
        <v>2013</v>
      </c>
      <c r="J38" s="446" t="s">
        <v>867</v>
      </c>
      <c r="K38" s="74">
        <v>4.6666666666666669E-2</v>
      </c>
      <c r="L38" s="75">
        <v>1.1813051875837194E-2</v>
      </c>
      <c r="M38" s="74">
        <v>3.56715280801045E-2</v>
      </c>
      <c r="N38" s="74">
        <v>-1.5438184632049362E-3</v>
      </c>
      <c r="O38" s="126">
        <f>((K38-L38)*(M38-N38))</f>
        <v>1.2970893527277344E-3</v>
      </c>
      <c r="Q38" s="617">
        <v>2013</v>
      </c>
      <c r="R38" s="448" t="s">
        <v>867</v>
      </c>
      <c r="S38" s="141">
        <v>4.6666666666666669E-2</v>
      </c>
      <c r="T38" s="141">
        <v>3.5671528080104521E-2</v>
      </c>
      <c r="U38" s="141">
        <v>1.4773969745284075E-2</v>
      </c>
      <c r="V38" s="141">
        <v>1.9179184211206255</v>
      </c>
      <c r="W38" s="141">
        <f>S38-U38-(V38*T38)</f>
        <v>-3.6522383892971522E-2</v>
      </c>
      <c r="X38" s="246">
        <f>W38^2</f>
        <v>1.3338845252255857E-3</v>
      </c>
      <c r="Z38" s="400">
        <v>4</v>
      </c>
      <c r="AA38" s="69" t="s">
        <v>869</v>
      </c>
      <c r="AB38" s="82">
        <v>6475</v>
      </c>
      <c r="AC38" s="397">
        <v>425.61399999999998</v>
      </c>
      <c r="AD38" s="64">
        <v>0.10409824000000001</v>
      </c>
      <c r="AE38" s="83">
        <v>8675</v>
      </c>
      <c r="AF38" s="397">
        <v>255.55500000000001</v>
      </c>
      <c r="AG38" s="64">
        <v>-8.1691002570694074E-2</v>
      </c>
    </row>
    <row r="39" spans="1:33" ht="16.5" thickBot="1" x14ac:dyDescent="0.3">
      <c r="A39" s="59" t="s">
        <v>193</v>
      </c>
      <c r="B39" s="60" t="s">
        <v>1634</v>
      </c>
      <c r="C39" s="60" t="s">
        <v>1273</v>
      </c>
      <c r="D39" s="60" t="s">
        <v>1004</v>
      </c>
      <c r="E39" s="60" t="s">
        <v>1630</v>
      </c>
      <c r="F39" s="60" t="s">
        <v>1635</v>
      </c>
      <c r="G39" s="60" t="s">
        <v>1636</v>
      </c>
      <c r="I39" s="653"/>
      <c r="J39" s="446" t="s">
        <v>868</v>
      </c>
      <c r="K39" s="74">
        <v>0.17197452229299362</v>
      </c>
      <c r="L39" s="75">
        <v>1.1813051875837194E-2</v>
      </c>
      <c r="M39" s="74">
        <v>8.3388067151827255E-2</v>
      </c>
      <c r="N39" s="74">
        <v>-1.5438184632049362E-3</v>
      </c>
      <c r="O39" s="126">
        <f t="shared" ref="O39:O49" si="6">((K39-L39)*(M39-N39))</f>
        <v>1.3602815685405291E-2</v>
      </c>
      <c r="Q39" s="617"/>
      <c r="R39" s="448" t="s">
        <v>868</v>
      </c>
      <c r="S39" s="141">
        <v>0.17197452229299362</v>
      </c>
      <c r="T39" s="141">
        <v>8.3388067151827255E-2</v>
      </c>
      <c r="U39" s="141">
        <v>1.4773969745284075E-2</v>
      </c>
      <c r="V39" s="141">
        <v>1.9179184211206255</v>
      </c>
      <c r="W39" s="141">
        <f t="shared" ref="W39:W49" si="7">S39-U39-(V39*T39)</f>
        <v>-2.7309575444236789E-3</v>
      </c>
      <c r="X39" s="246">
        <f t="shared" ref="X39:X49" si="8">W39^2</f>
        <v>7.4581291094446104E-6</v>
      </c>
      <c r="Z39" s="400">
        <v>5</v>
      </c>
      <c r="AA39" s="69" t="s">
        <v>870</v>
      </c>
      <c r="AB39" s="82">
        <v>6375</v>
      </c>
      <c r="AC39" s="397"/>
      <c r="AD39" s="64">
        <v>-1.5444015444015444E-2</v>
      </c>
      <c r="AE39" s="83">
        <v>8050</v>
      </c>
      <c r="AF39" s="397"/>
      <c r="AG39" s="64">
        <v>-7.2046109510086456E-2</v>
      </c>
    </row>
    <row r="40" spans="1:33" ht="16.5" thickBot="1" x14ac:dyDescent="0.3">
      <c r="A40" s="59" t="s">
        <v>199</v>
      </c>
      <c r="B40" s="60" t="s">
        <v>1637</v>
      </c>
      <c r="C40" s="60" t="s">
        <v>1211</v>
      </c>
      <c r="D40" s="60" t="s">
        <v>1189</v>
      </c>
      <c r="E40" s="60" t="s">
        <v>1224</v>
      </c>
      <c r="F40" s="60" t="s">
        <v>1638</v>
      </c>
      <c r="G40" s="60" t="s">
        <v>1639</v>
      </c>
      <c r="I40" s="653"/>
      <c r="J40" s="446" t="s">
        <v>869</v>
      </c>
      <c r="K40" s="74">
        <v>9.7826086956521743E-2</v>
      </c>
      <c r="L40" s="75">
        <v>1.1813051875837194E-2</v>
      </c>
      <c r="M40" s="74">
        <v>1.4707665446079972E-2</v>
      </c>
      <c r="N40" s="74">
        <v>-1.5438184632049362E-3</v>
      </c>
      <c r="O40" s="126">
        <f t="shared" si="6"/>
        <v>1.3978394556025033E-3</v>
      </c>
      <c r="Q40" s="617"/>
      <c r="R40" s="448" t="s">
        <v>869</v>
      </c>
      <c r="S40" s="141">
        <v>9.7826086956521743E-2</v>
      </c>
      <c r="T40" s="141">
        <v>1.4707665446079972E-2</v>
      </c>
      <c r="U40" s="141">
        <v>1.4773969745284075E-2</v>
      </c>
      <c r="V40" s="141">
        <v>1.9179184211206255</v>
      </c>
      <c r="W40" s="141">
        <f t="shared" si="7"/>
        <v>5.4844014720521597E-2</v>
      </c>
      <c r="X40" s="246">
        <f t="shared" si="8"/>
        <v>3.0078659506647897E-3</v>
      </c>
      <c r="Z40" s="400">
        <v>6</v>
      </c>
      <c r="AA40" s="69" t="s">
        <v>871</v>
      </c>
      <c r="AB40" s="82">
        <v>6550</v>
      </c>
      <c r="AC40" s="397"/>
      <c r="AD40" s="64">
        <v>2.7450980392156862E-2</v>
      </c>
      <c r="AE40" s="83">
        <v>8475</v>
      </c>
      <c r="AF40" s="28"/>
      <c r="AG40" s="64">
        <v>5.2795031055900624E-2</v>
      </c>
    </row>
    <row r="41" spans="1:33" ht="16.5" thickBot="1" x14ac:dyDescent="0.3">
      <c r="A41" s="59" t="s">
        <v>204</v>
      </c>
      <c r="B41" s="60" t="s">
        <v>1640</v>
      </c>
      <c r="C41" s="60" t="s">
        <v>1210</v>
      </c>
      <c r="D41" s="60" t="s">
        <v>1641</v>
      </c>
      <c r="E41" s="60" t="s">
        <v>1642</v>
      </c>
      <c r="F41" s="60" t="s">
        <v>1643</v>
      </c>
      <c r="G41" s="60" t="s">
        <v>1644</v>
      </c>
      <c r="I41" s="653"/>
      <c r="J41" s="446" t="s">
        <v>870</v>
      </c>
      <c r="K41" s="74">
        <v>9.1752475247524751E-2</v>
      </c>
      <c r="L41" s="75">
        <v>1.1813051875837194E-2</v>
      </c>
      <c r="M41" s="74">
        <v>1.3813376032119618E-2</v>
      </c>
      <c r="N41" s="74">
        <v>-1.5438184632049362E-3</v>
      </c>
      <c r="O41" s="126">
        <f t="shared" si="6"/>
        <v>1.2276452725630991E-3</v>
      </c>
      <c r="Q41" s="617"/>
      <c r="R41" s="448" t="s">
        <v>870</v>
      </c>
      <c r="S41" s="141">
        <v>9.1752475247524751E-2</v>
      </c>
      <c r="T41" s="141">
        <v>1.3813376032119618E-2</v>
      </c>
      <c r="U41" s="141">
        <v>1.4773969745284075E-2</v>
      </c>
      <c r="V41" s="141">
        <v>1.9179184211206255</v>
      </c>
      <c r="W41" s="141">
        <f t="shared" si="7"/>
        <v>5.048557715237232E-2</v>
      </c>
      <c r="X41" s="246">
        <f t="shared" si="8"/>
        <v>2.5487935004081378E-3</v>
      </c>
      <c r="Z41" s="400">
        <v>7</v>
      </c>
      <c r="AA41" s="69" t="s">
        <v>872</v>
      </c>
      <c r="AB41" s="82">
        <v>6600</v>
      </c>
      <c r="AC41" s="397"/>
      <c r="AD41" s="64">
        <v>7.6335877862595417E-3</v>
      </c>
      <c r="AE41" s="83">
        <v>7050</v>
      </c>
      <c r="AF41" s="28"/>
      <c r="AG41" s="64">
        <v>-0.16814159292035399</v>
      </c>
    </row>
    <row r="42" spans="1:33" ht="16.5" thickBot="1" x14ac:dyDescent="0.3">
      <c r="A42" s="59" t="s">
        <v>210</v>
      </c>
      <c r="B42" s="60" t="s">
        <v>1228</v>
      </c>
      <c r="C42" s="60" t="s">
        <v>1645</v>
      </c>
      <c r="D42" s="60" t="s">
        <v>388</v>
      </c>
      <c r="E42" s="60" t="s">
        <v>1646</v>
      </c>
      <c r="F42" s="60" t="s">
        <v>1647</v>
      </c>
      <c r="G42" s="60" t="s">
        <v>1648</v>
      </c>
      <c r="I42" s="653"/>
      <c r="J42" s="446" t="s">
        <v>871</v>
      </c>
      <c r="K42" s="74">
        <v>-9.7222222222222224E-2</v>
      </c>
      <c r="L42" s="75">
        <v>1.1813051875837194E-2</v>
      </c>
      <c r="M42" s="74">
        <v>-1.0560682672701252E-2</v>
      </c>
      <c r="N42" s="74">
        <v>-1.5438184632049362E-3</v>
      </c>
      <c r="O42" s="126">
        <f t="shared" si="6"/>
        <v>9.8315626058741276E-4</v>
      </c>
      <c r="Q42" s="617"/>
      <c r="R42" s="448" t="s">
        <v>871</v>
      </c>
      <c r="S42" s="141">
        <v>-9.7222222222222224E-2</v>
      </c>
      <c r="T42" s="141">
        <v>-1.0560682672701252E-2</v>
      </c>
      <c r="U42" s="141">
        <v>1.4773969745284075E-2</v>
      </c>
      <c r="V42" s="141">
        <v>1.9179184211206255</v>
      </c>
      <c r="W42" s="141">
        <f t="shared" si="7"/>
        <v>-9.1741664129923156E-2</v>
      </c>
      <c r="X42" s="246">
        <f t="shared" si="8"/>
        <v>8.4165329373276296E-3</v>
      </c>
      <c r="Z42" s="400">
        <v>8</v>
      </c>
      <c r="AA42" s="69" t="s">
        <v>873</v>
      </c>
      <c r="AB42" s="82">
        <v>7450</v>
      </c>
      <c r="AC42" s="397"/>
      <c r="AD42" s="64">
        <v>0.12878787878787878</v>
      </c>
      <c r="AE42" s="83">
        <v>7400</v>
      </c>
      <c r="AF42" s="28"/>
      <c r="AG42" s="64">
        <v>4.9645390070921988E-2</v>
      </c>
    </row>
    <row r="43" spans="1:33" ht="16.5" thickBot="1" x14ac:dyDescent="0.3">
      <c r="A43" s="59" t="s">
        <v>215</v>
      </c>
      <c r="B43" s="60" t="s">
        <v>1649</v>
      </c>
      <c r="C43" s="60" t="s">
        <v>1211</v>
      </c>
      <c r="D43" s="60" t="s">
        <v>1650</v>
      </c>
      <c r="E43" s="60" t="s">
        <v>1194</v>
      </c>
      <c r="F43" s="60" t="s">
        <v>1651</v>
      </c>
      <c r="G43" s="60" t="s">
        <v>1652</v>
      </c>
      <c r="I43" s="653"/>
      <c r="J43" s="446" t="s">
        <v>872</v>
      </c>
      <c r="K43" s="74">
        <v>-0.11794871794871795</v>
      </c>
      <c r="L43" s="75">
        <v>1.1813051875837194E-2</v>
      </c>
      <c r="M43" s="74">
        <v>-4.225285001250792E-2</v>
      </c>
      <c r="N43" s="74">
        <v>-1.5438184632049362E-3</v>
      </c>
      <c r="O43" s="126">
        <f t="shared" si="6"/>
        <v>5.2824759816812077E-3</v>
      </c>
      <c r="Q43" s="617"/>
      <c r="R43" s="448" t="s">
        <v>872</v>
      </c>
      <c r="S43" s="141">
        <v>-0.11794871794871795</v>
      </c>
      <c r="T43" s="141">
        <v>-4.225285001250792E-2</v>
      </c>
      <c r="U43" s="141">
        <v>1.4773969745284075E-2</v>
      </c>
      <c r="V43" s="141">
        <v>1.9179184211206255</v>
      </c>
      <c r="W43" s="141">
        <f t="shared" si="7"/>
        <v>-5.1685168310166243E-2</v>
      </c>
      <c r="X43" s="246">
        <f t="shared" si="8"/>
        <v>2.6713566232502129E-3</v>
      </c>
      <c r="Z43" s="400">
        <v>9</v>
      </c>
      <c r="AA43" s="69" t="s">
        <v>874</v>
      </c>
      <c r="AB43" s="82">
        <v>7350</v>
      </c>
      <c r="AC43" s="397"/>
      <c r="AD43" s="64">
        <v>-1.3422818791946308E-2</v>
      </c>
      <c r="AE43" s="79">
        <v>7800</v>
      </c>
      <c r="AF43" s="28"/>
      <c r="AG43" s="64">
        <v>5.4054054054054057E-2</v>
      </c>
    </row>
    <row r="44" spans="1:33" ht="16.5" thickBot="1" x14ac:dyDescent="0.3">
      <c r="A44" s="59" t="s">
        <v>220</v>
      </c>
      <c r="B44" s="60" t="s">
        <v>1270</v>
      </c>
      <c r="C44" s="60" t="s">
        <v>1020</v>
      </c>
      <c r="D44" s="60" t="s">
        <v>1017</v>
      </c>
      <c r="E44" s="60" t="s">
        <v>1649</v>
      </c>
      <c r="F44" s="60" t="s">
        <v>1653</v>
      </c>
      <c r="G44" s="60" t="s">
        <v>1654</v>
      </c>
      <c r="I44" s="653"/>
      <c r="J44" s="446" t="s">
        <v>873</v>
      </c>
      <c r="K44" s="74">
        <v>-5.8139534883720929E-3</v>
      </c>
      <c r="L44" s="75">
        <v>1.1813051875837194E-2</v>
      </c>
      <c r="M44" s="74">
        <v>-3.9925373134328389E-2</v>
      </c>
      <c r="N44" s="74">
        <v>-1.5438184632049362E-3</v>
      </c>
      <c r="O44" s="126">
        <f t="shared" si="6"/>
        <v>6.7655187007458525E-4</v>
      </c>
      <c r="Q44" s="617"/>
      <c r="R44" s="448" t="s">
        <v>873</v>
      </c>
      <c r="S44" s="141">
        <v>-5.8139534883720929E-3</v>
      </c>
      <c r="T44" s="141">
        <v>-3.9925373134328389E-2</v>
      </c>
      <c r="U44" s="141">
        <v>1.4773969745284075E-2</v>
      </c>
      <c r="V44" s="141">
        <v>1.9179184211206255</v>
      </c>
      <c r="W44" s="141">
        <f t="shared" si="7"/>
        <v>5.598568537078677E-2</v>
      </c>
      <c r="X44" s="246">
        <f t="shared" si="8"/>
        <v>3.1343969664367278E-3</v>
      </c>
      <c r="Z44" s="400">
        <v>10</v>
      </c>
      <c r="AA44" s="69" t="s">
        <v>875</v>
      </c>
      <c r="AB44" s="82">
        <v>7400</v>
      </c>
      <c r="AC44" s="397"/>
      <c r="AD44" s="64">
        <v>6.8027210884353739E-3</v>
      </c>
      <c r="AE44" s="79">
        <v>7400</v>
      </c>
      <c r="AF44" s="31"/>
      <c r="AG44" s="64">
        <v>-5.128205128205128E-2</v>
      </c>
    </row>
    <row r="45" spans="1:33" ht="16.5" thickBot="1" x14ac:dyDescent="0.3">
      <c r="A45" s="59" t="s">
        <v>224</v>
      </c>
      <c r="B45" s="60" t="s">
        <v>1054</v>
      </c>
      <c r="C45" s="60" t="s">
        <v>1076</v>
      </c>
      <c r="D45" s="60" t="s">
        <v>1162</v>
      </c>
      <c r="E45" s="60" t="s">
        <v>1270</v>
      </c>
      <c r="F45" s="60" t="s">
        <v>1655</v>
      </c>
      <c r="G45" s="60" t="s">
        <v>1656</v>
      </c>
      <c r="I45" s="653"/>
      <c r="J45" s="446" t="s">
        <v>874</v>
      </c>
      <c r="K45" s="74">
        <v>-9.9415204678362568E-2</v>
      </c>
      <c r="L45" s="75">
        <v>1.1813051875837194E-2</v>
      </c>
      <c r="M45" s="74">
        <v>-9.1760590750097071E-2</v>
      </c>
      <c r="N45" s="74">
        <v>-1.5438184632049362E-3</v>
      </c>
      <c r="O45" s="126">
        <f t="shared" si="6"/>
        <v>1.0034654293418259E-2</v>
      </c>
      <c r="Q45" s="617"/>
      <c r="R45" s="448" t="s">
        <v>874</v>
      </c>
      <c r="S45" s="141">
        <v>-9.9415204678362568E-2</v>
      </c>
      <c r="T45" s="141">
        <v>-9.1760590750097071E-2</v>
      </c>
      <c r="U45" s="141">
        <v>1.4773969745284075E-2</v>
      </c>
      <c r="V45" s="141">
        <v>1.9179184211206255</v>
      </c>
      <c r="W45" s="141">
        <f t="shared" si="7"/>
        <v>6.1800152908875389E-2</v>
      </c>
      <c r="X45" s="246">
        <f t="shared" si="8"/>
        <v>3.8192588995603792E-3</v>
      </c>
      <c r="Z45" s="400">
        <v>11</v>
      </c>
      <c r="AA45" s="69" t="s">
        <v>876</v>
      </c>
      <c r="AB45" s="82">
        <v>7600</v>
      </c>
      <c r="AC45" s="397"/>
      <c r="AD45" s="64">
        <v>2.7027027027027029E-2</v>
      </c>
      <c r="AE45" s="79">
        <v>7325</v>
      </c>
      <c r="AF45" s="28"/>
      <c r="AG45" s="64">
        <v>-1.0135135135135136E-2</v>
      </c>
    </row>
    <row r="46" spans="1:33" ht="16.5" thickBot="1" x14ac:dyDescent="0.3">
      <c r="A46" s="59" t="s">
        <v>228</v>
      </c>
      <c r="B46" s="60" t="s">
        <v>1115</v>
      </c>
      <c r="C46" s="60" t="s">
        <v>1127</v>
      </c>
      <c r="D46" s="60" t="s">
        <v>1046</v>
      </c>
      <c r="E46" s="60" t="s">
        <v>1092</v>
      </c>
      <c r="F46" s="60" t="s">
        <v>1657</v>
      </c>
      <c r="G46" s="60" t="s">
        <v>1658</v>
      </c>
      <c r="I46" s="653"/>
      <c r="J46" s="446" t="s">
        <v>875</v>
      </c>
      <c r="K46" s="74">
        <v>5.844155844155844E-2</v>
      </c>
      <c r="L46" s="75">
        <v>1.1813051875837194E-2</v>
      </c>
      <c r="M46" s="74">
        <v>1.6874206569957247E-2</v>
      </c>
      <c r="N46" s="74">
        <v>-1.5438184632049362E-3</v>
      </c>
      <c r="O46" s="126">
        <f t="shared" si="6"/>
        <v>8.5880500118642111E-4</v>
      </c>
      <c r="Q46" s="617"/>
      <c r="R46" s="448" t="s">
        <v>875</v>
      </c>
      <c r="S46" s="141">
        <v>5.844155844155844E-2</v>
      </c>
      <c r="T46" s="141">
        <v>1.6874206569957247E-2</v>
      </c>
      <c r="U46" s="141">
        <v>1.4773969745284075E-2</v>
      </c>
      <c r="V46" s="141">
        <v>1.9179184211206255</v>
      </c>
      <c r="W46" s="141">
        <f t="shared" si="7"/>
        <v>1.1304237073958674E-2</v>
      </c>
      <c r="X46" s="246">
        <f t="shared" si="8"/>
        <v>1.2778577582426176E-4</v>
      </c>
      <c r="Z46" s="400">
        <v>12</v>
      </c>
      <c r="AA46" s="69" t="s">
        <v>877</v>
      </c>
      <c r="AB46" s="82">
        <v>8100</v>
      </c>
      <c r="AC46" s="397"/>
      <c r="AD46" s="64">
        <v>6.5789473684210523E-2</v>
      </c>
      <c r="AE46" s="79">
        <v>8500</v>
      </c>
      <c r="AF46" s="28"/>
      <c r="AG46" s="64">
        <v>0.16040955631399317</v>
      </c>
    </row>
    <row r="47" spans="1:33" ht="16.5" thickBot="1" x14ac:dyDescent="0.3">
      <c r="A47" s="59" t="s">
        <v>234</v>
      </c>
      <c r="B47" s="60" t="s">
        <v>1294</v>
      </c>
      <c r="C47" s="60" t="s">
        <v>1055</v>
      </c>
      <c r="D47" s="60" t="s">
        <v>1030</v>
      </c>
      <c r="E47" s="60" t="s">
        <v>1115</v>
      </c>
      <c r="F47" s="60" t="s">
        <v>1659</v>
      </c>
      <c r="G47" s="60" t="s">
        <v>1660</v>
      </c>
      <c r="I47" s="653"/>
      <c r="J47" s="446" t="s">
        <v>876</v>
      </c>
      <c r="K47" s="74">
        <v>0.17791411042944785</v>
      </c>
      <c r="L47" s="75">
        <v>1.1813051875837194E-2</v>
      </c>
      <c r="M47" s="74">
        <v>5.8788048814700476E-2</v>
      </c>
      <c r="N47" s="74">
        <v>-1.5438184632049362E-3</v>
      </c>
      <c r="O47" s="126">
        <f t="shared" si="6"/>
        <v>1.0021187019376033E-2</v>
      </c>
      <c r="Q47" s="617"/>
      <c r="R47" s="448" t="s">
        <v>876</v>
      </c>
      <c r="S47" s="141">
        <v>0.17791411042944785</v>
      </c>
      <c r="T47" s="141">
        <v>5.8788048814700476E-2</v>
      </c>
      <c r="U47" s="141">
        <v>1.4773969745284075E-2</v>
      </c>
      <c r="V47" s="141">
        <v>1.9179184211206255</v>
      </c>
      <c r="W47" s="141">
        <f t="shared" si="7"/>
        <v>5.0389458920711172E-2</v>
      </c>
      <c r="X47" s="246">
        <f t="shared" si="8"/>
        <v>2.5390975703220389E-3</v>
      </c>
      <c r="Z47" s="400">
        <v>13</v>
      </c>
      <c r="AA47" s="69" t="s">
        <v>866</v>
      </c>
      <c r="AB47" s="82">
        <v>9900</v>
      </c>
      <c r="AC47" s="397"/>
      <c r="AD47" s="64">
        <v>0.22222222222222221</v>
      </c>
      <c r="AE47" s="79">
        <v>8800</v>
      </c>
      <c r="AF47" s="28"/>
      <c r="AG47" s="64">
        <v>3.5294117647058823E-2</v>
      </c>
    </row>
    <row r="48" spans="1:33" ht="16.5" thickBot="1" x14ac:dyDescent="0.3">
      <c r="A48" s="59" t="s">
        <v>1661</v>
      </c>
      <c r="B48" s="667" t="s">
        <v>1662</v>
      </c>
      <c r="C48" s="667"/>
      <c r="D48" s="667"/>
      <c r="E48" s="667"/>
      <c r="F48" s="667"/>
      <c r="G48" s="667"/>
      <c r="I48" s="653"/>
      <c r="J48" s="446" t="s">
        <v>877</v>
      </c>
      <c r="K48" s="74">
        <v>-0.14583333333333334</v>
      </c>
      <c r="L48" s="75">
        <v>1.1813051875837194E-2</v>
      </c>
      <c r="M48" s="74">
        <v>-6.6135848756640692E-2</v>
      </c>
      <c r="N48" s="74">
        <v>-1.5438184632049362E-3</v>
      </c>
      <c r="O48" s="126">
        <f t="shared" si="6"/>
        <v>1.0182700089081386E-2</v>
      </c>
      <c r="Q48" s="617"/>
      <c r="R48" s="448" t="s">
        <v>877</v>
      </c>
      <c r="S48" s="141">
        <v>-0.14583333333333334</v>
      </c>
      <c r="T48" s="141">
        <v>-6.6135848756640692E-2</v>
      </c>
      <c r="U48" s="141">
        <v>1.4773969745284075E-2</v>
      </c>
      <c r="V48" s="141">
        <v>1.9179184211206255</v>
      </c>
      <c r="W48" s="141">
        <f t="shared" si="7"/>
        <v>-3.3764140451808616E-2</v>
      </c>
      <c r="X48" s="246">
        <f t="shared" si="8"/>
        <v>1.1400171804494589E-3</v>
      </c>
      <c r="Z48" s="662" t="s">
        <v>5160</v>
      </c>
      <c r="AA48" s="662"/>
      <c r="AB48" s="662"/>
      <c r="AC48" s="662"/>
      <c r="AD48" s="64">
        <v>0.68911073296720038</v>
      </c>
      <c r="AE48" s="662" t="s">
        <v>5160</v>
      </c>
      <c r="AF48" s="662"/>
      <c r="AG48" s="64">
        <v>-4.7028324696336374E-2</v>
      </c>
    </row>
    <row r="49" spans="1:24" ht="16.5" thickBot="1" x14ac:dyDescent="0.3">
      <c r="A49" s="59" t="s">
        <v>238</v>
      </c>
      <c r="B49" s="60" t="s">
        <v>1112</v>
      </c>
      <c r="C49" s="60" t="s">
        <v>1448</v>
      </c>
      <c r="D49" s="60" t="s">
        <v>1109</v>
      </c>
      <c r="E49" s="60" t="s">
        <v>1448</v>
      </c>
      <c r="F49" s="60" t="s">
        <v>1663</v>
      </c>
      <c r="G49" s="60" t="s">
        <v>1664</v>
      </c>
      <c r="I49" s="654"/>
      <c r="J49" s="446" t="s">
        <v>866</v>
      </c>
      <c r="K49" s="74">
        <v>-3.6585365853658534E-2</v>
      </c>
      <c r="L49" s="75">
        <v>1.1813051875837194E-2</v>
      </c>
      <c r="M49" s="74">
        <v>8.8666316730269968E-3</v>
      </c>
      <c r="N49" s="74">
        <v>-1.5438184632049362E-3</v>
      </c>
      <c r="O49" s="126">
        <f t="shared" si="6"/>
        <v>-5.0384931444543877E-4</v>
      </c>
      <c r="Q49" s="617"/>
      <c r="R49" s="448" t="s">
        <v>866</v>
      </c>
      <c r="S49" s="141">
        <v>-3.6585365853658534E-2</v>
      </c>
      <c r="T49" s="141">
        <v>8.8666316730269968E-3</v>
      </c>
      <c r="U49" s="141">
        <v>1.4773969745284075E-2</v>
      </c>
      <c r="V49" s="141">
        <v>1.9179184211206255</v>
      </c>
      <c r="W49" s="141">
        <f t="shared" si="7"/>
        <v>-6.8364811817932677E-2</v>
      </c>
      <c r="X49" s="246">
        <f t="shared" si="8"/>
        <v>4.6737474949013471E-3</v>
      </c>
    </row>
    <row r="50" spans="1:24" ht="16.5" thickBot="1" x14ac:dyDescent="0.3">
      <c r="A50" s="59" t="s">
        <v>243</v>
      </c>
      <c r="B50" s="60" t="s">
        <v>1077</v>
      </c>
      <c r="C50" s="60" t="s">
        <v>1098</v>
      </c>
      <c r="D50" s="60" t="s">
        <v>1665</v>
      </c>
      <c r="E50" s="60" t="s">
        <v>1092</v>
      </c>
      <c r="F50" s="60" t="s">
        <v>1666</v>
      </c>
      <c r="G50" s="60" t="s">
        <v>1667</v>
      </c>
      <c r="I50" s="646" t="s">
        <v>891</v>
      </c>
      <c r="J50" s="647"/>
      <c r="K50" s="647"/>
      <c r="L50" s="647"/>
      <c r="M50" s="647"/>
      <c r="N50" s="655"/>
      <c r="O50" s="126">
        <f>SUM(O38:O49)</f>
        <v>5.5061070967258492E-2</v>
      </c>
      <c r="Q50" s="617" t="s">
        <v>891</v>
      </c>
      <c r="R50" s="617"/>
      <c r="S50" s="617"/>
      <c r="T50" s="617"/>
      <c r="U50" s="617"/>
      <c r="V50" s="617"/>
      <c r="W50" s="617"/>
      <c r="X50" s="246">
        <f>SUM(X38:X49)</f>
        <v>3.3420195553480012E-2</v>
      </c>
    </row>
    <row r="51" spans="1:24" ht="19.5" thickBot="1" x14ac:dyDescent="0.3">
      <c r="A51" s="59" t="s">
        <v>249</v>
      </c>
      <c r="B51" s="60" t="s">
        <v>1025</v>
      </c>
      <c r="C51" s="60" t="s">
        <v>1031</v>
      </c>
      <c r="D51" s="60" t="s">
        <v>1121</v>
      </c>
      <c r="E51" s="60" t="s">
        <v>1030</v>
      </c>
      <c r="F51" s="60" t="s">
        <v>1668</v>
      </c>
      <c r="G51" s="60" t="s">
        <v>1669</v>
      </c>
      <c r="I51" s="649" t="s">
        <v>5173</v>
      </c>
      <c r="J51" s="650"/>
      <c r="K51" s="650"/>
      <c r="L51" s="650"/>
      <c r="M51" s="650"/>
      <c r="N51" s="656"/>
      <c r="O51" s="126">
        <f>O50/12</f>
        <v>4.5884225806048741E-3</v>
      </c>
      <c r="Q51" s="618" t="s">
        <v>5070</v>
      </c>
      <c r="R51" s="618"/>
      <c r="S51" s="618"/>
      <c r="T51" s="618"/>
      <c r="U51" s="618"/>
      <c r="V51" s="618"/>
      <c r="W51" s="618"/>
      <c r="X51" s="246">
        <f>X50/12</f>
        <v>2.7850162961233342E-3</v>
      </c>
    </row>
    <row r="52" spans="1:24" ht="19.5" thickBot="1" x14ac:dyDescent="0.3">
      <c r="A52" s="59" t="s">
        <v>255</v>
      </c>
      <c r="B52" s="60" t="s">
        <v>1091</v>
      </c>
      <c r="C52" s="60" t="s">
        <v>1031</v>
      </c>
      <c r="D52" s="60" t="s">
        <v>1399</v>
      </c>
      <c r="E52" s="60" t="s">
        <v>1025</v>
      </c>
      <c r="F52" s="60" t="s">
        <v>1670</v>
      </c>
      <c r="G52" s="60" t="s">
        <v>1671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517" t="s">
        <v>884</v>
      </c>
      <c r="R52" s="517" t="s">
        <v>885</v>
      </c>
      <c r="S52" s="517" t="s">
        <v>5168</v>
      </c>
      <c r="T52" s="517" t="s">
        <v>5170</v>
      </c>
      <c r="U52" s="517" t="s">
        <v>5174</v>
      </c>
      <c r="V52" s="517" t="s">
        <v>5078</v>
      </c>
      <c r="W52" s="517" t="s">
        <v>5175</v>
      </c>
      <c r="X52" s="517" t="s">
        <v>5176</v>
      </c>
    </row>
    <row r="53" spans="1:24" ht="16.5" thickBot="1" x14ac:dyDescent="0.3">
      <c r="A53" s="59" t="s">
        <v>258</v>
      </c>
      <c r="B53" s="60" t="s">
        <v>1672</v>
      </c>
      <c r="C53" s="60" t="s">
        <v>1025</v>
      </c>
      <c r="D53" s="60" t="s">
        <v>1279</v>
      </c>
      <c r="E53" s="60" t="s">
        <v>1673</v>
      </c>
      <c r="F53" s="60" t="s">
        <v>1674</v>
      </c>
      <c r="G53" s="60" t="s">
        <v>1675</v>
      </c>
      <c r="I53" s="652">
        <v>2014</v>
      </c>
      <c r="J53" s="446" t="s">
        <v>867</v>
      </c>
      <c r="K53" s="74">
        <v>0.10379746835443038</v>
      </c>
      <c r="L53" s="74">
        <v>4.2551194159622684E-2</v>
      </c>
      <c r="M53" s="74">
        <v>4.3057625783952537E-2</v>
      </c>
      <c r="N53" s="74">
        <v>1.9868817943784263E-2</v>
      </c>
      <c r="O53" s="126">
        <f>((K53-L53)*(M53-N53))</f>
        <v>1.4202280832296525E-3</v>
      </c>
      <c r="Q53" s="617">
        <v>2014</v>
      </c>
      <c r="R53" s="448" t="s">
        <v>867</v>
      </c>
      <c r="S53" s="74">
        <v>0.10379746835443038</v>
      </c>
      <c r="T53" s="74">
        <v>4.3057625783952537E-2</v>
      </c>
      <c r="U53" s="141">
        <v>2.6620976705178139E-2</v>
      </c>
      <c r="V53" s="141">
        <v>0.80176976302851144</v>
      </c>
      <c r="W53" s="141">
        <f>S53-U53-(V53*T53)</f>
        <v>4.2654189227882285E-2</v>
      </c>
      <c r="X53" s="246">
        <f>W53^2</f>
        <v>1.8193798586879891E-3</v>
      </c>
    </row>
    <row r="54" spans="1:24" ht="16.5" thickBot="1" x14ac:dyDescent="0.3">
      <c r="A54" s="59" t="s">
        <v>263</v>
      </c>
      <c r="B54" s="60" t="s">
        <v>1600</v>
      </c>
      <c r="C54" s="60" t="s">
        <v>1672</v>
      </c>
      <c r="D54" s="60" t="s">
        <v>1246</v>
      </c>
      <c r="E54" s="60" t="s">
        <v>1672</v>
      </c>
      <c r="F54" s="60" t="s">
        <v>1676</v>
      </c>
      <c r="G54" s="60" t="s">
        <v>1677</v>
      </c>
      <c r="I54" s="653"/>
      <c r="J54" s="446" t="s">
        <v>868</v>
      </c>
      <c r="K54" s="74">
        <v>4.3577981651376149E-2</v>
      </c>
      <c r="L54" s="74">
        <v>4.2551194159622684E-2</v>
      </c>
      <c r="M54" s="74">
        <v>4.7090703192407331E-2</v>
      </c>
      <c r="N54" s="74">
        <v>1.9868817943784263E-2</v>
      </c>
      <c r="O54" s="126">
        <f t="shared" ref="O54:O64" si="9">((K54-L54)*(M54-N54))</f>
        <v>2.7951091275234343E-5</v>
      </c>
      <c r="Q54" s="617"/>
      <c r="R54" s="448" t="s">
        <v>868</v>
      </c>
      <c r="S54" s="74">
        <v>4.3577981651376149E-2</v>
      </c>
      <c r="T54" s="74">
        <v>4.7090703192407331E-2</v>
      </c>
      <c r="U54" s="141">
        <v>2.6620976705178139E-2</v>
      </c>
      <c r="V54" s="141">
        <v>0.80176976302851144</v>
      </c>
      <c r="W54" s="141">
        <f t="shared" ref="W54:W64" si="10">S54-U54-(V54*T54)</f>
        <v>-2.0798896993224385E-2</v>
      </c>
      <c r="X54" s="246">
        <f t="shared" ref="X54:X64" si="11">W54^2</f>
        <v>4.325941161347584E-4</v>
      </c>
    </row>
    <row r="55" spans="1:24" ht="16.5" thickBot="1" x14ac:dyDescent="0.3">
      <c r="A55" s="59" t="s">
        <v>267</v>
      </c>
      <c r="B55" s="60" t="s">
        <v>1210</v>
      </c>
      <c r="C55" s="60" t="s">
        <v>1605</v>
      </c>
      <c r="D55" s="60" t="s">
        <v>1198</v>
      </c>
      <c r="E55" s="60" t="s">
        <v>1591</v>
      </c>
      <c r="F55" s="60" t="s">
        <v>1678</v>
      </c>
      <c r="G55" s="60" t="s">
        <v>1679</v>
      </c>
      <c r="I55" s="653"/>
      <c r="J55" s="446" t="s">
        <v>869</v>
      </c>
      <c r="K55" s="74">
        <v>9.0109890109890109E-2</v>
      </c>
      <c r="L55" s="74">
        <v>4.2551194159622684E-2</v>
      </c>
      <c r="M55" s="74">
        <v>2.9381091555189243E-2</v>
      </c>
      <c r="N55" s="74">
        <v>1.9868817943784263E-2</v>
      </c>
      <c r="O55" s="126">
        <f t="shared" si="9"/>
        <v>4.5239132848056172E-4</v>
      </c>
      <c r="Q55" s="617"/>
      <c r="R55" s="448" t="s">
        <v>869</v>
      </c>
      <c r="S55" s="74">
        <v>9.0109890109890109E-2</v>
      </c>
      <c r="T55" s="74">
        <v>2.9381091555189243E-2</v>
      </c>
      <c r="U55" s="141">
        <v>2.6620976705178139E-2</v>
      </c>
      <c r="V55" s="141">
        <v>0.80176976302851144</v>
      </c>
      <c r="W55" s="141">
        <f t="shared" si="10"/>
        <v>3.9932042590988884E-2</v>
      </c>
      <c r="X55" s="246">
        <f t="shared" si="11"/>
        <v>1.5945680254885503E-3</v>
      </c>
    </row>
    <row r="56" spans="1:24" ht="16.5" thickBot="1" x14ac:dyDescent="0.3">
      <c r="A56" s="59" t="s">
        <v>271</v>
      </c>
      <c r="B56" s="60" t="s">
        <v>1162</v>
      </c>
      <c r="C56" s="60" t="s">
        <v>1591</v>
      </c>
      <c r="D56" s="60" t="s">
        <v>1680</v>
      </c>
      <c r="E56" s="60" t="s">
        <v>1198</v>
      </c>
      <c r="F56" s="60" t="s">
        <v>1681</v>
      </c>
      <c r="G56" s="60" t="s">
        <v>1682</v>
      </c>
      <c r="I56" s="653"/>
      <c r="J56" s="446" t="s">
        <v>870</v>
      </c>
      <c r="K56" s="74">
        <v>2.9520161290322585E-2</v>
      </c>
      <c r="L56" s="74">
        <v>4.2551194159622684E-2</v>
      </c>
      <c r="M56" s="74">
        <v>1.9324336155895544E-2</v>
      </c>
      <c r="N56" s="74">
        <v>1.9868817943784263E-2</v>
      </c>
      <c r="O56" s="126">
        <f t="shared" si="9"/>
        <v>7.0951600747131815E-6</v>
      </c>
      <c r="Q56" s="617"/>
      <c r="R56" s="448" t="s">
        <v>870</v>
      </c>
      <c r="S56" s="74">
        <v>2.9520161290322585E-2</v>
      </c>
      <c r="T56" s="74">
        <v>1.9324336155895544E-2</v>
      </c>
      <c r="U56" s="141">
        <v>2.6620976705178139E-2</v>
      </c>
      <c r="V56" s="141">
        <v>0.80176976302851144</v>
      </c>
      <c r="W56" s="141">
        <f t="shared" si="10"/>
        <v>-1.2594483835251221E-2</v>
      </c>
      <c r="X56" s="246">
        <f t="shared" si="11"/>
        <v>1.586210230764043E-4</v>
      </c>
    </row>
    <row r="57" spans="1:24" ht="16.5" thickBot="1" x14ac:dyDescent="0.3">
      <c r="A57" s="59" t="s">
        <v>277</v>
      </c>
      <c r="B57" s="60" t="s">
        <v>1683</v>
      </c>
      <c r="C57" s="60" t="s">
        <v>1270</v>
      </c>
      <c r="D57" s="60" t="s">
        <v>1637</v>
      </c>
      <c r="E57" s="60" t="s">
        <v>1162</v>
      </c>
      <c r="F57" s="60" t="s">
        <v>1684</v>
      </c>
      <c r="G57" s="60" t="s">
        <v>1685</v>
      </c>
      <c r="I57" s="653"/>
      <c r="J57" s="446" t="s">
        <v>871</v>
      </c>
      <c r="K57" s="74">
        <v>-8.3073727933541015E-3</v>
      </c>
      <c r="L57" s="74">
        <v>4.2551194159622684E-2</v>
      </c>
      <c r="M57" s="74">
        <v>1.1767448709138997E-2</v>
      </c>
      <c r="N57" s="74">
        <v>1.9868817943784263E-2</v>
      </c>
      <c r="O57" s="126">
        <f t="shared" si="9"/>
        <v>4.1202402963099258E-4</v>
      </c>
      <c r="Q57" s="617"/>
      <c r="R57" s="448" t="s">
        <v>871</v>
      </c>
      <c r="S57" s="74">
        <v>-8.3073727933541015E-3</v>
      </c>
      <c r="T57" s="74">
        <v>1.1767448709138997E-2</v>
      </c>
      <c r="U57" s="141">
        <v>2.6620976705178139E-2</v>
      </c>
      <c r="V57" s="141">
        <v>0.80176976302851144</v>
      </c>
      <c r="W57" s="141">
        <f t="shared" si="10"/>
        <v>-4.4363134061508776E-2</v>
      </c>
      <c r="X57" s="246">
        <f t="shared" si="11"/>
        <v>1.9680876637594002E-3</v>
      </c>
    </row>
    <row r="58" spans="1:24" ht="16.5" thickBot="1" x14ac:dyDescent="0.3">
      <c r="A58" s="59" t="s">
        <v>281</v>
      </c>
      <c r="B58" s="60" t="s">
        <v>1004</v>
      </c>
      <c r="C58" s="60" t="s">
        <v>1686</v>
      </c>
      <c r="D58" s="60" t="s">
        <v>1687</v>
      </c>
      <c r="E58" s="60" t="s">
        <v>1688</v>
      </c>
      <c r="F58" s="60" t="s">
        <v>1689</v>
      </c>
      <c r="G58" s="60" t="s">
        <v>1690</v>
      </c>
      <c r="I58" s="653"/>
      <c r="J58" s="446" t="s">
        <v>872</v>
      </c>
      <c r="K58" s="74">
        <v>-2.0942408376963353E-3</v>
      </c>
      <c r="L58" s="74">
        <v>4.2551194159622684E-2</v>
      </c>
      <c r="M58" s="74">
        <v>-2.2800315323509741E-3</v>
      </c>
      <c r="N58" s="74">
        <v>1.9868817943784263E-2</v>
      </c>
      <c r="O58" s="126">
        <f t="shared" si="9"/>
        <v>9.8884501955219918E-4</v>
      </c>
      <c r="Q58" s="617"/>
      <c r="R58" s="448" t="s">
        <v>872</v>
      </c>
      <c r="S58" s="74">
        <v>-2.0942408376963353E-3</v>
      </c>
      <c r="T58" s="74">
        <v>-2.2800315323509741E-3</v>
      </c>
      <c r="U58" s="141">
        <v>2.6620976705178139E-2</v>
      </c>
      <c r="V58" s="141">
        <v>0.80176976302851144</v>
      </c>
      <c r="W58" s="141">
        <f t="shared" si="10"/>
        <v>-2.6887157201483901E-2</v>
      </c>
      <c r="X58" s="246">
        <f t="shared" si="11"/>
        <v>7.2291922237730758E-4</v>
      </c>
    </row>
    <row r="59" spans="1:24" ht="16.5" thickBot="1" x14ac:dyDescent="0.3">
      <c r="A59" s="59" t="s">
        <v>286</v>
      </c>
      <c r="B59" s="60" t="s">
        <v>1691</v>
      </c>
      <c r="C59" s="60" t="s">
        <v>1273</v>
      </c>
      <c r="D59" s="60" t="s">
        <v>1610</v>
      </c>
      <c r="E59" s="60" t="s">
        <v>1692</v>
      </c>
      <c r="F59" s="60" t="s">
        <v>1693</v>
      </c>
      <c r="G59" s="60" t="s">
        <v>1694</v>
      </c>
      <c r="I59" s="653"/>
      <c r="J59" s="446" t="s">
        <v>873</v>
      </c>
      <c r="K59" s="74">
        <v>7.0304302203567676E-2</v>
      </c>
      <c r="L59" s="74">
        <v>4.2551194159622684E-2</v>
      </c>
      <c r="M59" s="74">
        <v>5.5465739603972428E-2</v>
      </c>
      <c r="N59" s="74">
        <v>1.9868817943784263E-2</v>
      </c>
      <c r="O59" s="126">
        <f t="shared" si="9"/>
        <v>9.8792521286704795E-4</v>
      </c>
      <c r="Q59" s="617"/>
      <c r="R59" s="448" t="s">
        <v>873</v>
      </c>
      <c r="S59" s="74">
        <v>7.0304302203567676E-2</v>
      </c>
      <c r="T59" s="74">
        <v>5.5465739603972428E-2</v>
      </c>
      <c r="U59" s="141">
        <v>2.6620976705178139E-2</v>
      </c>
      <c r="V59" s="141">
        <v>0.80176976302851144</v>
      </c>
      <c r="W59" s="141">
        <f t="shared" si="10"/>
        <v>-7.8742740008855977E-4</v>
      </c>
      <c r="X59" s="246">
        <f t="shared" si="11"/>
        <v>6.2004191041022873E-7</v>
      </c>
    </row>
    <row r="60" spans="1:24" ht="16.5" thickBot="1" x14ac:dyDescent="0.3">
      <c r="A60" s="59" t="s">
        <v>290</v>
      </c>
      <c r="B60" s="667" t="s">
        <v>1695</v>
      </c>
      <c r="C60" s="667"/>
      <c r="D60" s="667"/>
      <c r="E60" s="667"/>
      <c r="F60" s="667"/>
      <c r="G60" s="667"/>
      <c r="I60" s="653"/>
      <c r="J60" s="446" t="s">
        <v>874</v>
      </c>
      <c r="K60" s="74">
        <v>4.9019607843137254E-2</v>
      </c>
      <c r="L60" s="74">
        <v>4.2551194159622684E-2</v>
      </c>
      <c r="M60" s="74">
        <v>1.0365081193137061E-3</v>
      </c>
      <c r="N60" s="74">
        <v>1.9868817943784263E-2</v>
      </c>
      <c r="O60" s="126">
        <f t="shared" si="9"/>
        <v>-1.2181517056079122E-4</v>
      </c>
      <c r="Q60" s="617"/>
      <c r="R60" s="448" t="s">
        <v>874</v>
      </c>
      <c r="S60" s="74">
        <v>4.9019607843137254E-2</v>
      </c>
      <c r="T60" s="74">
        <v>1.0365081193137061E-3</v>
      </c>
      <c r="U60" s="141">
        <v>2.6620976705178139E-2</v>
      </c>
      <c r="V60" s="141">
        <v>0.80176976302851144</v>
      </c>
      <c r="W60" s="141">
        <f t="shared" si="10"/>
        <v>2.1567590268759838E-2</v>
      </c>
      <c r="X60" s="246">
        <f t="shared" si="11"/>
        <v>4.6516095000110409E-4</v>
      </c>
    </row>
    <row r="61" spans="1:24" ht="16.5" thickBot="1" x14ac:dyDescent="0.3">
      <c r="A61" s="59" t="s">
        <v>636</v>
      </c>
      <c r="B61" s="667" t="s">
        <v>1695</v>
      </c>
      <c r="C61" s="667"/>
      <c r="D61" s="667"/>
      <c r="E61" s="667"/>
      <c r="F61" s="667"/>
      <c r="G61" s="667"/>
      <c r="I61" s="653"/>
      <c r="J61" s="446" t="s">
        <v>875</v>
      </c>
      <c r="K61" s="74">
        <v>3.2710280373831772E-2</v>
      </c>
      <c r="L61" s="74">
        <v>4.2551194159622684E-2</v>
      </c>
      <c r="M61" s="74">
        <v>4.4638748274275141E-3</v>
      </c>
      <c r="N61" s="74">
        <v>1.9868817943784263E-2</v>
      </c>
      <c r="O61" s="126">
        <f t="shared" si="9"/>
        <v>1.5159871708307992E-4</v>
      </c>
      <c r="Q61" s="617"/>
      <c r="R61" s="448" t="s">
        <v>875</v>
      </c>
      <c r="S61" s="74">
        <v>3.2710280373831772E-2</v>
      </c>
      <c r="T61" s="74">
        <v>4.4638748274275141E-3</v>
      </c>
      <c r="U61" s="141">
        <v>2.6620976705178139E-2</v>
      </c>
      <c r="V61" s="141">
        <v>0.80176976302851144</v>
      </c>
      <c r="W61" s="141">
        <f t="shared" si="10"/>
        <v>2.510303806078138E-3</v>
      </c>
      <c r="X61" s="246">
        <f t="shared" si="11"/>
        <v>6.3016251988103861E-6</v>
      </c>
    </row>
    <row r="62" spans="1:24" ht="16.5" thickBot="1" x14ac:dyDescent="0.3">
      <c r="A62" s="59" t="s">
        <v>292</v>
      </c>
      <c r="B62" s="60" t="s">
        <v>1167</v>
      </c>
      <c r="C62" s="60" t="s">
        <v>1696</v>
      </c>
      <c r="D62" s="60" t="s">
        <v>1199</v>
      </c>
      <c r="E62" s="60" t="s">
        <v>1691</v>
      </c>
      <c r="F62" s="60" t="s">
        <v>1697</v>
      </c>
      <c r="G62" s="60" t="s">
        <v>1698</v>
      </c>
      <c r="I62" s="653"/>
      <c r="J62" s="446" t="s">
        <v>876</v>
      </c>
      <c r="K62" s="74">
        <v>7.6923076923076927E-2</v>
      </c>
      <c r="L62" s="74">
        <v>4.2551194159622684E-2</v>
      </c>
      <c r="M62" s="74">
        <v>-5.7612131763413272E-3</v>
      </c>
      <c r="N62" s="74">
        <v>1.9868817943784263E-2</v>
      </c>
      <c r="O62" s="126">
        <f t="shared" si="9"/>
        <v>-8.8095242488464066E-4</v>
      </c>
      <c r="Q62" s="617"/>
      <c r="R62" s="448" t="s">
        <v>876</v>
      </c>
      <c r="S62" s="74">
        <v>7.6923076923076927E-2</v>
      </c>
      <c r="T62" s="74">
        <v>-5.7612131763413272E-3</v>
      </c>
      <c r="U62" s="141">
        <v>2.6620976705178139E-2</v>
      </c>
      <c r="V62" s="141">
        <v>0.80176976302851144</v>
      </c>
      <c r="W62" s="141">
        <f t="shared" si="10"/>
        <v>5.492126674105071E-2</v>
      </c>
      <c r="X62" s="246">
        <f t="shared" si="11"/>
        <v>3.016345540441643E-3</v>
      </c>
    </row>
    <row r="63" spans="1:24" ht="16.5" thickBot="1" x14ac:dyDescent="0.3">
      <c r="A63" s="59" t="s">
        <v>296</v>
      </c>
      <c r="B63" s="60" t="s">
        <v>1699</v>
      </c>
      <c r="C63" s="60" t="s">
        <v>1696</v>
      </c>
      <c r="D63" s="60" t="s">
        <v>1017</v>
      </c>
      <c r="E63" s="60" t="s">
        <v>1171</v>
      </c>
      <c r="F63" s="60" t="s">
        <v>1700</v>
      </c>
      <c r="G63" s="60" t="s">
        <v>1701</v>
      </c>
      <c r="I63" s="653"/>
      <c r="J63" s="446" t="s">
        <v>877</v>
      </c>
      <c r="K63" s="74">
        <v>1.2605042016806723E-2</v>
      </c>
      <c r="L63" s="74">
        <v>4.2551194159622684E-2</v>
      </c>
      <c r="M63" s="74">
        <v>2.1058694775646664E-2</v>
      </c>
      <c r="N63" s="74">
        <v>1.9868817943784263E-2</v>
      </c>
      <c r="O63" s="126">
        <f t="shared" si="9"/>
        <v>-3.5632232638163318E-5</v>
      </c>
      <c r="Q63" s="617"/>
      <c r="R63" s="448" t="s">
        <v>877</v>
      </c>
      <c r="S63" s="74">
        <v>1.2605042016806723E-2</v>
      </c>
      <c r="T63" s="74">
        <v>2.1058694775646664E-2</v>
      </c>
      <c r="U63" s="141">
        <v>2.6620976705178139E-2</v>
      </c>
      <c r="V63" s="141">
        <v>0.80176976302851144</v>
      </c>
      <c r="W63" s="141">
        <f t="shared" si="10"/>
        <v>-3.0900159408331393E-2</v>
      </c>
      <c r="X63" s="246">
        <f t="shared" si="11"/>
        <v>9.5481985146029114E-4</v>
      </c>
    </row>
    <row r="64" spans="1:24" ht="16.5" thickBot="1" x14ac:dyDescent="0.3">
      <c r="A64" s="59" t="s">
        <v>302</v>
      </c>
      <c r="B64" s="60" t="s">
        <v>1702</v>
      </c>
      <c r="C64" s="60" t="s">
        <v>1224</v>
      </c>
      <c r="D64" s="60" t="s">
        <v>1225</v>
      </c>
      <c r="E64" s="60" t="s">
        <v>1232</v>
      </c>
      <c r="F64" s="60" t="s">
        <v>1703</v>
      </c>
      <c r="G64" s="60" t="s">
        <v>1704</v>
      </c>
      <c r="I64" s="654"/>
      <c r="J64" s="446" t="s">
        <v>866</v>
      </c>
      <c r="K64" s="74">
        <v>1.2448132780082987E-2</v>
      </c>
      <c r="L64" s="74">
        <v>4.2551194159622684E-2</v>
      </c>
      <c r="M64" s="74">
        <v>1.3821037311159501E-2</v>
      </c>
      <c r="N64" s="74">
        <v>1.9868817943784263E-2</v>
      </c>
      <c r="O64" s="126">
        <f t="shared" si="9"/>
        <v>1.8205671159389464E-4</v>
      </c>
      <c r="Q64" s="617"/>
      <c r="R64" s="448" t="s">
        <v>866</v>
      </c>
      <c r="S64" s="74">
        <v>1.2448132780082987E-2</v>
      </c>
      <c r="T64" s="74">
        <v>1.3821037311159501E-2</v>
      </c>
      <c r="U64" s="141">
        <v>2.6620976705178139E-2</v>
      </c>
      <c r="V64" s="141">
        <v>0.80176976302851144</v>
      </c>
      <c r="W64" s="141">
        <f t="shared" si="10"/>
        <v>-2.5254133734871721E-2</v>
      </c>
      <c r="X64" s="246">
        <f t="shared" si="11"/>
        <v>6.3777127069878585E-4</v>
      </c>
    </row>
    <row r="65" spans="1:24" ht="16.5" thickBot="1" x14ac:dyDescent="0.3">
      <c r="A65" s="59" t="s">
        <v>308</v>
      </c>
      <c r="B65" s="60" t="s">
        <v>393</v>
      </c>
      <c r="C65" s="60" t="s">
        <v>998</v>
      </c>
      <c r="D65" s="60" t="s">
        <v>992</v>
      </c>
      <c r="E65" s="60" t="s">
        <v>1705</v>
      </c>
      <c r="F65" s="60" t="s">
        <v>1706</v>
      </c>
      <c r="G65" s="60" t="s">
        <v>1707</v>
      </c>
      <c r="I65" s="646" t="s">
        <v>891</v>
      </c>
      <c r="J65" s="647"/>
      <c r="K65" s="647"/>
      <c r="L65" s="647"/>
      <c r="M65" s="647"/>
      <c r="N65" s="648"/>
      <c r="O65" s="126">
        <f>SUM(O53:O64)</f>
        <v>3.591715525703781E-3</v>
      </c>
      <c r="Q65" s="617" t="s">
        <v>891</v>
      </c>
      <c r="R65" s="617"/>
      <c r="S65" s="617"/>
      <c r="T65" s="617"/>
      <c r="U65" s="617"/>
      <c r="V65" s="617"/>
      <c r="W65" s="617"/>
      <c r="X65" s="246">
        <f>SUM(X53:X64)</f>
        <v>1.1777189189235454E-2</v>
      </c>
    </row>
    <row r="66" spans="1:24" ht="19.5" thickBot="1" x14ac:dyDescent="0.3">
      <c r="A66" s="59" t="s">
        <v>314</v>
      </c>
      <c r="B66" s="60" t="s">
        <v>1225</v>
      </c>
      <c r="C66" s="60" t="s">
        <v>1708</v>
      </c>
      <c r="D66" s="60" t="s">
        <v>993</v>
      </c>
      <c r="E66" s="60" t="s">
        <v>393</v>
      </c>
      <c r="F66" s="60" t="s">
        <v>1709</v>
      </c>
      <c r="G66" s="60" t="s">
        <v>1710</v>
      </c>
      <c r="I66" s="649" t="s">
        <v>5173</v>
      </c>
      <c r="J66" s="650"/>
      <c r="K66" s="650"/>
      <c r="L66" s="650"/>
      <c r="M66" s="650"/>
      <c r="N66" s="651"/>
      <c r="O66" s="126">
        <f>O65/12</f>
        <v>2.9930962714198173E-4</v>
      </c>
      <c r="Q66" s="618" t="s">
        <v>5070</v>
      </c>
      <c r="R66" s="618"/>
      <c r="S66" s="618"/>
      <c r="T66" s="618"/>
      <c r="U66" s="618"/>
      <c r="V66" s="618"/>
      <c r="W66" s="618"/>
      <c r="X66" s="246">
        <f>X65/12</f>
        <v>9.8143243243628791E-4</v>
      </c>
    </row>
    <row r="67" spans="1:24" ht="19.5" thickBot="1" x14ac:dyDescent="0.3">
      <c r="A67" s="59" t="s">
        <v>320</v>
      </c>
      <c r="B67" s="60" t="s">
        <v>1199</v>
      </c>
      <c r="C67" s="60" t="s">
        <v>1711</v>
      </c>
      <c r="D67" s="60" t="s">
        <v>381</v>
      </c>
      <c r="E67" s="60" t="s">
        <v>1712</v>
      </c>
      <c r="F67" s="60" t="s">
        <v>1713</v>
      </c>
      <c r="G67" s="60" t="s">
        <v>1714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517" t="s">
        <v>884</v>
      </c>
      <c r="R67" s="517" t="s">
        <v>885</v>
      </c>
      <c r="S67" s="517" t="s">
        <v>5168</v>
      </c>
      <c r="T67" s="517" t="s">
        <v>5170</v>
      </c>
      <c r="U67" s="517" t="s">
        <v>5174</v>
      </c>
      <c r="V67" s="517" t="s">
        <v>5078</v>
      </c>
      <c r="W67" s="517" t="s">
        <v>5175</v>
      </c>
      <c r="X67" s="517" t="s">
        <v>5176</v>
      </c>
    </row>
    <row r="68" spans="1:24" ht="16.5" thickBot="1" x14ac:dyDescent="0.3">
      <c r="A68" s="59" t="s">
        <v>325</v>
      </c>
      <c r="B68" s="60" t="s">
        <v>1712</v>
      </c>
      <c r="C68" s="60" t="s">
        <v>1228</v>
      </c>
      <c r="D68" s="60" t="s">
        <v>1712</v>
      </c>
      <c r="E68" s="60" t="s">
        <v>1175</v>
      </c>
      <c r="F68" s="60" t="s">
        <v>1715</v>
      </c>
      <c r="G68" s="60" t="s">
        <v>1716</v>
      </c>
      <c r="I68" s="652">
        <v>2015</v>
      </c>
      <c r="J68" s="446" t="s">
        <v>867</v>
      </c>
      <c r="K68" s="74">
        <v>2.4590163934426229E-2</v>
      </c>
      <c r="L68" s="74">
        <v>-8.3879596313083758E-3</v>
      </c>
      <c r="M68" s="74">
        <v>1.4990318057379324E-2</v>
      </c>
      <c r="N68" s="74">
        <v>-8.9212734082430127E-3</v>
      </c>
      <c r="O68" s="126">
        <f>((K68-L68)*(M68-N68))</f>
        <v>7.8855941800665835E-4</v>
      </c>
      <c r="Q68" s="617">
        <v>2015</v>
      </c>
      <c r="R68" s="448" t="s">
        <v>867</v>
      </c>
      <c r="S68" s="74">
        <v>2.4590163934426229E-2</v>
      </c>
      <c r="T68" s="74">
        <v>1.4990318057379324E-2</v>
      </c>
      <c r="U68" s="141">
        <v>7.1577126074486349E-3</v>
      </c>
      <c r="V68" s="141">
        <v>1.7425396047601494</v>
      </c>
      <c r="W68" s="141">
        <f>S68-U68-(V68*T68)</f>
        <v>-8.6887715759571063E-3</v>
      </c>
      <c r="X68" s="246">
        <f>W68^2</f>
        <v>7.5494751499160135E-5</v>
      </c>
    </row>
    <row r="69" spans="1:24" ht="16.5" thickBot="1" x14ac:dyDescent="0.3">
      <c r="A69" s="59" t="s">
        <v>330</v>
      </c>
      <c r="B69" s="60" t="s">
        <v>388</v>
      </c>
      <c r="C69" s="60" t="s">
        <v>1167</v>
      </c>
      <c r="D69" s="60" t="s">
        <v>413</v>
      </c>
      <c r="E69" s="60" t="s">
        <v>1641</v>
      </c>
      <c r="F69" s="60" t="s">
        <v>1717</v>
      </c>
      <c r="G69" s="60" t="s">
        <v>1718</v>
      </c>
      <c r="I69" s="653"/>
      <c r="J69" s="446" t="s">
        <v>868</v>
      </c>
      <c r="K69" s="74">
        <v>0.1</v>
      </c>
      <c r="L69" s="74">
        <v>-8.3879596313083758E-3</v>
      </c>
      <c r="M69" s="74">
        <v>3.8188695795186717E-2</v>
      </c>
      <c r="N69" s="74">
        <v>-8.9212734082430127E-3</v>
      </c>
      <c r="O69" s="126">
        <f t="shared" ref="O69:O79" si="12">((K69-L69)*(M69-N69))</f>
        <v>5.1061534402535233E-3</v>
      </c>
      <c r="Q69" s="617"/>
      <c r="R69" s="448" t="s">
        <v>868</v>
      </c>
      <c r="S69" s="74">
        <v>0.1</v>
      </c>
      <c r="T69" s="74">
        <v>3.8188695795186717E-2</v>
      </c>
      <c r="U69" s="141">
        <v>7.1577126074486349E-3</v>
      </c>
      <c r="V69" s="141">
        <v>1.7425396047601494</v>
      </c>
      <c r="W69" s="141">
        <f t="shared" ref="W69:W79" si="13">S69-U69-(V69*T69)</f>
        <v>2.6296972515301137E-2</v>
      </c>
      <c r="X69" s="246">
        <f t="shared" ref="X69:X79" si="14">W69^2</f>
        <v>6.9153076347050339E-4</v>
      </c>
    </row>
    <row r="70" spans="1:24" ht="16.5" thickBot="1" x14ac:dyDescent="0.3">
      <c r="A70" s="59" t="s">
        <v>335</v>
      </c>
      <c r="B70" s="60" t="s">
        <v>1011</v>
      </c>
      <c r="C70" s="60" t="s">
        <v>1241</v>
      </c>
      <c r="D70" s="60" t="s">
        <v>1719</v>
      </c>
      <c r="E70" s="60" t="s">
        <v>1720</v>
      </c>
      <c r="F70" s="60" t="s">
        <v>1721</v>
      </c>
      <c r="G70" s="60" t="s">
        <v>1722</v>
      </c>
      <c r="I70" s="653"/>
      <c r="J70" s="446" t="s">
        <v>869</v>
      </c>
      <c r="K70" s="74">
        <v>7.1934545454545459E-2</v>
      </c>
      <c r="L70" s="74">
        <v>-8.3879596313083758E-3</v>
      </c>
      <c r="M70" s="74">
        <v>1.5904866508955791E-2</v>
      </c>
      <c r="N70" s="74">
        <v>-8.9212734082430127E-3</v>
      </c>
      <c r="O70" s="126">
        <f t="shared" si="12"/>
        <v>1.9940977497613201E-3</v>
      </c>
      <c r="Q70" s="617"/>
      <c r="R70" s="448" t="s">
        <v>869</v>
      </c>
      <c r="S70" s="74">
        <v>7.1934545454545459E-2</v>
      </c>
      <c r="T70" s="74">
        <v>1.5904866508955791E-2</v>
      </c>
      <c r="U70" s="141">
        <v>7.1577126074486349E-3</v>
      </c>
      <c r="V70" s="141">
        <v>1.7425396047601494</v>
      </c>
      <c r="W70" s="141">
        <f t="shared" si="13"/>
        <v>3.7061973046818068E-2</v>
      </c>
      <c r="X70" s="246">
        <f t="shared" si="14"/>
        <v>1.3735898461230689E-3</v>
      </c>
    </row>
    <row r="71" spans="1:24" ht="16.5" thickBot="1" x14ac:dyDescent="0.3">
      <c r="A71" s="59" t="s">
        <v>340</v>
      </c>
      <c r="B71" s="60" t="s">
        <v>1265</v>
      </c>
      <c r="C71" s="60" t="s">
        <v>1250</v>
      </c>
      <c r="D71" s="60" t="s">
        <v>1287</v>
      </c>
      <c r="E71" s="60" t="s">
        <v>1708</v>
      </c>
      <c r="F71" s="60" t="s">
        <v>1723</v>
      </c>
      <c r="G71" s="60" t="s">
        <v>1724</v>
      </c>
      <c r="I71" s="653"/>
      <c r="J71" s="446" t="s">
        <v>870</v>
      </c>
      <c r="K71" s="74">
        <v>-0.11072664359861592</v>
      </c>
      <c r="L71" s="74">
        <v>-8.3879596313083758E-3</v>
      </c>
      <c r="M71" s="74">
        <v>-9.6159843649292046E-2</v>
      </c>
      <c r="N71" s="74">
        <v>-8.9212734082430127E-3</v>
      </c>
      <c r="O71" s="126">
        <f t="shared" si="12"/>
        <v>8.9278804696584762E-3</v>
      </c>
      <c r="Q71" s="617"/>
      <c r="R71" s="448" t="s">
        <v>870</v>
      </c>
      <c r="S71" s="74">
        <v>-0.11072664359861592</v>
      </c>
      <c r="T71" s="74">
        <v>-9.6159843649292046E-2</v>
      </c>
      <c r="U71" s="141">
        <v>7.1577126074486349E-3</v>
      </c>
      <c r="V71" s="141">
        <v>1.7425396047601494</v>
      </c>
      <c r="W71" s="141">
        <f t="shared" si="13"/>
        <v>4.9677979740370581E-2</v>
      </c>
      <c r="X71" s="246">
        <f t="shared" si="14"/>
        <v>2.4679016710846698E-3</v>
      </c>
    </row>
    <row r="72" spans="1:24" ht="16.5" thickBot="1" x14ac:dyDescent="0.3">
      <c r="A72" s="59" t="s">
        <v>343</v>
      </c>
      <c r="B72" s="60" t="s">
        <v>1016</v>
      </c>
      <c r="C72" s="60" t="s">
        <v>1016</v>
      </c>
      <c r="D72" s="60" t="s">
        <v>1262</v>
      </c>
      <c r="E72" s="60" t="s">
        <v>1011</v>
      </c>
      <c r="F72" s="60" t="s">
        <v>1725</v>
      </c>
      <c r="G72" s="60" t="s">
        <v>1726</v>
      </c>
      <c r="I72" s="653"/>
      <c r="J72" s="446" t="s">
        <v>871</v>
      </c>
      <c r="K72" s="74">
        <v>7.0038910505836577E-2</v>
      </c>
      <c r="L72" s="74">
        <v>-8.3879596313083758E-3</v>
      </c>
      <c r="M72" s="74">
        <v>3.9899245491350682E-2</v>
      </c>
      <c r="N72" s="74">
        <v>-8.9212734082430127E-3</v>
      </c>
      <c r="O72" s="126">
        <f t="shared" si="12"/>
        <v>3.8288404957664661E-3</v>
      </c>
      <c r="Q72" s="617"/>
      <c r="R72" s="448" t="s">
        <v>871</v>
      </c>
      <c r="S72" s="74">
        <v>7.0038910505836577E-2</v>
      </c>
      <c r="T72" s="74">
        <v>3.9899245491350682E-2</v>
      </c>
      <c r="U72" s="141">
        <v>7.1577126074486349E-3</v>
      </c>
      <c r="V72" s="141">
        <v>1.7425396047601494</v>
      </c>
      <c r="W72" s="141">
        <f t="shared" si="13"/>
        <v>-6.6448175703384404E-3</v>
      </c>
      <c r="X72" s="246">
        <f t="shared" si="14"/>
        <v>4.4153600543078457E-5</v>
      </c>
    </row>
    <row r="73" spans="1:24" ht="16.5" thickBot="1" x14ac:dyDescent="0.3">
      <c r="A73" s="59" t="s">
        <v>348</v>
      </c>
      <c r="B73" s="60" t="s">
        <v>1032</v>
      </c>
      <c r="C73" s="60" t="s">
        <v>1148</v>
      </c>
      <c r="D73" s="60" t="s">
        <v>1228</v>
      </c>
      <c r="E73" s="60" t="s">
        <v>1228</v>
      </c>
      <c r="F73" s="60" t="s">
        <v>1727</v>
      </c>
      <c r="G73" s="60" t="s">
        <v>1728</v>
      </c>
      <c r="I73" s="653"/>
      <c r="J73" s="446" t="s">
        <v>872</v>
      </c>
      <c r="K73" s="74">
        <v>-0.2290909090909091</v>
      </c>
      <c r="L73" s="74">
        <v>-8.3879596313083758E-3</v>
      </c>
      <c r="M73" s="74">
        <v>-7.1881256014068778E-2</v>
      </c>
      <c r="N73" s="74">
        <v>-8.9212734082430127E-3</v>
      </c>
      <c r="O73" s="126">
        <f t="shared" si="12"/>
        <v>1.3895453859030904E-2</v>
      </c>
      <c r="Q73" s="617"/>
      <c r="R73" s="448" t="s">
        <v>872</v>
      </c>
      <c r="S73" s="74">
        <v>-0.2290909090909091</v>
      </c>
      <c r="T73" s="74">
        <v>-7.1881256014068778E-2</v>
      </c>
      <c r="U73" s="141">
        <v>7.1577126074486349E-3</v>
      </c>
      <c r="V73" s="141">
        <v>1.7425396047601494</v>
      </c>
      <c r="W73" s="141">
        <f t="shared" si="13"/>
        <v>-0.11099268625393921</v>
      </c>
      <c r="X73" s="246">
        <f t="shared" si="14"/>
        <v>1.2319376401865386E-2</v>
      </c>
    </row>
    <row r="74" spans="1:24" ht="16.5" thickBot="1" x14ac:dyDescent="0.3">
      <c r="A74" s="59" t="s">
        <v>1729</v>
      </c>
      <c r="B74" s="667" t="s">
        <v>1730</v>
      </c>
      <c r="C74" s="667"/>
      <c r="D74" s="667"/>
      <c r="E74" s="667"/>
      <c r="F74" s="667"/>
      <c r="G74" s="667"/>
      <c r="I74" s="653"/>
      <c r="J74" s="446" t="s">
        <v>873</v>
      </c>
      <c r="K74" s="74">
        <v>-0.10188679245283019</v>
      </c>
      <c r="L74" s="74">
        <v>-8.3879596313083758E-3</v>
      </c>
      <c r="M74" s="74">
        <v>-3.1031770622303743E-2</v>
      </c>
      <c r="N74" s="74">
        <v>-8.9212734082430127E-3</v>
      </c>
      <c r="O74" s="126">
        <f t="shared" si="12"/>
        <v>2.0673056826181879E-3</v>
      </c>
      <c r="Q74" s="617"/>
      <c r="R74" s="448" t="s">
        <v>873</v>
      </c>
      <c r="S74" s="74">
        <v>-0.10188679245283019</v>
      </c>
      <c r="T74" s="74">
        <v>-3.1031770622303743E-2</v>
      </c>
      <c r="U74" s="141">
        <v>7.1577126074486349E-3</v>
      </c>
      <c r="V74" s="141">
        <v>1.7425396047601494</v>
      </c>
      <c r="W74" s="141">
        <f t="shared" si="13"/>
        <v>-5.4970415745082046E-2</v>
      </c>
      <c r="X74" s="246">
        <f t="shared" si="14"/>
        <v>3.0217466071871643E-3</v>
      </c>
    </row>
    <row r="75" spans="1:24" ht="16.5" thickBot="1" x14ac:dyDescent="0.3">
      <c r="A75" s="59" t="s">
        <v>350</v>
      </c>
      <c r="B75" s="60" t="s">
        <v>1205</v>
      </c>
      <c r="C75" s="60" t="s">
        <v>1206</v>
      </c>
      <c r="D75" s="60" t="s">
        <v>1193</v>
      </c>
      <c r="E75" s="60" t="s">
        <v>1032</v>
      </c>
      <c r="F75" s="60" t="s">
        <v>1731</v>
      </c>
      <c r="G75" s="60" t="s">
        <v>1732</v>
      </c>
      <c r="I75" s="653"/>
      <c r="J75" s="446" t="s">
        <v>874</v>
      </c>
      <c r="K75" s="74">
        <v>3.9915966386554619E-2</v>
      </c>
      <c r="L75" s="74">
        <v>-8.3879596313083758E-3</v>
      </c>
      <c r="M75" s="74">
        <v>-5.2010822777026289E-2</v>
      </c>
      <c r="N75" s="74">
        <v>-8.9212734082430127E-3</v>
      </c>
      <c r="O75" s="126">
        <f t="shared" si="12"/>
        <v>-2.0813944048527623E-3</v>
      </c>
      <c r="Q75" s="617"/>
      <c r="R75" s="448" t="s">
        <v>874</v>
      </c>
      <c r="S75" s="74">
        <v>3.9915966386554619E-2</v>
      </c>
      <c r="T75" s="74">
        <v>-5.2010822777026289E-2</v>
      </c>
      <c r="U75" s="141">
        <v>7.1577126074486349E-3</v>
      </c>
      <c r="V75" s="141">
        <v>1.7425396047601494</v>
      </c>
      <c r="W75" s="141">
        <f t="shared" si="13"/>
        <v>0.12338917234423555</v>
      </c>
      <c r="X75" s="246">
        <f t="shared" si="14"/>
        <v>1.5224887851795463E-2</v>
      </c>
    </row>
    <row r="76" spans="1:24" ht="16.5" thickBot="1" x14ac:dyDescent="0.3">
      <c r="A76" s="59" t="s">
        <v>353</v>
      </c>
      <c r="B76" s="60" t="s">
        <v>1193</v>
      </c>
      <c r="C76" s="60" t="s">
        <v>1162</v>
      </c>
      <c r="D76" s="60" t="s">
        <v>1284</v>
      </c>
      <c r="E76" s="60" t="s">
        <v>1205</v>
      </c>
      <c r="F76" s="60" t="s">
        <v>1733</v>
      </c>
      <c r="G76" s="60" t="s">
        <v>1734</v>
      </c>
      <c r="I76" s="653"/>
      <c r="J76" s="446" t="s">
        <v>875</v>
      </c>
      <c r="K76" s="74">
        <v>-0.16464646464646465</v>
      </c>
      <c r="L76" s="74">
        <v>-8.3879596313083758E-3</v>
      </c>
      <c r="M76" s="74">
        <v>-8.5403666273141152E-2</v>
      </c>
      <c r="N76" s="74">
        <v>-8.9212734082430127E-3</v>
      </c>
      <c r="O76" s="126">
        <f t="shared" si="12"/>
        <v>1.1951024369050838E-2</v>
      </c>
      <c r="Q76" s="617"/>
      <c r="R76" s="448" t="s">
        <v>875</v>
      </c>
      <c r="S76" s="74">
        <v>-0.16464646464646465</v>
      </c>
      <c r="T76" s="74">
        <v>-8.5403666273141152E-2</v>
      </c>
      <c r="U76" s="141">
        <v>7.1577126074486349E-3</v>
      </c>
      <c r="V76" s="141">
        <v>1.7425396047601494</v>
      </c>
      <c r="W76" s="141">
        <f t="shared" si="13"/>
        <v>-2.2984906381246201E-2</v>
      </c>
      <c r="X76" s="246">
        <f t="shared" si="14"/>
        <v>5.2830592135465237E-4</v>
      </c>
    </row>
    <row r="77" spans="1:24" ht="16.5" thickBot="1" x14ac:dyDescent="0.3">
      <c r="A77" s="59" t="s">
        <v>356</v>
      </c>
      <c r="B77" s="60" t="s">
        <v>1735</v>
      </c>
      <c r="C77" s="60" t="s">
        <v>1229</v>
      </c>
      <c r="D77" s="60" t="s">
        <v>393</v>
      </c>
      <c r="E77" s="60" t="s">
        <v>1612</v>
      </c>
      <c r="F77" s="60" t="s">
        <v>1736</v>
      </c>
      <c r="G77" s="60" t="s">
        <v>1737</v>
      </c>
      <c r="I77" s="653"/>
      <c r="J77" s="446" t="s">
        <v>876</v>
      </c>
      <c r="K77" s="74">
        <v>0.14993954050785974</v>
      </c>
      <c r="L77" s="74">
        <v>-8.3879596313083758E-3</v>
      </c>
      <c r="M77" s="74">
        <v>7.7661777639081955E-2</v>
      </c>
      <c r="N77" s="74">
        <v>-8.9212734082430127E-3</v>
      </c>
      <c r="O77" s="126">
        <f t="shared" si="12"/>
        <v>1.3708478026744943E-2</v>
      </c>
      <c r="Q77" s="617"/>
      <c r="R77" s="448" t="s">
        <v>876</v>
      </c>
      <c r="S77" s="74">
        <v>0.14993954050785974</v>
      </c>
      <c r="T77" s="74">
        <v>7.7661777639081955E-2</v>
      </c>
      <c r="U77" s="141">
        <v>7.1577126074486349E-3</v>
      </c>
      <c r="V77" s="141">
        <v>1.7425396047601494</v>
      </c>
      <c r="W77" s="141">
        <f t="shared" si="13"/>
        <v>7.4531045882346436E-3</v>
      </c>
      <c r="X77" s="246">
        <f t="shared" si="14"/>
        <v>5.5548768003164297E-5</v>
      </c>
    </row>
    <row r="78" spans="1:24" ht="16.5" thickBot="1" x14ac:dyDescent="0.3">
      <c r="A78" s="59" t="s">
        <v>358</v>
      </c>
      <c r="B78" s="60" t="s">
        <v>390</v>
      </c>
      <c r="C78" s="60" t="s">
        <v>1738</v>
      </c>
      <c r="D78" s="60" t="s">
        <v>1739</v>
      </c>
      <c r="E78" s="60" t="s">
        <v>1738</v>
      </c>
      <c r="F78" s="60" t="s">
        <v>1740</v>
      </c>
      <c r="G78" s="60" t="s">
        <v>1741</v>
      </c>
      <c r="I78" s="653"/>
      <c r="J78" s="446" t="s">
        <v>877</v>
      </c>
      <c r="K78" s="74">
        <v>3.1545741324921135E-3</v>
      </c>
      <c r="L78" s="74">
        <v>-8.3879596313083758E-3</v>
      </c>
      <c r="M78" s="74">
        <v>-5.6204177800007653E-3</v>
      </c>
      <c r="N78" s="74">
        <v>-8.9212734082430127E-3</v>
      </c>
      <c r="O78" s="126">
        <f t="shared" si="12"/>
        <v>3.8100237538417014E-5</v>
      </c>
      <c r="Q78" s="617"/>
      <c r="R78" s="448" t="s">
        <v>877</v>
      </c>
      <c r="S78" s="74">
        <v>3.1545741324921135E-3</v>
      </c>
      <c r="T78" s="74">
        <v>-5.6204177800007653E-3</v>
      </c>
      <c r="U78" s="141">
        <v>7.1577126074486349E-3</v>
      </c>
      <c r="V78" s="141">
        <v>1.7425396047601494</v>
      </c>
      <c r="W78" s="141">
        <f t="shared" si="13"/>
        <v>5.7906621019929282E-3</v>
      </c>
      <c r="X78" s="246">
        <f t="shared" si="14"/>
        <v>3.3531767579457156E-5</v>
      </c>
    </row>
    <row r="79" spans="1:24" ht="16.5" thickBot="1" x14ac:dyDescent="0.3">
      <c r="A79" s="59" t="s">
        <v>364</v>
      </c>
      <c r="B79" s="60" t="s">
        <v>1739</v>
      </c>
      <c r="C79" s="60" t="s">
        <v>388</v>
      </c>
      <c r="D79" s="60" t="s">
        <v>1742</v>
      </c>
      <c r="E79" s="60" t="s">
        <v>390</v>
      </c>
      <c r="F79" s="60" t="s">
        <v>1743</v>
      </c>
      <c r="G79" s="60" t="s">
        <v>1744</v>
      </c>
      <c r="I79" s="654"/>
      <c r="J79" s="446" t="s">
        <v>866</v>
      </c>
      <c r="K79" s="74">
        <v>4.6121593291404611E-2</v>
      </c>
      <c r="L79" s="74">
        <v>-8.3879596313083758E-3</v>
      </c>
      <c r="M79" s="74">
        <v>4.8407592724962187E-2</v>
      </c>
      <c r="N79" s="74">
        <v>-8.9212734082430127E-3</v>
      </c>
      <c r="O79" s="126">
        <f t="shared" si="12"/>
        <v>3.1249708624870773E-3</v>
      </c>
      <c r="Q79" s="617"/>
      <c r="R79" s="448" t="s">
        <v>866</v>
      </c>
      <c r="S79" s="74">
        <v>4.6121593291404611E-2</v>
      </c>
      <c r="T79" s="74">
        <v>4.8407592724962187E-2</v>
      </c>
      <c r="U79" s="141">
        <v>7.1577126074486349E-3</v>
      </c>
      <c r="V79" s="141">
        <v>1.7425396047601494</v>
      </c>
      <c r="W79" s="141">
        <f t="shared" si="13"/>
        <v>-4.5388266810389911E-2</v>
      </c>
      <c r="X79" s="246">
        <f t="shared" si="14"/>
        <v>2.0600947640511424E-3</v>
      </c>
    </row>
    <row r="80" spans="1:24" ht="16.5" thickBot="1" x14ac:dyDescent="0.3">
      <c r="A80" s="59" t="s">
        <v>368</v>
      </c>
      <c r="B80" s="60" t="s">
        <v>990</v>
      </c>
      <c r="C80" s="60" t="s">
        <v>990</v>
      </c>
      <c r="D80" s="60" t="s">
        <v>990</v>
      </c>
      <c r="E80" s="60" t="s">
        <v>990</v>
      </c>
      <c r="F80" s="60" t="s">
        <v>990</v>
      </c>
      <c r="G80" s="60" t="s">
        <v>990</v>
      </c>
      <c r="I80" s="646" t="s">
        <v>891</v>
      </c>
      <c r="J80" s="647"/>
      <c r="K80" s="647"/>
      <c r="L80" s="647"/>
      <c r="M80" s="647"/>
      <c r="N80" s="648"/>
      <c r="O80" s="126">
        <f>SUM(O68:O79)</f>
        <v>6.3349470206064046E-2</v>
      </c>
      <c r="Q80" s="617" t="s">
        <v>891</v>
      </c>
      <c r="R80" s="617"/>
      <c r="S80" s="617"/>
      <c r="T80" s="617"/>
      <c r="U80" s="617"/>
      <c r="V80" s="617"/>
      <c r="W80" s="617"/>
      <c r="X80" s="246">
        <f>SUM(X68:X79)</f>
        <v>3.7896162714556904E-2</v>
      </c>
    </row>
    <row r="81" spans="1:24" ht="19.5" thickBot="1" x14ac:dyDescent="0.3">
      <c r="A81" s="668" t="s">
        <v>373</v>
      </c>
      <c r="B81" s="668"/>
      <c r="C81" s="668"/>
      <c r="D81" s="668"/>
      <c r="E81" s="668"/>
      <c r="F81" s="668"/>
      <c r="G81" s="668"/>
      <c r="I81" s="649" t="s">
        <v>5173</v>
      </c>
      <c r="J81" s="650"/>
      <c r="K81" s="650"/>
      <c r="L81" s="650"/>
      <c r="M81" s="650"/>
      <c r="N81" s="651"/>
      <c r="O81" s="126">
        <f>O80/12</f>
        <v>5.2791225171720038E-3</v>
      </c>
      <c r="Q81" s="618" t="s">
        <v>5070</v>
      </c>
      <c r="R81" s="618"/>
      <c r="S81" s="618"/>
      <c r="T81" s="618"/>
      <c r="U81" s="618"/>
      <c r="V81" s="618"/>
      <c r="W81" s="618"/>
      <c r="X81" s="246">
        <f>X80/12</f>
        <v>3.1580135595464087E-3</v>
      </c>
    </row>
    <row r="82" spans="1:24" ht="19.5" thickBot="1" x14ac:dyDescent="0.3"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517" t="s">
        <v>884</v>
      </c>
      <c r="R82" s="517" t="s">
        <v>885</v>
      </c>
      <c r="S82" s="517" t="s">
        <v>5168</v>
      </c>
      <c r="T82" s="517" t="s">
        <v>5170</v>
      </c>
      <c r="U82" s="517" t="s">
        <v>5174</v>
      </c>
      <c r="V82" s="517" t="s">
        <v>5078</v>
      </c>
      <c r="W82" s="517" t="s">
        <v>5175</v>
      </c>
      <c r="X82" s="517" t="s">
        <v>5176</v>
      </c>
    </row>
    <row r="83" spans="1:24" ht="16.5" thickBot="1" x14ac:dyDescent="0.3">
      <c r="I83" s="652">
        <v>2016</v>
      </c>
      <c r="J83" s="446" t="s">
        <v>867</v>
      </c>
      <c r="K83" s="74">
        <v>-1.6032064128256512E-2</v>
      </c>
      <c r="L83" s="106">
        <v>1.2529204995463325E-2</v>
      </c>
      <c r="M83" s="74">
        <v>1.0050124363976159E-2</v>
      </c>
      <c r="N83" s="74">
        <v>9.8098034712319256E-3</v>
      </c>
      <c r="O83" s="126">
        <f>((K83-L83)*(M83-N83))</f>
        <v>-6.8638696937206536E-6</v>
      </c>
      <c r="Q83" s="617">
        <v>2016</v>
      </c>
      <c r="R83" s="448" t="s">
        <v>867</v>
      </c>
      <c r="S83" s="74">
        <v>-1.6032064128256512E-2</v>
      </c>
      <c r="T83" s="74">
        <v>1.0050124363976159E-2</v>
      </c>
      <c r="U83" s="141">
        <v>-2.6178327151931552E-4</v>
      </c>
      <c r="V83" s="141">
        <v>1.8098730505604588</v>
      </c>
      <c r="W83" s="141">
        <f>S83-U83-(V83*T83)</f>
        <v>-3.3959730097878713E-2</v>
      </c>
      <c r="X83" s="246">
        <f>W83^2</f>
        <v>1.1532632683207693E-3</v>
      </c>
    </row>
    <row r="84" spans="1:24" ht="16.5" thickBot="1" x14ac:dyDescent="0.3">
      <c r="I84" s="653"/>
      <c r="J84" s="446" t="s">
        <v>868</v>
      </c>
      <c r="K84" s="74">
        <v>3.360488798370672E-2</v>
      </c>
      <c r="L84" s="106">
        <v>1.2529204995463325E-2</v>
      </c>
      <c r="M84" s="74">
        <v>4.3438042975537196E-2</v>
      </c>
      <c r="N84" s="74">
        <v>9.8098034712319256E-3</v>
      </c>
      <c r="O84" s="126">
        <f t="shared" ref="O84:O94" si="15">((K84-L84)*(M84-N84))</f>
        <v>7.0873811524546106E-4</v>
      </c>
      <c r="Q84" s="617"/>
      <c r="R84" s="448" t="s">
        <v>868</v>
      </c>
      <c r="S84" s="74">
        <v>3.360488798370672E-2</v>
      </c>
      <c r="T84" s="74">
        <v>4.3438042975537196E-2</v>
      </c>
      <c r="U84" s="141">
        <v>-2.6178327151931552E-4</v>
      </c>
      <c r="V84" s="141">
        <v>1.8098730505604588</v>
      </c>
      <c r="W84" s="141">
        <f t="shared" ref="W84:W94" si="16">S84-U84-(V84*T84)</f>
        <v>-4.4750672095285771E-2</v>
      </c>
      <c r="X84" s="246">
        <f t="shared" ref="X84:X94" si="17">W84^2</f>
        <v>2.0026226529797886E-3</v>
      </c>
    </row>
    <row r="85" spans="1:24" ht="16.5" thickBot="1" x14ac:dyDescent="0.3">
      <c r="I85" s="653"/>
      <c r="J85" s="446" t="s">
        <v>869</v>
      </c>
      <c r="K85" s="74">
        <v>4.8775172413793103E-2</v>
      </c>
      <c r="L85" s="106">
        <v>1.2529204995463325E-2</v>
      </c>
      <c r="M85" s="74">
        <v>6.7206555334595368E-3</v>
      </c>
      <c r="N85" s="74">
        <v>9.8098034712319256E-3</v>
      </c>
      <c r="O85" s="126">
        <f t="shared" si="15"/>
        <v>-1.1196915550289863E-4</v>
      </c>
      <c r="Q85" s="617"/>
      <c r="R85" s="448" t="s">
        <v>869</v>
      </c>
      <c r="S85" s="74">
        <v>4.8775172413793103E-2</v>
      </c>
      <c r="T85" s="74">
        <v>6.7206555334595368E-3</v>
      </c>
      <c r="U85" s="141">
        <v>-2.6178327151931552E-4</v>
      </c>
      <c r="V85" s="141">
        <v>1.8098730505604588</v>
      </c>
      <c r="W85" s="141">
        <f t="shared" si="16"/>
        <v>3.6873422353203983E-2</v>
      </c>
      <c r="X85" s="246">
        <f t="shared" si="17"/>
        <v>1.3596492760377631E-3</v>
      </c>
    </row>
    <row r="86" spans="1:24" ht="16.5" thickBot="1" x14ac:dyDescent="0.3">
      <c r="I86" s="653"/>
      <c r="J86" s="446" t="s">
        <v>870</v>
      </c>
      <c r="K86" s="74">
        <v>-0.11826923076923077</v>
      </c>
      <c r="L86" s="106">
        <v>1.2529204995463325E-2</v>
      </c>
      <c r="M86" s="74">
        <v>-9.3294460641399797E-3</v>
      </c>
      <c r="N86" s="74">
        <v>9.8098034712319256E-3</v>
      </c>
      <c r="O86" s="126">
        <f t="shared" si="15"/>
        <v>2.5033839009367927E-3</v>
      </c>
      <c r="Q86" s="617"/>
      <c r="R86" s="448" t="s">
        <v>870</v>
      </c>
      <c r="S86" s="74">
        <v>-0.11826923076923077</v>
      </c>
      <c r="T86" s="74">
        <v>-9.3294460641399797E-3</v>
      </c>
      <c r="U86" s="141">
        <v>-2.6178327151931552E-4</v>
      </c>
      <c r="V86" s="141">
        <v>1.8098730505604588</v>
      </c>
      <c r="W86" s="141">
        <f t="shared" si="16"/>
        <v>-0.10112233448956714</v>
      </c>
      <c r="X86" s="246">
        <f t="shared" si="17"/>
        <v>1.0225726532619901E-2</v>
      </c>
    </row>
    <row r="87" spans="1:24" ht="16.5" thickBot="1" x14ac:dyDescent="0.3">
      <c r="I87" s="653"/>
      <c r="J87" s="446" t="s">
        <v>871</v>
      </c>
      <c r="K87" s="74">
        <v>4.6892039258451472E-2</v>
      </c>
      <c r="L87" s="106">
        <v>1.2529204995463325E-2</v>
      </c>
      <c r="M87" s="74">
        <v>-1.5014834656640762E-2</v>
      </c>
      <c r="N87" s="74">
        <v>9.8098034712319256E-3</v>
      </c>
      <c r="O87" s="126">
        <f t="shared" si="15"/>
        <v>-8.5304492562674557E-4</v>
      </c>
      <c r="Q87" s="617"/>
      <c r="R87" s="448" t="s">
        <v>871</v>
      </c>
      <c r="S87" s="74">
        <v>4.6892039258451472E-2</v>
      </c>
      <c r="T87" s="74">
        <v>-1.5014834656640762E-2</v>
      </c>
      <c r="U87" s="141">
        <v>-2.6178327151931552E-4</v>
      </c>
      <c r="V87" s="141">
        <v>1.8098730505604588</v>
      </c>
      <c r="W87" s="141">
        <f t="shared" si="16"/>
        <v>7.4328767133646098E-2</v>
      </c>
      <c r="X87" s="246">
        <f t="shared" si="17"/>
        <v>5.5247656236077887E-3</v>
      </c>
    </row>
    <row r="88" spans="1:24" ht="16.5" thickBot="1" x14ac:dyDescent="0.3">
      <c r="I88" s="653"/>
      <c r="J88" s="446" t="s">
        <v>872</v>
      </c>
      <c r="K88" s="74">
        <v>8.3333333333333329E-2</v>
      </c>
      <c r="L88" s="106">
        <v>1.2529204995463325E-2</v>
      </c>
      <c r="M88" s="74">
        <v>4.9645736027609466E-2</v>
      </c>
      <c r="N88" s="74">
        <v>9.8098034712319256E-3</v>
      </c>
      <c r="O88" s="126">
        <f t="shared" si="15"/>
        <v>2.8205484811804891E-3</v>
      </c>
      <c r="Q88" s="617"/>
      <c r="R88" s="448" t="s">
        <v>872</v>
      </c>
      <c r="S88" s="74">
        <v>8.3333333333333329E-2</v>
      </c>
      <c r="T88" s="74">
        <v>4.9645736027609466E-2</v>
      </c>
      <c r="U88" s="141">
        <v>-2.6178327151931552E-4</v>
      </c>
      <c r="V88" s="141">
        <v>1.8098730505604588</v>
      </c>
      <c r="W88" s="141">
        <f t="shared" si="16"/>
        <v>-6.2573631067561752E-3</v>
      </c>
      <c r="X88" s="246">
        <f t="shared" si="17"/>
        <v>3.9154593049793293E-5</v>
      </c>
    </row>
    <row r="89" spans="1:24" ht="16.5" thickBot="1" x14ac:dyDescent="0.3">
      <c r="I89" s="653"/>
      <c r="J89" s="446" t="s">
        <v>873</v>
      </c>
      <c r="K89" s="74">
        <v>2.8846153846153848E-2</v>
      </c>
      <c r="L89" s="106">
        <v>1.2529204995463325E-2</v>
      </c>
      <c r="M89" s="74">
        <v>3.7317594571986246E-2</v>
      </c>
      <c r="N89" s="74">
        <v>9.8098034712319256E-3</v>
      </c>
      <c r="O89" s="126">
        <f t="shared" si="15"/>
        <v>4.4884322038648818E-4</v>
      </c>
      <c r="Q89" s="617"/>
      <c r="R89" s="448" t="s">
        <v>873</v>
      </c>
      <c r="S89" s="74">
        <v>2.8846153846153848E-2</v>
      </c>
      <c r="T89" s="74">
        <v>3.7317594571986246E-2</v>
      </c>
      <c r="U89" s="141">
        <v>-2.6178327151931552E-4</v>
      </c>
      <c r="V89" s="141">
        <v>1.8098730505604588</v>
      </c>
      <c r="W89" s="141">
        <f t="shared" si="16"/>
        <v>-3.8432171609906002E-2</v>
      </c>
      <c r="X89" s="246">
        <f t="shared" si="17"/>
        <v>1.4770318146532649E-3</v>
      </c>
    </row>
    <row r="90" spans="1:24" ht="16.5" thickBot="1" x14ac:dyDescent="0.3">
      <c r="I90" s="653"/>
      <c r="J90" s="446" t="s">
        <v>874</v>
      </c>
      <c r="K90" s="74">
        <v>9.8130841121495324E-2</v>
      </c>
      <c r="L90" s="106">
        <v>1.2529204995463325E-2</v>
      </c>
      <c r="M90" s="74">
        <v>3.5975090721741862E-2</v>
      </c>
      <c r="N90" s="74">
        <v>9.8098034712319256E-3</v>
      </c>
      <c r="O90" s="126">
        <f t="shared" si="15"/>
        <v>2.2397913983512557E-3</v>
      </c>
      <c r="Q90" s="617"/>
      <c r="R90" s="448" t="s">
        <v>874</v>
      </c>
      <c r="S90" s="74">
        <v>9.8130841121495324E-2</v>
      </c>
      <c r="T90" s="74">
        <v>3.5975090721741862E-2</v>
      </c>
      <c r="U90" s="141">
        <v>-2.6178327151931552E-4</v>
      </c>
      <c r="V90" s="141">
        <v>1.8098730505604588</v>
      </c>
      <c r="W90" s="141">
        <f t="shared" si="16"/>
        <v>3.3282277204266436E-2</v>
      </c>
      <c r="X90" s="246">
        <f t="shared" si="17"/>
        <v>1.1077099759016333E-3</v>
      </c>
    </row>
    <row r="91" spans="1:24" ht="16.5" thickBot="1" x14ac:dyDescent="0.3">
      <c r="I91" s="653"/>
      <c r="J91" s="446" t="s">
        <v>875</v>
      </c>
      <c r="K91" s="74">
        <v>-5.5319148936170209E-2</v>
      </c>
      <c r="L91" s="106">
        <v>1.2529204995463325E-2</v>
      </c>
      <c r="M91" s="74">
        <v>-2.9839128178515729E-3</v>
      </c>
      <c r="N91" s="74">
        <v>9.8098034712319256E-3</v>
      </c>
      <c r="O91" s="126">
        <f t="shared" si="15"/>
        <v>8.6803259088264243E-4</v>
      </c>
      <c r="Q91" s="617"/>
      <c r="R91" s="448" t="s">
        <v>875</v>
      </c>
      <c r="S91" s="74">
        <v>-5.5319148936170209E-2</v>
      </c>
      <c r="T91" s="74">
        <v>-2.9839128178515729E-3</v>
      </c>
      <c r="U91" s="141">
        <v>-2.6178327151931552E-4</v>
      </c>
      <c r="V91" s="141">
        <v>1.8098730505604588</v>
      </c>
      <c r="W91" s="141">
        <f t="shared" si="16"/>
        <v>-4.9656862270399414E-2</v>
      </c>
      <c r="X91" s="246">
        <f t="shared" si="17"/>
        <v>2.4658039705414167E-3</v>
      </c>
    </row>
    <row r="92" spans="1:24" ht="16.5" thickBot="1" x14ac:dyDescent="0.3">
      <c r="I92" s="653"/>
      <c r="J92" s="446" t="s">
        <v>876</v>
      </c>
      <c r="K92" s="74">
        <v>4.5045045045045045E-3</v>
      </c>
      <c r="L92" s="106">
        <v>1.2529204995463325E-2</v>
      </c>
      <c r="M92" s="74">
        <v>5.3133810453263684E-3</v>
      </c>
      <c r="N92" s="74">
        <v>9.8098034712319256E-3</v>
      </c>
      <c r="O92" s="126">
        <f t="shared" si="15"/>
        <v>3.6082443248722581E-5</v>
      </c>
      <c r="Q92" s="617"/>
      <c r="R92" s="448" t="s">
        <v>876</v>
      </c>
      <c r="S92" s="74">
        <v>4.5045045045045045E-3</v>
      </c>
      <c r="T92" s="74">
        <v>5.3133810453263684E-3</v>
      </c>
      <c r="U92" s="141">
        <v>-2.6178327151931552E-4</v>
      </c>
      <c r="V92" s="141">
        <v>1.8098730505604588</v>
      </c>
      <c r="W92" s="141">
        <f t="shared" si="16"/>
        <v>-4.8502573852711338E-3</v>
      </c>
      <c r="X92" s="246">
        <f t="shared" si="17"/>
        <v>2.3524996703377174E-5</v>
      </c>
    </row>
    <row r="93" spans="1:24" ht="16.5" thickBot="1" x14ac:dyDescent="0.3">
      <c r="I93" s="653"/>
      <c r="J93" s="446" t="s">
        <v>877</v>
      </c>
      <c r="K93" s="74">
        <v>-7.1748878923766815E-2</v>
      </c>
      <c r="L93" s="106">
        <v>1.2529204995463325E-2</v>
      </c>
      <c r="M93" s="74">
        <v>-7.5342465753424681E-2</v>
      </c>
      <c r="N93" s="74">
        <v>9.8098034712319256E-3</v>
      </c>
      <c r="O93" s="126">
        <f t="shared" si="15"/>
        <v>7.1764700916284868E-3</v>
      </c>
      <c r="Q93" s="617"/>
      <c r="R93" s="448" t="s">
        <v>877</v>
      </c>
      <c r="S93" s="74">
        <v>-7.1748878923766815E-2</v>
      </c>
      <c r="T93" s="74">
        <v>-7.5342465753424681E-2</v>
      </c>
      <c r="U93" s="141">
        <v>-2.6178327151931552E-4</v>
      </c>
      <c r="V93" s="141">
        <v>1.8098730505604588</v>
      </c>
      <c r="W93" s="141">
        <f t="shared" si="16"/>
        <v>6.4873202677650121E-2</v>
      </c>
      <c r="X93" s="246">
        <f t="shared" si="17"/>
        <v>4.208532425655471E-3</v>
      </c>
    </row>
    <row r="94" spans="1:24" ht="16.5" thickBot="1" x14ac:dyDescent="0.3">
      <c r="I94" s="654"/>
      <c r="J94" s="446" t="s">
        <v>866</v>
      </c>
      <c r="K94" s="74">
        <v>6.7632850241545889E-2</v>
      </c>
      <c r="L94" s="106">
        <v>1.2529204995463325E-2</v>
      </c>
      <c r="M94" s="74">
        <v>3.1927675707203271E-2</v>
      </c>
      <c r="N94" s="74">
        <v>9.8098034712319256E-3</v>
      </c>
      <c r="O94" s="126">
        <f t="shared" si="15"/>
        <v>1.2187753852891438E-3</v>
      </c>
      <c r="Q94" s="617"/>
      <c r="R94" s="448" t="s">
        <v>866</v>
      </c>
      <c r="S94" s="74">
        <v>6.7632850241545889E-2</v>
      </c>
      <c r="T94" s="74">
        <v>3.1927675707203271E-2</v>
      </c>
      <c r="U94" s="141">
        <v>-2.6178327151931552E-4</v>
      </c>
      <c r="V94" s="141">
        <v>1.8098730505604588</v>
      </c>
      <c r="W94" s="141">
        <f t="shared" si="16"/>
        <v>1.0109593683564178E-2</v>
      </c>
      <c r="X94" s="246">
        <f t="shared" si="17"/>
        <v>1.0220388444676071E-4</v>
      </c>
    </row>
    <row r="95" spans="1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1.7048787676326116E-2</v>
      </c>
      <c r="Q95" s="617" t="s">
        <v>891</v>
      </c>
      <c r="R95" s="617"/>
      <c r="S95" s="617"/>
      <c r="T95" s="617"/>
      <c r="U95" s="617"/>
      <c r="V95" s="617"/>
      <c r="W95" s="617"/>
      <c r="X95" s="246">
        <f>SUM(X83:X94)</f>
        <v>2.9689989014517724E-2</v>
      </c>
    </row>
    <row r="96" spans="1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1.4207323063605097E-3</v>
      </c>
      <c r="Q96" s="618" t="s">
        <v>5070</v>
      </c>
      <c r="R96" s="618"/>
      <c r="S96" s="618"/>
      <c r="T96" s="618"/>
      <c r="U96" s="618"/>
      <c r="V96" s="618"/>
      <c r="W96" s="618"/>
      <c r="X96" s="246">
        <f>X95/12</f>
        <v>2.4741657512098105E-3</v>
      </c>
    </row>
    <row r="97" spans="9:24" ht="19.5" thickBot="1" x14ac:dyDescent="0.3"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517" t="s">
        <v>884</v>
      </c>
      <c r="R97" s="517" t="s">
        <v>885</v>
      </c>
      <c r="S97" s="517" t="s">
        <v>5168</v>
      </c>
      <c r="T97" s="517" t="s">
        <v>5170</v>
      </c>
      <c r="U97" s="517" t="s">
        <v>5174</v>
      </c>
      <c r="V97" s="517" t="s">
        <v>5078</v>
      </c>
      <c r="W97" s="517" t="s">
        <v>5175</v>
      </c>
      <c r="X97" s="517" t="s">
        <v>5176</v>
      </c>
    </row>
    <row r="98" spans="9:24" ht="16.5" thickBot="1" x14ac:dyDescent="0.3">
      <c r="I98" s="652">
        <v>2017</v>
      </c>
      <c r="J98" s="446" t="s">
        <v>867</v>
      </c>
      <c r="K98" s="74">
        <v>3.1674208144796379E-2</v>
      </c>
      <c r="L98" s="74">
        <v>5.7425894413933365E-2</v>
      </c>
      <c r="M98" s="74">
        <v>-8.2182179919061092E-3</v>
      </c>
      <c r="N98" s="74">
        <v>1.7002369229728018E-2</v>
      </c>
      <c r="O98" s="126">
        <f>((K98-L98)*(M98-N98))</f>
        <v>6.494726496549273E-4</v>
      </c>
      <c r="Q98" s="617">
        <v>2017</v>
      </c>
      <c r="R98" s="448" t="s">
        <v>867</v>
      </c>
      <c r="S98" s="74">
        <v>3.1674208144796379E-2</v>
      </c>
      <c r="T98" s="74">
        <v>-8.2182179919061092E-3</v>
      </c>
      <c r="U98" s="141">
        <v>2.665376454937024E-2</v>
      </c>
      <c r="V98" s="141">
        <v>1.8098730505604588</v>
      </c>
      <c r="W98" s="141">
        <f>S98-U98-(V98*T98)</f>
        <v>1.9894374862608095E-2</v>
      </c>
      <c r="X98" s="246">
        <f>W98^2</f>
        <v>3.9578615117397288E-4</v>
      </c>
    </row>
    <row r="99" spans="9:24" ht="16.5" thickBot="1" x14ac:dyDescent="0.3">
      <c r="I99" s="653"/>
      <c r="J99" s="446" t="s">
        <v>868</v>
      </c>
      <c r="K99" s="74">
        <v>9.6491228070175433E-2</v>
      </c>
      <c r="L99" s="74">
        <v>5.7425894413933365E-2</v>
      </c>
      <c r="M99" s="74">
        <v>1.7495868239585141E-2</v>
      </c>
      <c r="N99" s="74">
        <v>1.7002369229728018E-2</v>
      </c>
      <c r="O99" s="126">
        <f t="shared" ref="O99:O109" si="18">((K99-L99)*(M99-N99))</f>
        <v>1.9278703479093623E-5</v>
      </c>
      <c r="Q99" s="617"/>
      <c r="R99" s="448" t="s">
        <v>868</v>
      </c>
      <c r="S99" s="74">
        <v>9.6491228070175433E-2</v>
      </c>
      <c r="T99" s="74">
        <v>1.7495868239585141E-2</v>
      </c>
      <c r="U99" s="141">
        <v>2.665376454937024E-2</v>
      </c>
      <c r="V99" s="141">
        <v>1.8098730505604588</v>
      </c>
      <c r="W99" s="141">
        <f t="shared" ref="W99:W109" si="19">S99-U99-(V99*T99)</f>
        <v>3.817216309782339E-2</v>
      </c>
      <c r="X99" s="246">
        <f t="shared" ref="X99:X109" si="20">W99^2</f>
        <v>1.4571140355668299E-3</v>
      </c>
    </row>
    <row r="100" spans="9:24" ht="16.5" thickBot="1" x14ac:dyDescent="0.3">
      <c r="I100" s="653"/>
      <c r="J100" s="446" t="s">
        <v>869</v>
      </c>
      <c r="K100" s="74">
        <v>0.10409824000000001</v>
      </c>
      <c r="L100" s="74">
        <v>5.7425894413933365E-2</v>
      </c>
      <c r="M100" s="74">
        <v>3.2295283969978633E-2</v>
      </c>
      <c r="N100" s="74">
        <v>1.7002369229728018E-2</v>
      </c>
      <c r="O100" s="126">
        <f t="shared" si="18"/>
        <v>7.137562017752293E-4</v>
      </c>
      <c r="Q100" s="617"/>
      <c r="R100" s="448" t="s">
        <v>869</v>
      </c>
      <c r="S100" s="74">
        <v>0.10409824000000001</v>
      </c>
      <c r="T100" s="74">
        <v>3.2295283969978633E-2</v>
      </c>
      <c r="U100" s="141">
        <v>2.665376454937024E-2</v>
      </c>
      <c r="V100" s="141">
        <v>1.8098730505604588</v>
      </c>
      <c r="W100" s="141">
        <f t="shared" si="19"/>
        <v>1.8994111333168258E-2</v>
      </c>
      <c r="X100" s="246">
        <f t="shared" si="20"/>
        <v>3.6077626533679083E-4</v>
      </c>
    </row>
    <row r="101" spans="9:24" ht="16.5" thickBot="1" x14ac:dyDescent="0.3">
      <c r="I101" s="653"/>
      <c r="J101" s="446" t="s">
        <v>870</v>
      </c>
      <c r="K101" s="74">
        <v>-1.5444015444015444E-2</v>
      </c>
      <c r="L101" s="74">
        <v>5.7425894413933365E-2</v>
      </c>
      <c r="M101" s="74">
        <v>2.0867470402482848E-2</v>
      </c>
      <c r="N101" s="74">
        <v>1.7002369229728018E-2</v>
      </c>
      <c r="O101" s="126">
        <f t="shared" si="18"/>
        <v>-2.8164957405049673E-4</v>
      </c>
      <c r="Q101" s="617"/>
      <c r="R101" s="448" t="s">
        <v>870</v>
      </c>
      <c r="S101" s="74">
        <v>-1.5444015444015444E-2</v>
      </c>
      <c r="T101" s="74">
        <v>2.0867470402482848E-2</v>
      </c>
      <c r="U101" s="141">
        <v>2.665376454937024E-2</v>
      </c>
      <c r="V101" s="141">
        <v>1.8098730505604588</v>
      </c>
      <c r="W101" s="141">
        <f t="shared" si="19"/>
        <v>-7.9865252308207402E-2</v>
      </c>
      <c r="X101" s="246">
        <f t="shared" si="20"/>
        <v>6.3784585262536275E-3</v>
      </c>
    </row>
    <row r="102" spans="9:24" ht="16.5" thickBot="1" x14ac:dyDescent="0.3">
      <c r="I102" s="653"/>
      <c r="J102" s="446" t="s">
        <v>871</v>
      </c>
      <c r="K102" s="74">
        <v>2.7450980392156862E-2</v>
      </c>
      <c r="L102" s="74">
        <v>5.7425894413933365E-2</v>
      </c>
      <c r="M102" s="74">
        <v>1.8006717972702979E-2</v>
      </c>
      <c r="N102" s="74">
        <v>1.7002369229728018E-2</v>
      </c>
      <c r="O102" s="126">
        <f t="shared" si="18"/>
        <v>-3.0105267218553776E-5</v>
      </c>
      <c r="Q102" s="617"/>
      <c r="R102" s="448" t="s">
        <v>871</v>
      </c>
      <c r="S102" s="74">
        <v>2.7450980392156862E-2</v>
      </c>
      <c r="T102" s="74">
        <v>1.8006717972702979E-2</v>
      </c>
      <c r="U102" s="141">
        <v>2.665376454937024E-2</v>
      </c>
      <c r="V102" s="141">
        <v>1.8098730505604588</v>
      </c>
      <c r="W102" s="141">
        <f t="shared" si="19"/>
        <v>-3.1792657745051162E-2</v>
      </c>
      <c r="X102" s="246">
        <f t="shared" si="20"/>
        <v>1.0107730864939617E-3</v>
      </c>
    </row>
    <row r="103" spans="9:24" ht="16.5" thickBot="1" x14ac:dyDescent="0.3">
      <c r="I103" s="653"/>
      <c r="J103" s="446" t="s">
        <v>872</v>
      </c>
      <c r="K103" s="74">
        <v>7.6335877862595417E-3</v>
      </c>
      <c r="L103" s="74">
        <v>5.7425894413933365E-2</v>
      </c>
      <c r="M103" s="74">
        <v>2.0799832933068765E-2</v>
      </c>
      <c r="N103" s="74">
        <v>1.7002369229728018E-2</v>
      </c>
      <c r="O103" s="126">
        <f t="shared" si="18"/>
        <v>-1.890844771242043E-4</v>
      </c>
      <c r="Q103" s="617"/>
      <c r="R103" s="448" t="s">
        <v>872</v>
      </c>
      <c r="S103" s="74">
        <v>7.6335877862595417E-3</v>
      </c>
      <c r="T103" s="74">
        <v>2.0799832933068765E-2</v>
      </c>
      <c r="U103" s="141">
        <v>2.665376454937024E-2</v>
      </c>
      <c r="V103" s="141">
        <v>1.8098730505604588</v>
      </c>
      <c r="W103" s="141">
        <f t="shared" si="19"/>
        <v>-5.6665233844831762E-2</v>
      </c>
      <c r="X103" s="246">
        <f t="shared" si="20"/>
        <v>3.2109487266894672E-3</v>
      </c>
    </row>
    <row r="104" spans="9:24" ht="16.5" thickBot="1" x14ac:dyDescent="0.3">
      <c r="I104" s="653"/>
      <c r="J104" s="446" t="s">
        <v>873</v>
      </c>
      <c r="K104" s="74">
        <v>0.12878787878787878</v>
      </c>
      <c r="L104" s="74">
        <v>5.7425894413933365E-2</v>
      </c>
      <c r="M104" s="74">
        <v>-3.6210388494506696E-3</v>
      </c>
      <c r="N104" s="74">
        <v>1.7002369229728018E-2</v>
      </c>
      <c r="O104" s="126">
        <f t="shared" si="18"/>
        <v>-1.4717273250838491E-3</v>
      </c>
      <c r="Q104" s="617"/>
      <c r="R104" s="448" t="s">
        <v>873</v>
      </c>
      <c r="S104" s="74">
        <v>0.12878787878787878</v>
      </c>
      <c r="T104" s="74">
        <v>-3.6210388494506696E-3</v>
      </c>
      <c r="U104" s="141">
        <v>2.665376454937024E-2</v>
      </c>
      <c r="V104" s="141">
        <v>1.8098730505604588</v>
      </c>
      <c r="W104" s="141">
        <f t="shared" si="19"/>
        <v>0.10868773486716177</v>
      </c>
      <c r="X104" s="246">
        <f t="shared" si="20"/>
        <v>1.1813023710554451E-2</v>
      </c>
    </row>
    <row r="105" spans="9:24" ht="16.5" thickBot="1" x14ac:dyDescent="0.3">
      <c r="I105" s="653"/>
      <c r="J105" s="446" t="s">
        <v>874</v>
      </c>
      <c r="K105" s="74">
        <v>-1.3422818791946308E-2</v>
      </c>
      <c r="L105" s="74">
        <v>5.7425894413933365E-2</v>
      </c>
      <c r="M105" s="74">
        <v>3.3364816031537449E-3</v>
      </c>
      <c r="N105" s="74">
        <v>1.7002369229728018E-2</v>
      </c>
      <c r="O105" s="126">
        <f t="shared" si="18"/>
        <v>9.6821055315894026E-4</v>
      </c>
      <c r="Q105" s="617"/>
      <c r="R105" s="448" t="s">
        <v>874</v>
      </c>
      <c r="S105" s="74">
        <v>-1.3422818791946308E-2</v>
      </c>
      <c r="T105" s="74">
        <v>3.3364816031537449E-3</v>
      </c>
      <c r="U105" s="141">
        <v>2.665376454937024E-2</v>
      </c>
      <c r="V105" s="141">
        <v>1.8098730505604588</v>
      </c>
      <c r="W105" s="141">
        <f t="shared" si="19"/>
        <v>-4.6115191478555272E-2</v>
      </c>
      <c r="X105" s="246">
        <f t="shared" si="20"/>
        <v>2.1266108851038168E-3</v>
      </c>
    </row>
    <row r="106" spans="9:24" ht="16.5" thickBot="1" x14ac:dyDescent="0.3">
      <c r="I106" s="653"/>
      <c r="J106" s="446" t="s">
        <v>875</v>
      </c>
      <c r="K106" s="74">
        <v>6.8027210884353739E-3</v>
      </c>
      <c r="L106" s="74">
        <v>5.7425894413933365E-2</v>
      </c>
      <c r="M106" s="74">
        <v>2.158943243326219E-3</v>
      </c>
      <c r="N106" s="74">
        <v>1.7002369229728018E-2</v>
      </c>
      <c r="O106" s="126">
        <f t="shared" si="18"/>
        <v>7.5142132645381922E-4</v>
      </c>
      <c r="Q106" s="617"/>
      <c r="R106" s="448" t="s">
        <v>875</v>
      </c>
      <c r="S106" s="74">
        <v>6.8027210884353739E-3</v>
      </c>
      <c r="T106" s="74">
        <v>2.158943243326219E-3</v>
      </c>
      <c r="U106" s="141">
        <v>2.665376454937024E-2</v>
      </c>
      <c r="V106" s="141">
        <v>1.8098730505604588</v>
      </c>
      <c r="W106" s="141">
        <f t="shared" si="19"/>
        <v>-2.3758456654720581E-2</v>
      </c>
      <c r="X106" s="246">
        <f t="shared" si="20"/>
        <v>5.6446426261423665E-4</v>
      </c>
    </row>
    <row r="107" spans="9:24" ht="16.5" thickBot="1" x14ac:dyDescent="0.3">
      <c r="I107" s="653"/>
      <c r="J107" s="446" t="s">
        <v>876</v>
      </c>
      <c r="K107" s="74">
        <v>2.7027027027027029E-2</v>
      </c>
      <c r="L107" s="74">
        <v>5.7425894413933365E-2</v>
      </c>
      <c r="M107" s="74">
        <v>1.3048272482234717E-2</v>
      </c>
      <c r="N107" s="74">
        <v>1.7002369229728018E-2</v>
      </c>
      <c r="O107" s="126">
        <f t="shared" si="18"/>
        <v>1.2020006266204651E-4</v>
      </c>
      <c r="Q107" s="617"/>
      <c r="R107" s="448" t="s">
        <v>876</v>
      </c>
      <c r="S107" s="74">
        <v>2.7027027027027029E-2</v>
      </c>
      <c r="T107" s="74">
        <v>1.3048272482234717E-2</v>
      </c>
      <c r="U107" s="141">
        <v>2.665376454937024E-2</v>
      </c>
      <c r="V107" s="141">
        <v>1.8098730505604588</v>
      </c>
      <c r="W107" s="141">
        <f t="shared" si="19"/>
        <v>-2.324245424430945E-2</v>
      </c>
      <c r="X107" s="246">
        <f t="shared" si="20"/>
        <v>5.4021167929881834E-4</v>
      </c>
    </row>
    <row r="108" spans="9:24" ht="16.5" thickBot="1" x14ac:dyDescent="0.3">
      <c r="I108" s="653"/>
      <c r="J108" s="446" t="s">
        <v>877</v>
      </c>
      <c r="K108" s="74">
        <v>6.5789473684210523E-2</v>
      </c>
      <c r="L108" s="74">
        <v>5.7425894413933365E-2</v>
      </c>
      <c r="M108" s="74">
        <v>-6.0470460180261547E-5</v>
      </c>
      <c r="N108" s="74">
        <v>1.7002369229728018E-2</v>
      </c>
      <c r="O108" s="126">
        <f t="shared" si="18"/>
        <v>-1.4270641232257922E-4</v>
      </c>
      <c r="Q108" s="617"/>
      <c r="R108" s="448" t="s">
        <v>877</v>
      </c>
      <c r="S108" s="74">
        <v>6.5789473684210523E-2</v>
      </c>
      <c r="T108" s="74">
        <v>-6.0470460180261547E-5</v>
      </c>
      <c r="U108" s="141">
        <v>2.665376454937024E-2</v>
      </c>
      <c r="V108" s="141">
        <v>1.8098730505604588</v>
      </c>
      <c r="W108" s="141">
        <f t="shared" si="19"/>
        <v>3.9245152991075526E-2</v>
      </c>
      <c r="X108" s="246">
        <f t="shared" si="20"/>
        <v>1.5401820332929244E-3</v>
      </c>
    </row>
    <row r="109" spans="9:24" ht="16.5" thickBot="1" x14ac:dyDescent="0.3">
      <c r="I109" s="654"/>
      <c r="J109" s="446" t="s">
        <v>866</v>
      </c>
      <c r="K109" s="74">
        <v>0.22222222222222221</v>
      </c>
      <c r="L109" s="74">
        <v>5.7425894413933365E-2</v>
      </c>
      <c r="M109" s="74">
        <v>8.791928721174018E-2</v>
      </c>
      <c r="N109" s="74">
        <v>1.7002369229728018E-2</v>
      </c>
      <c r="O109" s="126">
        <f t="shared" si="18"/>
        <v>1.1686847662917211E-2</v>
      </c>
      <c r="Q109" s="617"/>
      <c r="R109" s="448" t="s">
        <v>866</v>
      </c>
      <c r="S109" s="74">
        <v>0.22222222222222221</v>
      </c>
      <c r="T109" s="74">
        <v>8.791928721174018E-2</v>
      </c>
      <c r="U109" s="141">
        <v>2.665376454937024E-2</v>
      </c>
      <c r="V109" s="141">
        <v>1.8098730505604588</v>
      </c>
      <c r="W109" s="141">
        <f t="shared" si="19"/>
        <v>3.6445709123838627E-2</v>
      </c>
      <c r="X109" s="246">
        <f t="shared" si="20"/>
        <v>1.3282897135394542E-3</v>
      </c>
    </row>
    <row r="110" spans="9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1.2793914104301585E-2</v>
      </c>
      <c r="Q110" s="617" t="s">
        <v>891</v>
      </c>
      <c r="R110" s="617"/>
      <c r="S110" s="617"/>
      <c r="T110" s="617"/>
      <c r="U110" s="617"/>
      <c r="V110" s="617"/>
      <c r="W110" s="617"/>
      <c r="X110" s="246">
        <f>SUM(X98:X109)</f>
        <v>3.0726639075918352E-2</v>
      </c>
    </row>
    <row r="111" spans="9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1.0661595086917987E-3</v>
      </c>
      <c r="Q111" s="618" t="s">
        <v>5070</v>
      </c>
      <c r="R111" s="618"/>
      <c r="S111" s="618"/>
      <c r="T111" s="618"/>
      <c r="U111" s="618"/>
      <c r="V111" s="618"/>
      <c r="W111" s="618"/>
      <c r="X111" s="246">
        <f>X110/12</f>
        <v>2.5605532563265291E-3</v>
      </c>
    </row>
    <row r="112" spans="9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</row>
    <row r="113" spans="9:15" ht="16.5" thickBot="1" x14ac:dyDescent="0.3">
      <c r="I113" s="671">
        <v>2018</v>
      </c>
      <c r="J113" s="448" t="s">
        <v>867</v>
      </c>
      <c r="K113" s="141">
        <v>-5.0505050505050504E-2</v>
      </c>
      <c r="L113" s="141">
        <v>-3.9190270580280314E-3</v>
      </c>
      <c r="M113" s="141">
        <v>2.443046535543213E-2</v>
      </c>
      <c r="N113" s="141">
        <v>-7.0994468597337171E-3</v>
      </c>
      <c r="O113" s="126">
        <f>((K113-L113)*(M113-N113))</f>
        <v>-1.4688532297382766E-3</v>
      </c>
    </row>
    <row r="114" spans="9:15" ht="16.5" thickBot="1" x14ac:dyDescent="0.3">
      <c r="I114" s="672"/>
      <c r="J114" s="448" t="s">
        <v>868</v>
      </c>
      <c r="K114" s="141">
        <v>3.4574468085106384E-2</v>
      </c>
      <c r="L114" s="141">
        <v>-3.9190270580280314E-3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8.2513863302024581E-5</v>
      </c>
    </row>
    <row r="115" spans="9:15" ht="16.5" thickBot="1" x14ac:dyDescent="0.3">
      <c r="I115" s="672"/>
      <c r="J115" s="448" t="s">
        <v>869</v>
      </c>
      <c r="K115" s="141">
        <v>-8.1691002570694074E-2</v>
      </c>
      <c r="L115" s="141">
        <v>-3.9190270580280314E-3</v>
      </c>
      <c r="M115" s="141">
        <v>-8.5978114661722491E-2</v>
      </c>
      <c r="N115" s="141">
        <v>-7.0994468597337171E-3</v>
      </c>
      <c r="O115" s="126">
        <f t="shared" si="21"/>
        <v>6.1345498207679896E-3</v>
      </c>
    </row>
    <row r="116" spans="9:15" ht="16.5" thickBot="1" x14ac:dyDescent="0.3">
      <c r="I116" s="672"/>
      <c r="J116" s="448" t="s">
        <v>870</v>
      </c>
      <c r="K116" s="141">
        <v>-7.2046109510086456E-2</v>
      </c>
      <c r="L116" s="141">
        <v>-3.9190270580280314E-3</v>
      </c>
      <c r="M116" s="141">
        <v>-4.7003022830323746E-2</v>
      </c>
      <c r="N116" s="141">
        <v>-7.0994468597337171E-3</v>
      </c>
      <c r="O116" s="126">
        <f t="shared" si="21"/>
        <v>2.7185142102803643E-3</v>
      </c>
    </row>
    <row r="117" spans="9:15" ht="16.5" thickBot="1" x14ac:dyDescent="0.3">
      <c r="I117" s="672"/>
      <c r="J117" s="448" t="s">
        <v>871</v>
      </c>
      <c r="K117" s="141">
        <v>5.2795031055900624E-2</v>
      </c>
      <c r="L117" s="141">
        <v>-3.9190270580280314E-3</v>
      </c>
      <c r="M117" s="141">
        <v>-5.0291628843604896E-3</v>
      </c>
      <c r="N117" s="141">
        <v>-7.0994468597337171E-3</v>
      </c>
      <c r="O117" s="126">
        <f t="shared" si="21"/>
        <v>1.1741420569165247E-4</v>
      </c>
    </row>
    <row r="118" spans="9:15" ht="16.5" thickBot="1" x14ac:dyDescent="0.3">
      <c r="I118" s="672"/>
      <c r="J118" s="448" t="s">
        <v>872</v>
      </c>
      <c r="K118" s="141">
        <v>-0.16814159292035399</v>
      </c>
      <c r="L118" s="141">
        <v>-3.9190270580280314E-3</v>
      </c>
      <c r="M118" s="141">
        <v>-4.6791598066254894E-2</v>
      </c>
      <c r="N118" s="141">
        <v>-7.0994468597337171E-3</v>
      </c>
      <c r="O118" s="126">
        <f t="shared" si="21"/>
        <v>6.5183469157303253E-3</v>
      </c>
    </row>
    <row r="119" spans="9:15" ht="16.5" thickBot="1" x14ac:dyDescent="0.3">
      <c r="I119" s="672"/>
      <c r="J119" s="448" t="s">
        <v>873</v>
      </c>
      <c r="K119" s="141">
        <v>4.9645390070921988E-2</v>
      </c>
      <c r="L119" s="141">
        <v>-3.9190270580280314E-3</v>
      </c>
      <c r="M119" s="141">
        <v>2.741564628095532E-2</v>
      </c>
      <c r="N119" s="141">
        <v>-7.0994468597337171E-3</v>
      </c>
      <c r="O119" s="126">
        <f t="shared" si="21"/>
        <v>1.8487808462324294E-3</v>
      </c>
    </row>
    <row r="120" spans="9:15" ht="16.5" thickBot="1" x14ac:dyDescent="0.3">
      <c r="I120" s="672"/>
      <c r="J120" s="448" t="s">
        <v>874</v>
      </c>
      <c r="K120" s="141">
        <v>5.4054054054054057E-2</v>
      </c>
      <c r="L120" s="141">
        <v>-3.9190270580280314E-3</v>
      </c>
      <c r="M120" s="141">
        <v>1.926351069183738E-2</v>
      </c>
      <c r="N120" s="141">
        <v>-7.0994468597337171E-3</v>
      </c>
      <c r="O120" s="126">
        <f t="shared" si="21"/>
        <v>1.5283418764916084E-3</v>
      </c>
    </row>
    <row r="121" spans="9:15" ht="16.5" thickBot="1" x14ac:dyDescent="0.3">
      <c r="I121" s="672"/>
      <c r="J121" s="448" t="s">
        <v>875</v>
      </c>
      <c r="K121" s="141">
        <v>-5.128205128205128E-2</v>
      </c>
      <c r="L121" s="141">
        <v>-3.9190270580280314E-3</v>
      </c>
      <c r="M121" s="141">
        <v>-6.0196663444972249E-3</v>
      </c>
      <c r="N121" s="141">
        <v>-7.0994468597337171E-3</v>
      </c>
      <c r="O121" s="126">
        <f t="shared" si="21"/>
        <v>-5.114167069977428E-5</v>
      </c>
    </row>
    <row r="122" spans="9:15" ht="16.5" thickBot="1" x14ac:dyDescent="0.3">
      <c r="I122" s="672"/>
      <c r="J122" s="448" t="s">
        <v>876</v>
      </c>
      <c r="K122" s="141">
        <v>-1.0135135135135136E-2</v>
      </c>
      <c r="L122" s="141">
        <v>-3.9190270580280314E-3</v>
      </c>
      <c r="M122" s="141">
        <v>-2.4763515298842628E-2</v>
      </c>
      <c r="N122" s="141">
        <v>-7.0994468597337171E-3</v>
      </c>
      <c r="O122" s="126">
        <f t="shared" si="21"/>
        <v>1.0980175849891758E-4</v>
      </c>
    </row>
    <row r="123" spans="9:15" ht="16.5" thickBot="1" x14ac:dyDescent="0.3">
      <c r="I123" s="672"/>
      <c r="J123" s="448" t="s">
        <v>877</v>
      </c>
      <c r="K123" s="141">
        <v>0.16040955631399317</v>
      </c>
      <c r="L123" s="141">
        <v>-3.9190270580280314E-3</v>
      </c>
      <c r="M123" s="141">
        <v>4.7403329287324443E-2</v>
      </c>
      <c r="N123" s="141">
        <v>-7.0994468597337171E-3</v>
      </c>
      <c r="O123" s="126">
        <f t="shared" si="21"/>
        <v>8.9563639940884541E-3</v>
      </c>
    </row>
    <row r="124" spans="9:15" ht="16.5" thickBot="1" x14ac:dyDescent="0.3">
      <c r="I124" s="673"/>
      <c r="J124" s="448" t="s">
        <v>866</v>
      </c>
      <c r="K124" s="141">
        <v>3.5294117647058823E-2</v>
      </c>
      <c r="L124" s="141">
        <v>-3.9190270580280314E-3</v>
      </c>
      <c r="M124" s="141">
        <v>1.6834633611323781E-2</v>
      </c>
      <c r="N124" s="141">
        <v>-7.0994468597337171E-3</v>
      </c>
      <c r="O124" s="126">
        <f t="shared" si="21"/>
        <v>9.3853056089477109E-4</v>
      </c>
    </row>
    <row r="125" spans="9:15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1.5951266632266509E-2</v>
      </c>
    </row>
    <row r="126" spans="9:15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1.3292722193555425E-3</v>
      </c>
    </row>
  </sheetData>
  <mergeCells count="60">
    <mergeCell ref="Z33:Z34"/>
    <mergeCell ref="AA33:AD33"/>
    <mergeCell ref="AE33:AG33"/>
    <mergeCell ref="Z48:AC48"/>
    <mergeCell ref="AE48:AF48"/>
    <mergeCell ref="Z17:Z18"/>
    <mergeCell ref="AA17:AD17"/>
    <mergeCell ref="AE17:AG17"/>
    <mergeCell ref="Z32:AC32"/>
    <mergeCell ref="AE32:AF32"/>
    <mergeCell ref="Z1:Z2"/>
    <mergeCell ref="AA1:AD1"/>
    <mergeCell ref="AE1:AG1"/>
    <mergeCell ref="Z16:AC16"/>
    <mergeCell ref="AE16:AF16"/>
    <mergeCell ref="I126:N126"/>
    <mergeCell ref="I125:N125"/>
    <mergeCell ref="I113:I124"/>
    <mergeCell ref="Q110:W110"/>
    <mergeCell ref="Q111:W111"/>
    <mergeCell ref="I111:N111"/>
    <mergeCell ref="I110:N110"/>
    <mergeCell ref="Q81:W81"/>
    <mergeCell ref="Q83:Q94"/>
    <mergeCell ref="Q95:W95"/>
    <mergeCell ref="Q96:W96"/>
    <mergeCell ref="Q98:Q109"/>
    <mergeCell ref="Q53:Q64"/>
    <mergeCell ref="Q65:W65"/>
    <mergeCell ref="Q66:W66"/>
    <mergeCell ref="Q68:Q79"/>
    <mergeCell ref="Q80:W80"/>
    <mergeCell ref="I17:U17"/>
    <mergeCell ref="B61:G61"/>
    <mergeCell ref="B74:G74"/>
    <mergeCell ref="A81:G81"/>
    <mergeCell ref="B8:G8"/>
    <mergeCell ref="B21:G21"/>
    <mergeCell ref="B22:G22"/>
    <mergeCell ref="B35:G35"/>
    <mergeCell ref="B48:G48"/>
    <mergeCell ref="B60:G60"/>
    <mergeCell ref="Q36:X36"/>
    <mergeCell ref="Q38:Q49"/>
    <mergeCell ref="Q50:W50"/>
    <mergeCell ref="Q51:W51"/>
    <mergeCell ref="I53:I64"/>
    <mergeCell ref="I65:N65"/>
    <mergeCell ref="I81:N81"/>
    <mergeCell ref="I83:I94"/>
    <mergeCell ref="I95:N95"/>
    <mergeCell ref="I96:N96"/>
    <mergeCell ref="I98:I109"/>
    <mergeCell ref="I66:N66"/>
    <mergeCell ref="I68:I79"/>
    <mergeCell ref="I80:N80"/>
    <mergeCell ref="I36:O36"/>
    <mergeCell ref="I38:I49"/>
    <mergeCell ref="I50:N50"/>
    <mergeCell ref="I51:N5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P102" zoomScale="80" zoomScaleNormal="80" workbookViewId="0">
      <selection activeCell="Q112" sqref="Q112:X126"/>
    </sheetView>
  </sheetViews>
  <sheetFormatPr defaultRowHeight="15" x14ac:dyDescent="0.25"/>
  <cols>
    <col min="1" max="1" width="14.28515625" customWidth="1"/>
    <col min="9" max="9" width="9.28515625" bestFit="1" customWidth="1"/>
    <col min="11" max="14" width="9.28515625" bestFit="1" customWidth="1"/>
    <col min="15" max="15" width="10.42578125" bestFit="1" customWidth="1"/>
    <col min="17" max="17" width="14.28515625" bestFit="1" customWidth="1"/>
    <col min="19" max="19" width="9.5703125" customWidth="1"/>
    <col min="20" max="22" width="9.5703125" bestFit="1" customWidth="1"/>
    <col min="23" max="23" width="10.7109375" bestFit="1" customWidth="1"/>
    <col min="24" max="24" width="10.85546875" bestFit="1" customWidth="1"/>
  </cols>
  <sheetData>
    <row r="1" spans="1:33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27"/>
      <c r="J1" s="27">
        <v>2013</v>
      </c>
      <c r="K1" s="27"/>
      <c r="L1" s="27">
        <v>2014</v>
      </c>
      <c r="M1" s="27"/>
      <c r="N1" s="27">
        <v>2015</v>
      </c>
      <c r="O1" s="27"/>
      <c r="P1" s="27">
        <v>2016</v>
      </c>
      <c r="Q1" s="27"/>
      <c r="R1" s="27">
        <v>2017</v>
      </c>
      <c r="S1" s="27"/>
      <c r="T1" s="27">
        <v>2018</v>
      </c>
      <c r="U1" s="77"/>
      <c r="Z1" s="616" t="s">
        <v>716</v>
      </c>
      <c r="AA1" s="610" t="s">
        <v>5140</v>
      </c>
      <c r="AB1" s="610"/>
      <c r="AC1" s="610"/>
      <c r="AD1" s="610"/>
      <c r="AE1" s="610" t="s">
        <v>5141</v>
      </c>
      <c r="AF1" s="610"/>
      <c r="AG1" s="610"/>
    </row>
    <row r="2" spans="1:33" ht="16.5" thickBot="1" x14ac:dyDescent="0.3">
      <c r="A2" s="3" t="s">
        <v>7</v>
      </c>
      <c r="B2" s="4" t="s">
        <v>1745</v>
      </c>
      <c r="C2" s="4" t="s">
        <v>994</v>
      </c>
      <c r="D2" s="4" t="s">
        <v>844</v>
      </c>
      <c r="E2" s="4" t="s">
        <v>1746</v>
      </c>
      <c r="F2" s="4" t="s">
        <v>1746</v>
      </c>
      <c r="G2" s="4" t="s">
        <v>1747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616"/>
      <c r="AA2" s="403" t="s">
        <v>885</v>
      </c>
      <c r="AB2" s="403" t="s">
        <v>5161</v>
      </c>
      <c r="AC2" s="403" t="s">
        <v>5162</v>
      </c>
      <c r="AD2" s="367" t="s">
        <v>878</v>
      </c>
      <c r="AE2" s="403" t="s">
        <v>5161</v>
      </c>
      <c r="AF2" s="403" t="s">
        <v>5162</v>
      </c>
      <c r="AG2" s="367" t="s">
        <v>878</v>
      </c>
    </row>
    <row r="3" spans="1:33" ht="16.5" thickBot="1" x14ac:dyDescent="0.3">
      <c r="A3" s="3" t="s">
        <v>12</v>
      </c>
      <c r="B3" s="4" t="s">
        <v>1748</v>
      </c>
      <c r="C3" s="4" t="s">
        <v>1749</v>
      </c>
      <c r="D3" s="4" t="s">
        <v>407</v>
      </c>
      <c r="E3" s="4" t="s">
        <v>1745</v>
      </c>
      <c r="F3" s="4" t="s">
        <v>1745</v>
      </c>
      <c r="G3" s="4" t="s">
        <v>1750</v>
      </c>
      <c r="I3" s="27" t="s">
        <v>866</v>
      </c>
      <c r="J3" s="82">
        <v>1390</v>
      </c>
      <c r="K3" s="27"/>
      <c r="L3" s="82">
        <v>1450</v>
      </c>
      <c r="M3" s="27"/>
      <c r="N3" s="82">
        <v>2330</v>
      </c>
      <c r="O3" s="8"/>
      <c r="P3" s="82">
        <v>2285</v>
      </c>
      <c r="Q3" s="8"/>
      <c r="R3" s="84">
        <v>2335</v>
      </c>
      <c r="S3" s="8"/>
      <c r="T3" s="82">
        <v>3640</v>
      </c>
      <c r="U3" s="28"/>
      <c r="Z3" s="391">
        <v>1</v>
      </c>
      <c r="AA3" s="401" t="s">
        <v>866</v>
      </c>
      <c r="AB3" s="82">
        <v>1390</v>
      </c>
      <c r="AC3" s="27"/>
      <c r="AD3" s="391"/>
      <c r="AE3" s="82">
        <v>1450</v>
      </c>
      <c r="AF3" s="27"/>
      <c r="AG3" s="391"/>
    </row>
    <row r="4" spans="1:33" ht="16.5" thickBot="1" x14ac:dyDescent="0.3">
      <c r="A4" s="3" t="s">
        <v>18</v>
      </c>
      <c r="B4" s="4" t="s">
        <v>1751</v>
      </c>
      <c r="C4" s="4" t="s">
        <v>690</v>
      </c>
      <c r="D4" s="4" t="s">
        <v>1752</v>
      </c>
      <c r="E4" s="4" t="s">
        <v>1748</v>
      </c>
      <c r="F4" s="4" t="s">
        <v>1748</v>
      </c>
      <c r="G4" s="4" t="s">
        <v>1753</v>
      </c>
      <c r="I4" s="29" t="s">
        <v>867</v>
      </c>
      <c r="J4" s="82">
        <v>1590</v>
      </c>
      <c r="K4" s="27"/>
      <c r="L4" s="82">
        <v>1665</v>
      </c>
      <c r="M4" s="27"/>
      <c r="N4" s="82">
        <v>2335</v>
      </c>
      <c r="O4" s="8"/>
      <c r="P4" s="82">
        <v>2245</v>
      </c>
      <c r="Q4" s="8"/>
      <c r="R4" s="82">
        <v>2345</v>
      </c>
      <c r="S4" s="8"/>
      <c r="T4" s="82">
        <v>3700</v>
      </c>
      <c r="U4" s="8"/>
      <c r="Z4" s="391">
        <v>2</v>
      </c>
      <c r="AA4" s="69" t="s">
        <v>867</v>
      </c>
      <c r="AB4" s="82">
        <v>1590</v>
      </c>
      <c r="AC4" s="27"/>
      <c r="AD4" s="392">
        <v>0.14388489208633093</v>
      </c>
      <c r="AE4" s="82">
        <v>1665</v>
      </c>
      <c r="AF4" s="27"/>
      <c r="AG4" s="392">
        <v>0.14827586206896551</v>
      </c>
    </row>
    <row r="5" spans="1:33" ht="16.5" thickBot="1" x14ac:dyDescent="0.3">
      <c r="A5" s="3" t="s">
        <v>24</v>
      </c>
      <c r="B5" s="4" t="s">
        <v>1754</v>
      </c>
      <c r="C5" s="4" t="s">
        <v>1755</v>
      </c>
      <c r="D5" s="4" t="s">
        <v>672</v>
      </c>
      <c r="E5" s="4" t="s">
        <v>461</v>
      </c>
      <c r="F5" s="4" t="s">
        <v>461</v>
      </c>
      <c r="G5" s="4" t="s">
        <v>1756</v>
      </c>
      <c r="I5" s="29" t="s">
        <v>868</v>
      </c>
      <c r="J5" s="82">
        <v>1890</v>
      </c>
      <c r="K5" s="27"/>
      <c r="L5" s="82">
        <v>1855</v>
      </c>
      <c r="M5" s="27"/>
      <c r="N5" s="82">
        <v>2575</v>
      </c>
      <c r="O5" s="8"/>
      <c r="P5" s="82">
        <v>2215</v>
      </c>
      <c r="Q5" s="8"/>
      <c r="R5" s="82">
        <v>2390</v>
      </c>
      <c r="S5" s="8"/>
      <c r="T5" s="82">
        <v>3780</v>
      </c>
      <c r="U5" s="8"/>
      <c r="Z5" s="391">
        <v>3</v>
      </c>
      <c r="AA5" s="69" t="s">
        <v>868</v>
      </c>
      <c r="AB5" s="82">
        <v>1890</v>
      </c>
      <c r="AC5" s="27"/>
      <c r="AD5" s="392">
        <v>0.18867924528301888</v>
      </c>
      <c r="AE5" s="82">
        <v>1855</v>
      </c>
      <c r="AF5" s="27"/>
      <c r="AG5" s="392">
        <v>0.11411411411411411</v>
      </c>
    </row>
    <row r="6" spans="1:33" ht="16.5" thickBot="1" x14ac:dyDescent="0.3">
      <c r="A6" s="3" t="s">
        <v>30</v>
      </c>
      <c r="B6" s="4" t="s">
        <v>994</v>
      </c>
      <c r="C6" s="4" t="s">
        <v>1757</v>
      </c>
      <c r="D6" s="4" t="s">
        <v>1758</v>
      </c>
      <c r="E6" s="4" t="s">
        <v>1754</v>
      </c>
      <c r="F6" s="4" t="s">
        <v>1754</v>
      </c>
      <c r="G6" s="4" t="s">
        <v>1759</v>
      </c>
      <c r="I6" s="29" t="s">
        <v>869</v>
      </c>
      <c r="J6" s="82">
        <v>1750</v>
      </c>
      <c r="K6" s="30">
        <v>225.232</v>
      </c>
      <c r="L6" s="82">
        <v>1915</v>
      </c>
      <c r="M6" s="30"/>
      <c r="N6" s="82">
        <v>2655</v>
      </c>
      <c r="O6" s="78">
        <v>294.80099999999999</v>
      </c>
      <c r="P6" s="82">
        <v>2285</v>
      </c>
      <c r="Q6" s="8"/>
      <c r="R6" s="82">
        <v>2595</v>
      </c>
      <c r="S6" s="8">
        <v>428.60500000000002</v>
      </c>
      <c r="T6" s="82">
        <v>3600</v>
      </c>
      <c r="U6" s="8"/>
      <c r="Z6" s="391">
        <v>4</v>
      </c>
      <c r="AA6" s="69" t="s">
        <v>869</v>
      </c>
      <c r="AB6" s="82">
        <v>1750</v>
      </c>
      <c r="AC6" s="30">
        <v>225.232</v>
      </c>
      <c r="AD6" s="392">
        <v>4.5096296296296294E-2</v>
      </c>
      <c r="AE6" s="82">
        <v>1915</v>
      </c>
      <c r="AF6" s="30"/>
      <c r="AG6" s="392">
        <v>3.2345013477088951E-2</v>
      </c>
    </row>
    <row r="7" spans="1:33" ht="16.5" thickBot="1" x14ac:dyDescent="0.3">
      <c r="A7" s="3" t="s">
        <v>1760</v>
      </c>
      <c r="B7" s="661" t="s">
        <v>1761</v>
      </c>
      <c r="C7" s="661"/>
      <c r="D7" s="661"/>
      <c r="E7" s="661"/>
      <c r="F7" s="661"/>
      <c r="G7" s="661"/>
      <c r="I7" s="29" t="s">
        <v>870</v>
      </c>
      <c r="J7" s="82">
        <v>1650</v>
      </c>
      <c r="K7" s="27"/>
      <c r="L7" s="82">
        <v>1980</v>
      </c>
      <c r="M7" s="30">
        <v>257.327</v>
      </c>
      <c r="N7" s="82">
        <v>2325</v>
      </c>
      <c r="O7" s="8"/>
      <c r="P7" s="82">
        <v>2070</v>
      </c>
      <c r="Q7" s="8">
        <v>311.661</v>
      </c>
      <c r="R7" s="82">
        <v>2580</v>
      </c>
      <c r="S7" s="8"/>
      <c r="T7" s="82">
        <v>3220</v>
      </c>
      <c r="U7" s="8">
        <v>106.747</v>
      </c>
      <c r="Z7" s="391">
        <v>5</v>
      </c>
      <c r="AA7" s="69" t="s">
        <v>870</v>
      </c>
      <c r="AB7" s="82">
        <v>1650</v>
      </c>
      <c r="AC7" s="27"/>
      <c r="AD7" s="392">
        <v>-5.7142857142857141E-2</v>
      </c>
      <c r="AE7" s="82">
        <v>1980</v>
      </c>
      <c r="AF7" s="30">
        <v>257.327</v>
      </c>
      <c r="AG7" s="392">
        <v>0.16831697127937337</v>
      </c>
    </row>
    <row r="8" spans="1:33" ht="16.5" thickBot="1" x14ac:dyDescent="0.3">
      <c r="A8" s="3" t="s">
        <v>36</v>
      </c>
      <c r="B8" s="4" t="s">
        <v>1258</v>
      </c>
      <c r="C8" s="4" t="s">
        <v>1762</v>
      </c>
      <c r="D8" s="4" t="s">
        <v>695</v>
      </c>
      <c r="E8" s="4" t="s">
        <v>994</v>
      </c>
      <c r="F8" s="4" t="s">
        <v>1763</v>
      </c>
      <c r="G8" s="4" t="s">
        <v>1764</v>
      </c>
      <c r="I8" s="29" t="s">
        <v>871</v>
      </c>
      <c r="J8" s="82">
        <v>1780</v>
      </c>
      <c r="K8" s="27"/>
      <c r="L8" s="82">
        <v>2040</v>
      </c>
      <c r="M8" s="27"/>
      <c r="N8" s="82">
        <v>2355</v>
      </c>
      <c r="O8" s="8"/>
      <c r="P8" s="84">
        <v>2070</v>
      </c>
      <c r="Q8" s="8"/>
      <c r="R8" s="82">
        <v>2895</v>
      </c>
      <c r="S8" s="8"/>
      <c r="T8" s="82">
        <v>3080</v>
      </c>
      <c r="U8" s="28"/>
      <c r="Z8" s="391">
        <v>6</v>
      </c>
      <c r="AA8" s="69" t="s">
        <v>871</v>
      </c>
      <c r="AB8" s="82">
        <v>1780</v>
      </c>
      <c r="AC8" s="27"/>
      <c r="AD8" s="392">
        <v>7.8787878787878782E-2</v>
      </c>
      <c r="AE8" s="82">
        <v>2040</v>
      </c>
      <c r="AF8" s="27"/>
      <c r="AG8" s="392">
        <v>3.0303030303030304E-2</v>
      </c>
    </row>
    <row r="9" spans="1:33" ht="16.5" thickBot="1" x14ac:dyDescent="0.3">
      <c r="A9" s="3" t="s">
        <v>42</v>
      </c>
      <c r="B9" s="4" t="s">
        <v>388</v>
      </c>
      <c r="C9" s="4" t="s">
        <v>1765</v>
      </c>
      <c r="D9" s="4" t="s">
        <v>1766</v>
      </c>
      <c r="E9" s="4" t="s">
        <v>1767</v>
      </c>
      <c r="F9" s="4" t="s">
        <v>1768</v>
      </c>
      <c r="G9" s="4" t="s">
        <v>1769</v>
      </c>
      <c r="I9" s="29" t="s">
        <v>872</v>
      </c>
      <c r="J9" s="82">
        <v>1410</v>
      </c>
      <c r="K9" s="27"/>
      <c r="L9" s="82">
        <v>2065</v>
      </c>
      <c r="M9" s="27"/>
      <c r="N9" s="84">
        <v>2070</v>
      </c>
      <c r="O9" s="8"/>
      <c r="P9" s="82">
        <v>2160</v>
      </c>
      <c r="Q9" s="8"/>
      <c r="R9" s="82">
        <v>3050</v>
      </c>
      <c r="S9" s="8"/>
      <c r="T9" s="82">
        <v>2840</v>
      </c>
      <c r="U9" s="28"/>
      <c r="Z9" s="391">
        <v>7</v>
      </c>
      <c r="AA9" s="69" t="s">
        <v>872</v>
      </c>
      <c r="AB9" s="82">
        <v>1410</v>
      </c>
      <c r="AC9" s="27"/>
      <c r="AD9" s="392">
        <v>-0.20786516853932585</v>
      </c>
      <c r="AE9" s="82">
        <v>2065</v>
      </c>
      <c r="AF9" s="27"/>
      <c r="AG9" s="392">
        <v>1.2254901960784314E-2</v>
      </c>
    </row>
    <row r="10" spans="1:33" ht="16.5" thickBot="1" x14ac:dyDescent="0.3">
      <c r="A10" s="3" t="s">
        <v>49</v>
      </c>
      <c r="B10" s="4" t="s">
        <v>1770</v>
      </c>
      <c r="C10" s="4" t="s">
        <v>385</v>
      </c>
      <c r="D10" s="4" t="s">
        <v>1739</v>
      </c>
      <c r="E10" s="4" t="s">
        <v>1771</v>
      </c>
      <c r="F10" s="4" t="s">
        <v>1772</v>
      </c>
      <c r="G10" s="4" t="s">
        <v>1773</v>
      </c>
      <c r="I10" s="29" t="s">
        <v>873</v>
      </c>
      <c r="J10" s="82">
        <v>1430</v>
      </c>
      <c r="K10" s="27"/>
      <c r="L10" s="82">
        <v>2240</v>
      </c>
      <c r="M10" s="27"/>
      <c r="N10" s="82">
        <v>2000</v>
      </c>
      <c r="O10" s="8"/>
      <c r="P10" s="82">
        <v>2305</v>
      </c>
      <c r="Q10" s="8"/>
      <c r="R10" s="84">
        <v>2955</v>
      </c>
      <c r="S10" s="8"/>
      <c r="T10" s="82">
        <v>3070</v>
      </c>
      <c r="U10" s="28"/>
      <c r="Z10" s="391">
        <v>8</v>
      </c>
      <c r="AA10" s="69" t="s">
        <v>873</v>
      </c>
      <c r="AB10" s="82">
        <v>1430</v>
      </c>
      <c r="AC10" s="27"/>
      <c r="AD10" s="392">
        <v>1.4184397163120567E-2</v>
      </c>
      <c r="AE10" s="82">
        <v>2240</v>
      </c>
      <c r="AF10" s="27"/>
      <c r="AG10" s="392">
        <v>8.4745762711864403E-2</v>
      </c>
    </row>
    <row r="11" spans="1:33" ht="16.5" thickBot="1" x14ac:dyDescent="0.3">
      <c r="A11" s="3" t="s">
        <v>55</v>
      </c>
      <c r="B11" s="4" t="s">
        <v>1774</v>
      </c>
      <c r="C11" s="4" t="s">
        <v>1775</v>
      </c>
      <c r="D11" s="4" t="s">
        <v>1776</v>
      </c>
      <c r="E11" s="4" t="s">
        <v>993</v>
      </c>
      <c r="F11" s="4" t="s">
        <v>1777</v>
      </c>
      <c r="G11" s="4" t="s">
        <v>1778</v>
      </c>
      <c r="I11" s="29" t="s">
        <v>874</v>
      </c>
      <c r="J11" s="82">
        <v>1250</v>
      </c>
      <c r="K11" s="27"/>
      <c r="L11" s="82">
        <v>2210</v>
      </c>
      <c r="M11" s="27"/>
      <c r="N11" s="84">
        <v>2125</v>
      </c>
      <c r="O11" s="8"/>
      <c r="P11" s="82">
        <v>2330</v>
      </c>
      <c r="Q11" s="8"/>
      <c r="R11" s="84">
        <v>3025</v>
      </c>
      <c r="S11" s="8"/>
      <c r="T11" s="79">
        <v>3180</v>
      </c>
      <c r="U11" s="28"/>
      <c r="Z11" s="391">
        <v>9</v>
      </c>
      <c r="AA11" s="69" t="s">
        <v>874</v>
      </c>
      <c r="AB11" s="82">
        <v>1250</v>
      </c>
      <c r="AC11" s="27"/>
      <c r="AD11" s="392">
        <v>-0.12587412587412589</v>
      </c>
      <c r="AE11" s="82">
        <v>2210</v>
      </c>
      <c r="AF11" s="27"/>
      <c r="AG11" s="392">
        <v>-1.3392857142857142E-2</v>
      </c>
    </row>
    <row r="12" spans="1:33" ht="16.5" thickBot="1" x14ac:dyDescent="0.3">
      <c r="A12" s="3" t="s">
        <v>61</v>
      </c>
      <c r="B12" s="4" t="s">
        <v>1779</v>
      </c>
      <c r="C12" s="4" t="s">
        <v>1780</v>
      </c>
      <c r="D12" s="4" t="s">
        <v>1779</v>
      </c>
      <c r="E12" s="4" t="s">
        <v>1774</v>
      </c>
      <c r="F12" s="4" t="s">
        <v>1781</v>
      </c>
      <c r="G12" s="4" t="s">
        <v>1782</v>
      </c>
      <c r="I12" s="29" t="s">
        <v>875</v>
      </c>
      <c r="J12" s="82">
        <v>1240</v>
      </c>
      <c r="K12" s="27"/>
      <c r="L12" s="82">
        <v>2085</v>
      </c>
      <c r="M12" s="27"/>
      <c r="N12" s="82">
        <v>1730</v>
      </c>
      <c r="O12" s="8"/>
      <c r="P12" s="84">
        <v>2440</v>
      </c>
      <c r="Q12" s="8"/>
      <c r="R12" s="82">
        <v>3055</v>
      </c>
      <c r="S12" s="8"/>
      <c r="T12" s="79">
        <v>3150</v>
      </c>
      <c r="U12" s="31"/>
      <c r="Z12" s="391">
        <v>10</v>
      </c>
      <c r="AA12" s="69" t="s">
        <v>875</v>
      </c>
      <c r="AB12" s="82">
        <v>1240</v>
      </c>
      <c r="AC12" s="27"/>
      <c r="AD12" s="392">
        <v>-8.0000000000000002E-3</v>
      </c>
      <c r="AE12" s="82">
        <v>2085</v>
      </c>
      <c r="AF12" s="27"/>
      <c r="AG12" s="392">
        <v>-5.6561085972850679E-2</v>
      </c>
    </row>
    <row r="13" spans="1:33" ht="16.5" thickBot="1" x14ac:dyDescent="0.3">
      <c r="A13" s="3" t="s">
        <v>68</v>
      </c>
      <c r="B13" s="4" t="s">
        <v>1783</v>
      </c>
      <c r="C13" s="4" t="s">
        <v>1784</v>
      </c>
      <c r="D13" s="4" t="s">
        <v>1783</v>
      </c>
      <c r="E13" s="4" t="s">
        <v>1779</v>
      </c>
      <c r="F13" s="4" t="s">
        <v>1785</v>
      </c>
      <c r="G13" s="4" t="s">
        <v>1786</v>
      </c>
      <c r="I13" s="29" t="s">
        <v>876</v>
      </c>
      <c r="J13" s="82">
        <v>1450</v>
      </c>
      <c r="K13" s="27"/>
      <c r="L13" s="82">
        <v>2215</v>
      </c>
      <c r="M13" s="27"/>
      <c r="N13" s="82">
        <v>2105</v>
      </c>
      <c r="O13" s="8"/>
      <c r="P13" s="82">
        <v>2440</v>
      </c>
      <c r="Q13" s="8"/>
      <c r="R13" s="82">
        <v>3120</v>
      </c>
      <c r="S13" s="8"/>
      <c r="T13" s="79">
        <v>3150</v>
      </c>
      <c r="U13" s="28"/>
      <c r="Z13" s="391">
        <v>11</v>
      </c>
      <c r="AA13" s="69" t="s">
        <v>876</v>
      </c>
      <c r="AB13" s="82">
        <v>1450</v>
      </c>
      <c r="AC13" s="27"/>
      <c r="AD13" s="392">
        <v>0.16935483870967741</v>
      </c>
      <c r="AE13" s="82">
        <v>2215</v>
      </c>
      <c r="AF13" s="27"/>
      <c r="AG13" s="392">
        <v>6.235011990407674E-2</v>
      </c>
    </row>
    <row r="14" spans="1:33" ht="16.5" thickBot="1" x14ac:dyDescent="0.3">
      <c r="A14" s="3" t="s">
        <v>73</v>
      </c>
      <c r="B14" s="4" t="s">
        <v>1787</v>
      </c>
      <c r="C14" s="4" t="s">
        <v>1788</v>
      </c>
      <c r="D14" s="4" t="s">
        <v>1789</v>
      </c>
      <c r="E14" s="4" t="s">
        <v>1746</v>
      </c>
      <c r="F14" s="4" t="s">
        <v>1790</v>
      </c>
      <c r="G14" s="4" t="s">
        <v>1791</v>
      </c>
      <c r="I14" s="29" t="s">
        <v>877</v>
      </c>
      <c r="J14" s="82">
        <v>1440</v>
      </c>
      <c r="K14" s="27"/>
      <c r="L14" s="82">
        <v>2305</v>
      </c>
      <c r="M14" s="27"/>
      <c r="N14" s="82">
        <v>2155</v>
      </c>
      <c r="O14" s="8"/>
      <c r="P14" s="82">
        <v>2180</v>
      </c>
      <c r="Q14" s="8"/>
      <c r="R14" s="82">
        <v>3210</v>
      </c>
      <c r="S14" s="8"/>
      <c r="T14" s="79">
        <v>3620</v>
      </c>
      <c r="U14" s="28"/>
      <c r="Z14" s="391">
        <v>12</v>
      </c>
      <c r="AA14" s="69" t="s">
        <v>877</v>
      </c>
      <c r="AB14" s="82">
        <v>1440</v>
      </c>
      <c r="AC14" s="27"/>
      <c r="AD14" s="392">
        <v>-6.8965517241379309E-3</v>
      </c>
      <c r="AE14" s="82">
        <v>2305</v>
      </c>
      <c r="AF14" s="27"/>
      <c r="AG14" s="392">
        <v>4.0632054176072234E-2</v>
      </c>
    </row>
    <row r="15" spans="1:33" ht="16.5" thickBot="1" x14ac:dyDescent="0.3">
      <c r="A15" s="3" t="s">
        <v>80</v>
      </c>
      <c r="B15" s="4" t="s">
        <v>1789</v>
      </c>
      <c r="C15" s="4" t="s">
        <v>1788</v>
      </c>
      <c r="D15" s="4" t="s">
        <v>1792</v>
      </c>
      <c r="E15" s="4" t="s">
        <v>1787</v>
      </c>
      <c r="F15" s="4" t="s">
        <v>1793</v>
      </c>
      <c r="G15" s="4" t="s">
        <v>1794</v>
      </c>
      <c r="I15" s="29" t="s">
        <v>866</v>
      </c>
      <c r="J15" s="82">
        <v>1450</v>
      </c>
      <c r="K15" s="27"/>
      <c r="L15" s="82">
        <v>2330</v>
      </c>
      <c r="M15" s="27"/>
      <c r="N15" s="82">
        <v>2285</v>
      </c>
      <c r="O15" s="8"/>
      <c r="P15" s="84">
        <v>2335</v>
      </c>
      <c r="Q15" s="8"/>
      <c r="R15" s="82">
        <v>3640</v>
      </c>
      <c r="S15" s="8"/>
      <c r="T15" s="79">
        <v>3660</v>
      </c>
      <c r="U15" s="28"/>
      <c r="Z15" s="391">
        <v>13</v>
      </c>
      <c r="AA15" s="69" t="s">
        <v>866</v>
      </c>
      <c r="AB15" s="82">
        <v>1450</v>
      </c>
      <c r="AC15" s="27"/>
      <c r="AD15" s="392">
        <v>6.9444444444444441E-3</v>
      </c>
      <c r="AE15" s="82">
        <v>2330</v>
      </c>
      <c r="AF15" s="27"/>
      <c r="AG15" s="392">
        <v>1.0845986984815618E-2</v>
      </c>
    </row>
    <row r="16" spans="1:33" ht="15.75" thickBot="1" x14ac:dyDescent="0.3">
      <c r="A16" s="3" t="s">
        <v>87</v>
      </c>
      <c r="B16" s="4" t="s">
        <v>689</v>
      </c>
      <c r="C16" s="4" t="s">
        <v>1748</v>
      </c>
      <c r="D16" s="4" t="s">
        <v>1795</v>
      </c>
      <c r="E16" s="4" t="s">
        <v>1789</v>
      </c>
      <c r="F16" s="4" t="s">
        <v>1796</v>
      </c>
      <c r="G16" s="4" t="s">
        <v>1797</v>
      </c>
      <c r="I16" s="32"/>
      <c r="J16" s="32"/>
      <c r="K16" s="32"/>
      <c r="L16" s="32"/>
      <c r="M16" s="32"/>
      <c r="N16" s="32"/>
      <c r="O16" s="32"/>
      <c r="Z16" s="662" t="s">
        <v>5160</v>
      </c>
      <c r="AA16" s="662"/>
      <c r="AB16" s="662"/>
      <c r="AC16" s="662"/>
      <c r="AD16" s="392">
        <v>0.24115328949032047</v>
      </c>
      <c r="AE16" s="662" t="s">
        <v>5160</v>
      </c>
      <c r="AF16" s="662"/>
      <c r="AG16" s="392">
        <v>0.63422987386447771</v>
      </c>
    </row>
    <row r="17" spans="1:33" ht="15.75" thickBot="1" x14ac:dyDescent="0.3">
      <c r="A17" s="3" t="s">
        <v>93</v>
      </c>
      <c r="B17" s="4" t="s">
        <v>698</v>
      </c>
      <c r="C17" s="4" t="s">
        <v>685</v>
      </c>
      <c r="D17" s="4" t="s">
        <v>843</v>
      </c>
      <c r="E17" s="4" t="s">
        <v>1795</v>
      </c>
      <c r="F17" s="4" t="s">
        <v>1798</v>
      </c>
      <c r="G17" s="4" t="s">
        <v>1799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16" t="s">
        <v>716</v>
      </c>
      <c r="AA17" s="610" t="s">
        <v>5142</v>
      </c>
      <c r="AB17" s="610"/>
      <c r="AC17" s="610"/>
      <c r="AD17" s="610"/>
      <c r="AE17" s="610" t="s">
        <v>5143</v>
      </c>
      <c r="AF17" s="610"/>
      <c r="AG17" s="610"/>
    </row>
    <row r="18" spans="1:33" ht="15.75" thickBot="1" x14ac:dyDescent="0.3">
      <c r="A18" s="3" t="s">
        <v>100</v>
      </c>
      <c r="B18" s="4" t="s">
        <v>1800</v>
      </c>
      <c r="C18" s="4" t="s">
        <v>1801</v>
      </c>
      <c r="D18" s="4" t="s">
        <v>461</v>
      </c>
      <c r="E18" s="4" t="s">
        <v>680</v>
      </c>
      <c r="F18" s="4" t="s">
        <v>1802</v>
      </c>
      <c r="G18" s="4" t="s">
        <v>1803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16"/>
      <c r="AA18" s="403" t="s">
        <v>885</v>
      </c>
      <c r="AB18" s="403" t="s">
        <v>5161</v>
      </c>
      <c r="AC18" s="403" t="s">
        <v>5162</v>
      </c>
      <c r="AD18" s="367" t="s">
        <v>878</v>
      </c>
      <c r="AE18" s="403" t="s">
        <v>5161</v>
      </c>
      <c r="AF18" s="403" t="s">
        <v>5162</v>
      </c>
      <c r="AG18" s="367" t="s">
        <v>878</v>
      </c>
    </row>
    <row r="19" spans="1:33" ht="16.5" thickBot="1" x14ac:dyDescent="0.3">
      <c r="A19" s="3" t="s">
        <v>106</v>
      </c>
      <c r="B19" s="4" t="s">
        <v>854</v>
      </c>
      <c r="C19" s="4" t="s">
        <v>1801</v>
      </c>
      <c r="D19" s="4" t="s">
        <v>854</v>
      </c>
      <c r="E19" s="4" t="s">
        <v>1800</v>
      </c>
      <c r="F19" s="4" t="s">
        <v>1804</v>
      </c>
      <c r="G19" s="4" t="s">
        <v>1805</v>
      </c>
      <c r="I19" s="33" t="s">
        <v>867</v>
      </c>
      <c r="J19" s="34">
        <f>(J4-J3+K4)/J3</f>
        <v>0.14388489208633093</v>
      </c>
      <c r="K19" s="34">
        <f>(J19-J32)^2</f>
        <v>1.5323663199876474E-2</v>
      </c>
      <c r="L19" s="34">
        <f>(L4-L3+M4)/L3</f>
        <v>0.14827586206896551</v>
      </c>
      <c r="M19" s="34">
        <f>(L19-L32)^2</f>
        <v>9.1056200345909326E-3</v>
      </c>
      <c r="N19" s="34">
        <f>(N4-N3+O4)/N3</f>
        <v>2.1459227467811159E-3</v>
      </c>
      <c r="O19" s="35">
        <f>(N19-N32)^2</f>
        <v>1.2837780769537729E-4</v>
      </c>
      <c r="P19" s="34">
        <f>(P4-P3+Q4)/P3</f>
        <v>-1.7505470459518599E-2</v>
      </c>
      <c r="Q19" s="35">
        <f>(P19-P32)^2</f>
        <v>1.0363569500280725E-3</v>
      </c>
      <c r="R19" s="34">
        <f>(R4-R3+S4)/R3</f>
        <v>4.2826552462526769E-3</v>
      </c>
      <c r="S19" s="35">
        <f>(R19-R32)^2</f>
        <v>2.4467708044688045E-3</v>
      </c>
      <c r="T19" s="34">
        <f>(T4-T3+U4)/T3</f>
        <v>1.6483516483516484E-2</v>
      </c>
      <c r="U19" s="35">
        <f>(T19-T32)^2</f>
        <v>1.3030491159933731E-4</v>
      </c>
      <c r="Z19" s="391">
        <v>1</v>
      </c>
      <c r="AA19" s="401" t="s">
        <v>866</v>
      </c>
      <c r="AB19" s="82">
        <v>2330</v>
      </c>
      <c r="AC19" s="402"/>
      <c r="AD19" s="391"/>
      <c r="AE19" s="82">
        <v>2285</v>
      </c>
      <c r="AF19" s="402"/>
      <c r="AG19" s="391"/>
    </row>
    <row r="20" spans="1:33" ht="16.5" thickBot="1" x14ac:dyDescent="0.3">
      <c r="A20" s="3" t="s">
        <v>114</v>
      </c>
      <c r="B20" s="4" t="s">
        <v>1806</v>
      </c>
      <c r="C20" s="4" t="s">
        <v>903</v>
      </c>
      <c r="D20" s="4" t="s">
        <v>1807</v>
      </c>
      <c r="E20" s="4" t="s">
        <v>854</v>
      </c>
      <c r="F20" s="4" t="s">
        <v>1808</v>
      </c>
      <c r="G20" s="4" t="s">
        <v>1809</v>
      </c>
      <c r="I20" s="33" t="s">
        <v>868</v>
      </c>
      <c r="J20" s="34">
        <f t="shared" ref="J20:J30" si="0">(J5-J4+K5)/J4</f>
        <v>0.18867924528301888</v>
      </c>
      <c r="K20" s="34">
        <f>(J20-J32)^2</f>
        <v>2.8420274359088889E-2</v>
      </c>
      <c r="L20" s="34">
        <f t="shared" ref="L20:L30" si="1">(L5-L4+M5)/L4</f>
        <v>0.11411411411411411</v>
      </c>
      <c r="M20" s="34">
        <f>(L20-L32)^2</f>
        <v>3.7529866517443515E-3</v>
      </c>
      <c r="N20" s="34">
        <f t="shared" ref="N20:N30" si="2">(N5-N4+O5)/N4</f>
        <v>0.10278372591006424</v>
      </c>
      <c r="O20" s="35">
        <f>(N20-N32)^2</f>
        <v>7.9758134930402094E-3</v>
      </c>
      <c r="P20" s="34">
        <f t="shared" ref="P20:P30" si="3">(P5-P4+Q5)/P4</f>
        <v>-1.3363028953229399E-2</v>
      </c>
      <c r="Q20" s="35">
        <f>(P20-P32)^2</f>
        <v>7.8680568894701284E-4</v>
      </c>
      <c r="R20" s="34">
        <f t="shared" ref="R20:R30" si="4">(R5-R4+S5)/R4</f>
        <v>1.9189765458422176E-2</v>
      </c>
      <c r="S20" s="35">
        <f>(R20-R32)^2</f>
        <v>1.1942369733005586E-3</v>
      </c>
      <c r="T20" s="34">
        <f t="shared" ref="T20:T30" si="5">(T5-T4+U5)/T4</f>
        <v>2.1621621621621623E-2</v>
      </c>
      <c r="U20" s="35">
        <f>(T20-T32)^2</f>
        <v>2.7400918559490969E-4</v>
      </c>
      <c r="Z20" s="391">
        <v>2</v>
      </c>
      <c r="AA20" s="69" t="s">
        <v>867</v>
      </c>
      <c r="AB20" s="82">
        <v>2335</v>
      </c>
      <c r="AC20" s="402"/>
      <c r="AD20" s="392">
        <v>2.1459227467811159E-3</v>
      </c>
      <c r="AE20" s="82">
        <v>2245</v>
      </c>
      <c r="AF20" s="402"/>
      <c r="AG20" s="392">
        <v>-1.7505470459518599E-2</v>
      </c>
    </row>
    <row r="21" spans="1:33" ht="16.5" thickBot="1" x14ac:dyDescent="0.3">
      <c r="A21" s="3" t="s">
        <v>1810</v>
      </c>
      <c r="B21" s="661" t="s">
        <v>1811</v>
      </c>
      <c r="C21" s="661"/>
      <c r="D21" s="661"/>
      <c r="E21" s="661"/>
      <c r="F21" s="661"/>
      <c r="G21" s="661"/>
      <c r="I21" s="33" t="s">
        <v>869</v>
      </c>
      <c r="J21" s="34">
        <f t="shared" si="0"/>
        <v>4.5096296296296294E-2</v>
      </c>
      <c r="K21" s="34">
        <f>(J21-J32)^2</f>
        <v>6.2500944197413952E-4</v>
      </c>
      <c r="L21" s="34">
        <f t="shared" si="1"/>
        <v>3.2345013477088951E-2</v>
      </c>
      <c r="M21" s="34">
        <f>(L21-L32)^2</f>
        <v>4.2055657236706817E-4</v>
      </c>
      <c r="N21" s="34">
        <f t="shared" si="2"/>
        <v>0.14555378640776698</v>
      </c>
      <c r="O21" s="35">
        <f>(N21-N32)^2</f>
        <v>1.7444458231013815E-2</v>
      </c>
      <c r="P21" s="34">
        <f t="shared" si="3"/>
        <v>3.160270880361174E-2</v>
      </c>
      <c r="Q21" s="35">
        <f>(P21-P32)^2</f>
        <v>2.8614026074784313E-4</v>
      </c>
      <c r="R21" s="34">
        <f t="shared" si="4"/>
        <v>0.26510669456066949</v>
      </c>
      <c r="S21" s="35">
        <f>(R21-R32)^2</f>
        <v>4.4672709390441774E-2</v>
      </c>
      <c r="T21" s="34">
        <f t="shared" si="5"/>
        <v>-4.7619047619047616E-2</v>
      </c>
      <c r="U21" s="35">
        <f>(T21-T32)^2</f>
        <v>2.7759670107563167E-3</v>
      </c>
      <c r="Z21" s="391">
        <v>3</v>
      </c>
      <c r="AA21" s="69" t="s">
        <v>868</v>
      </c>
      <c r="AB21" s="82">
        <v>2575</v>
      </c>
      <c r="AC21" s="402"/>
      <c r="AD21" s="392">
        <v>0.10278372591006424</v>
      </c>
      <c r="AE21" s="82">
        <v>2215</v>
      </c>
      <c r="AF21" s="402"/>
      <c r="AG21" s="392">
        <v>-1.3363028953229399E-2</v>
      </c>
    </row>
    <row r="22" spans="1:33" ht="16.5" thickBot="1" x14ac:dyDescent="0.3">
      <c r="A22" s="3" t="s">
        <v>118</v>
      </c>
      <c r="B22" s="4" t="s">
        <v>471</v>
      </c>
      <c r="C22" s="4" t="s">
        <v>903</v>
      </c>
      <c r="D22" s="4" t="s">
        <v>471</v>
      </c>
      <c r="E22" s="4" t="s">
        <v>1806</v>
      </c>
      <c r="F22" s="4" t="s">
        <v>1812</v>
      </c>
      <c r="G22" s="4" t="s">
        <v>1813</v>
      </c>
      <c r="I22" s="33" t="s">
        <v>870</v>
      </c>
      <c r="J22" s="34">
        <f t="shared" si="0"/>
        <v>-5.7142857142857141E-2</v>
      </c>
      <c r="K22" s="46">
        <f>(J22-J32)^2</f>
        <v>5.9658576525393487E-3</v>
      </c>
      <c r="L22" s="34">
        <f t="shared" si="1"/>
        <v>0.16831697127937337</v>
      </c>
      <c r="M22" s="34">
        <f>(L22-L32)^2</f>
        <v>1.3332046555187249E-2</v>
      </c>
      <c r="N22" s="34">
        <f t="shared" si="2"/>
        <v>-0.12429378531073447</v>
      </c>
      <c r="O22" s="47">
        <f>(N22-N32)^2</f>
        <v>1.8980600771673517E-2</v>
      </c>
      <c r="P22" s="34">
        <f t="shared" si="3"/>
        <v>4.2302407002188187E-2</v>
      </c>
      <c r="Q22" s="47">
        <f>(P22-P32)^2</f>
        <v>7.6260916347186552E-4</v>
      </c>
      <c r="R22" s="34">
        <f t="shared" si="4"/>
        <v>-5.7803468208092483E-3</v>
      </c>
      <c r="S22" s="47">
        <f>(R22-R32)^2</f>
        <v>3.5435644724562338E-3</v>
      </c>
      <c r="T22" s="34">
        <f t="shared" si="5"/>
        <v>-7.5903611111111102E-2</v>
      </c>
      <c r="U22" s="47">
        <f>(T22-T32)^2</f>
        <v>6.5564663899614958E-3</v>
      </c>
      <c r="Z22" s="391">
        <v>4</v>
      </c>
      <c r="AA22" s="69" t="s">
        <v>869</v>
      </c>
      <c r="AB22" s="82">
        <v>2655</v>
      </c>
      <c r="AC22" s="78">
        <v>294.80099999999999</v>
      </c>
      <c r="AD22" s="392">
        <v>0.14555378640776698</v>
      </c>
      <c r="AE22" s="82">
        <v>2285</v>
      </c>
      <c r="AF22" s="402"/>
      <c r="AG22" s="392">
        <v>3.160270880361174E-2</v>
      </c>
    </row>
    <row r="23" spans="1:33" ht="16.5" thickBot="1" x14ac:dyDescent="0.3">
      <c r="A23" s="3" t="s">
        <v>124</v>
      </c>
      <c r="B23" s="4" t="s">
        <v>443</v>
      </c>
      <c r="C23" s="4" t="s">
        <v>1814</v>
      </c>
      <c r="D23" s="4" t="s">
        <v>470</v>
      </c>
      <c r="E23" s="4" t="s">
        <v>452</v>
      </c>
      <c r="F23" s="4" t="s">
        <v>1815</v>
      </c>
      <c r="G23" s="4" t="s">
        <v>1816</v>
      </c>
      <c r="I23" s="33" t="s">
        <v>871</v>
      </c>
      <c r="J23" s="34">
        <f t="shared" si="0"/>
        <v>7.8787878787878782E-2</v>
      </c>
      <c r="K23" s="34">
        <f>(J23-J32)^2</f>
        <v>3.444724021894338E-3</v>
      </c>
      <c r="L23" s="34">
        <f t="shared" si="1"/>
        <v>3.0303030303030304E-2</v>
      </c>
      <c r="M23" s="34">
        <f>(L23-L32)^2</f>
        <v>5.0847810956647539E-4</v>
      </c>
      <c r="N23" s="34">
        <f t="shared" si="2"/>
        <v>1.2903225806451613E-2</v>
      </c>
      <c r="O23" s="47">
        <f>(N23-N32)^2</f>
        <v>3.2843218900637968E-7</v>
      </c>
      <c r="P23" s="34">
        <f t="shared" si="3"/>
        <v>0</v>
      </c>
      <c r="Q23" s="47">
        <f>(P23-P32)^2</f>
        <v>2.1570878826185534E-4</v>
      </c>
      <c r="R23" s="34">
        <f t="shared" si="4"/>
        <v>0.12209302325581395</v>
      </c>
      <c r="S23" s="47">
        <f>(R23-R32)^2</f>
        <v>4.6711106348364725E-3</v>
      </c>
      <c r="T23" s="34">
        <f t="shared" si="5"/>
        <v>-4.3478260869565216E-2</v>
      </c>
      <c r="U23" s="47">
        <f>(T23-T32)^2</f>
        <v>2.356778165622029E-3</v>
      </c>
      <c r="Z23" s="391">
        <v>5</v>
      </c>
      <c r="AA23" s="69" t="s">
        <v>870</v>
      </c>
      <c r="AB23" s="82">
        <v>2325</v>
      </c>
      <c r="AC23" s="402"/>
      <c r="AD23" s="392">
        <v>-0.12429378531073447</v>
      </c>
      <c r="AE23" s="82">
        <v>2070</v>
      </c>
      <c r="AF23" s="402">
        <v>311.661</v>
      </c>
      <c r="AG23" s="392">
        <v>4.2302407002188187E-2</v>
      </c>
    </row>
    <row r="24" spans="1:33" ht="16.5" thickBot="1" x14ac:dyDescent="0.3">
      <c r="A24" s="3" t="s">
        <v>130</v>
      </c>
      <c r="B24" s="4" t="s">
        <v>1817</v>
      </c>
      <c r="C24" s="4" t="s">
        <v>1818</v>
      </c>
      <c r="D24" s="4" t="s">
        <v>1819</v>
      </c>
      <c r="E24" s="4" t="s">
        <v>482</v>
      </c>
      <c r="F24" s="4" t="s">
        <v>1820</v>
      </c>
      <c r="G24" s="4" t="s">
        <v>1821</v>
      </c>
      <c r="I24" s="33" t="s">
        <v>872</v>
      </c>
      <c r="J24" s="34">
        <f t="shared" si="0"/>
        <v>-0.20786516853932585</v>
      </c>
      <c r="K24" s="34">
        <f>(J24-J32)^2</f>
        <v>5.1966343354113188E-2</v>
      </c>
      <c r="L24" s="34">
        <f t="shared" si="1"/>
        <v>1.2254901960784314E-2</v>
      </c>
      <c r="M24" s="34">
        <f>(L24-L32)^2</f>
        <v>1.6481641130873012E-3</v>
      </c>
      <c r="N24" s="34">
        <f t="shared" si="2"/>
        <v>-0.12101910828025478</v>
      </c>
      <c r="O24" s="47">
        <f>(N24-N32)^2</f>
        <v>1.8089019109863103E-2</v>
      </c>
      <c r="P24" s="34">
        <f t="shared" si="3"/>
        <v>4.3478260869565216E-2</v>
      </c>
      <c r="Q24" s="47">
        <f>(P24-P32)^2</f>
        <v>8.2893509644397102E-4</v>
      </c>
      <c r="R24" s="34">
        <f t="shared" si="4"/>
        <v>5.3540587219343697E-2</v>
      </c>
      <c r="S24" s="47">
        <f>(R24-R32)^2</f>
        <v>4.2812639269597321E-8</v>
      </c>
      <c r="T24" s="34">
        <f t="shared" si="5"/>
        <v>-7.792207792207792E-2</v>
      </c>
      <c r="U24" s="47">
        <f>(T24-T32)^2</f>
        <v>6.8874192274970226E-3</v>
      </c>
      <c r="Z24" s="391">
        <v>6</v>
      </c>
      <c r="AA24" s="69" t="s">
        <v>871</v>
      </c>
      <c r="AB24" s="82">
        <v>2355</v>
      </c>
      <c r="AC24" s="402"/>
      <c r="AD24" s="392">
        <v>1.2903225806451613E-2</v>
      </c>
      <c r="AE24" s="84">
        <v>2070</v>
      </c>
      <c r="AF24" s="402"/>
      <c r="AG24" s="392">
        <v>0</v>
      </c>
    </row>
    <row r="25" spans="1:33" ht="16.5" thickBot="1" x14ac:dyDescent="0.3">
      <c r="A25" s="3" t="s">
        <v>135</v>
      </c>
      <c r="B25" s="4" t="s">
        <v>449</v>
      </c>
      <c r="C25" s="4" t="s">
        <v>607</v>
      </c>
      <c r="D25" s="4" t="s">
        <v>1822</v>
      </c>
      <c r="E25" s="4" t="s">
        <v>1817</v>
      </c>
      <c r="F25" s="4" t="s">
        <v>1823</v>
      </c>
      <c r="G25" s="4" t="s">
        <v>1824</v>
      </c>
      <c r="I25" s="33" t="s">
        <v>873</v>
      </c>
      <c r="J25" s="34">
        <f t="shared" si="0"/>
        <v>1.4184397163120567E-2</v>
      </c>
      <c r="K25" s="34">
        <f>(J25-J32)^2</f>
        <v>3.4948318604987517E-5</v>
      </c>
      <c r="L25" s="34">
        <f t="shared" si="1"/>
        <v>8.4745762711864403E-2</v>
      </c>
      <c r="M25" s="34">
        <f>(L25-L32)^2</f>
        <v>1.0171808768870026E-3</v>
      </c>
      <c r="N25" s="34">
        <f t="shared" si="2"/>
        <v>-3.3816425120772944E-2</v>
      </c>
      <c r="O25" s="47">
        <f>(N25-N32)^2</f>
        <v>2.2366033477852717E-3</v>
      </c>
      <c r="P25" s="34">
        <f t="shared" si="3"/>
        <v>6.7129629629629636E-2</v>
      </c>
      <c r="Q25" s="47">
        <f>(P25-P32)^2</f>
        <v>2.7502264771492153E-3</v>
      </c>
      <c r="R25" s="34">
        <f t="shared" si="4"/>
        <v>-3.1147540983606559E-2</v>
      </c>
      <c r="S25" s="47">
        <f>(R25-R32)^2</f>
        <v>7.207167877124789E-3</v>
      </c>
      <c r="T25" s="34">
        <f t="shared" si="5"/>
        <v>8.098591549295775E-2</v>
      </c>
      <c r="U25" s="47">
        <f>(T25-T32)^2</f>
        <v>5.7634693399663027E-3</v>
      </c>
      <c r="Z25" s="391">
        <v>7</v>
      </c>
      <c r="AA25" s="69" t="s">
        <v>872</v>
      </c>
      <c r="AB25" s="84">
        <v>2070</v>
      </c>
      <c r="AC25" s="402"/>
      <c r="AD25" s="392">
        <v>-0.12101910828025478</v>
      </c>
      <c r="AE25" s="82">
        <v>2160</v>
      </c>
      <c r="AF25" s="402"/>
      <c r="AG25" s="392">
        <v>4.3478260869565216E-2</v>
      </c>
    </row>
    <row r="26" spans="1:33" ht="16.5" thickBot="1" x14ac:dyDescent="0.3">
      <c r="A26" s="3" t="s">
        <v>141</v>
      </c>
      <c r="B26" s="4" t="s">
        <v>904</v>
      </c>
      <c r="C26" s="4" t="s">
        <v>1806</v>
      </c>
      <c r="D26" s="4" t="s">
        <v>1825</v>
      </c>
      <c r="E26" s="4" t="s">
        <v>449</v>
      </c>
      <c r="F26" s="4" t="s">
        <v>1826</v>
      </c>
      <c r="G26" s="4" t="s">
        <v>1827</v>
      </c>
      <c r="I26" s="33" t="s">
        <v>874</v>
      </c>
      <c r="J26" s="34">
        <f t="shared" si="0"/>
        <v>-0.12587412587412589</v>
      </c>
      <c r="K26" s="34">
        <f>(J26-J32)^2</f>
        <v>2.1307309018897103E-2</v>
      </c>
      <c r="L26" s="34">
        <f t="shared" si="1"/>
        <v>-1.3392857142857142E-2</v>
      </c>
      <c r="M26" s="34">
        <f>(L26-L32)^2</f>
        <v>4.3884459503360168E-3</v>
      </c>
      <c r="N26" s="34">
        <f t="shared" si="2"/>
        <v>6.25E-2</v>
      </c>
      <c r="O26" s="47">
        <f>(N26-N32)^2</f>
        <v>2.4033216084095223E-3</v>
      </c>
      <c r="P26" s="34">
        <f t="shared" si="3"/>
        <v>1.0845986984815618E-2</v>
      </c>
      <c r="Q26" s="47">
        <f>(P26-P32)^2</f>
        <v>1.4753595240587054E-5</v>
      </c>
      <c r="R26" s="34">
        <f t="shared" si="4"/>
        <v>2.3688663282571912E-2</v>
      </c>
      <c r="S26" s="47">
        <f>(R26-R32)^2</f>
        <v>9.0353362710234703E-4</v>
      </c>
      <c r="T26" s="34">
        <f t="shared" si="5"/>
        <v>3.5830618892508145E-2</v>
      </c>
      <c r="U26" s="47">
        <f>(T26-T32)^2</f>
        <v>9.4631418467175279E-4</v>
      </c>
      <c r="Z26" s="391">
        <v>8</v>
      </c>
      <c r="AA26" s="69" t="s">
        <v>873</v>
      </c>
      <c r="AB26" s="82">
        <v>2000</v>
      </c>
      <c r="AC26" s="402"/>
      <c r="AD26" s="392">
        <v>-3.3816425120772944E-2</v>
      </c>
      <c r="AE26" s="82">
        <v>2305</v>
      </c>
      <c r="AF26" s="402"/>
      <c r="AG26" s="392">
        <v>6.7129629629629636E-2</v>
      </c>
    </row>
    <row r="27" spans="1:33" ht="16.5" thickBot="1" x14ac:dyDescent="0.3">
      <c r="A27" s="3" t="s">
        <v>145</v>
      </c>
      <c r="B27" s="4" t="s">
        <v>602</v>
      </c>
      <c r="C27" s="4" t="s">
        <v>827</v>
      </c>
      <c r="D27" s="4" t="s">
        <v>1828</v>
      </c>
      <c r="E27" s="4" t="s">
        <v>602</v>
      </c>
      <c r="F27" s="4" t="s">
        <v>1829</v>
      </c>
      <c r="G27" s="4" t="s">
        <v>1830</v>
      </c>
      <c r="I27" s="33" t="s">
        <v>875</v>
      </c>
      <c r="J27" s="34">
        <f t="shared" si="0"/>
        <v>-8.0000000000000002E-3</v>
      </c>
      <c r="K27" s="34">
        <f>(J27-J32)^2</f>
        <v>7.8939125426488775E-4</v>
      </c>
      <c r="L27" s="34">
        <f t="shared" si="1"/>
        <v>-5.6561085972850679E-2</v>
      </c>
      <c r="M27" s="46">
        <f>(L27-L32)^2</f>
        <v>1.1971330495281861E-2</v>
      </c>
      <c r="N27" s="34">
        <f t="shared" si="2"/>
        <v>-0.18588235294117647</v>
      </c>
      <c r="O27" s="47">
        <f>(N27-N32)^2</f>
        <v>3.9743878819056451E-2</v>
      </c>
      <c r="P27" s="34">
        <f t="shared" si="3"/>
        <v>4.7210300429184553E-2</v>
      </c>
      <c r="Q27" s="47">
        <f>(P27-P32)^2</f>
        <v>1.0577632566133059E-3</v>
      </c>
      <c r="R27" s="34">
        <f t="shared" si="4"/>
        <v>9.9173553719008271E-3</v>
      </c>
      <c r="S27" s="47">
        <f>(R27-R32)^2</f>
        <v>1.9210815231441487E-3</v>
      </c>
      <c r="T27" s="34">
        <f t="shared" si="5"/>
        <v>-9.433962264150943E-3</v>
      </c>
      <c r="U27" s="47">
        <f>(T27-T32)^2</f>
        <v>2.1031847659913532E-4</v>
      </c>
      <c r="Z27" s="391">
        <v>9</v>
      </c>
      <c r="AA27" s="69" t="s">
        <v>874</v>
      </c>
      <c r="AB27" s="84">
        <v>2125</v>
      </c>
      <c r="AC27" s="402"/>
      <c r="AD27" s="392">
        <v>6.25E-2</v>
      </c>
      <c r="AE27" s="82">
        <v>2330</v>
      </c>
      <c r="AF27" s="402"/>
      <c r="AG27" s="392">
        <v>1.0845986984815618E-2</v>
      </c>
    </row>
    <row r="28" spans="1:33" ht="16.5" thickBot="1" x14ac:dyDescent="0.3">
      <c r="A28" s="3" t="s">
        <v>150</v>
      </c>
      <c r="B28" s="4" t="s">
        <v>423</v>
      </c>
      <c r="C28" s="4" t="s">
        <v>904</v>
      </c>
      <c r="D28" s="4" t="s">
        <v>660</v>
      </c>
      <c r="E28" s="4" t="s">
        <v>602</v>
      </c>
      <c r="F28" s="4" t="s">
        <v>1829</v>
      </c>
      <c r="G28" s="4" t="s">
        <v>1831</v>
      </c>
      <c r="I28" s="33" t="s">
        <v>876</v>
      </c>
      <c r="J28" s="34">
        <f t="shared" si="0"/>
        <v>0.16935483870967741</v>
      </c>
      <c r="K28" s="34">
        <f>(J28-J32)^2</f>
        <v>2.2278168855001747E-2</v>
      </c>
      <c r="L28" s="34">
        <f t="shared" si="1"/>
        <v>6.235011990407674E-2</v>
      </c>
      <c r="M28" s="34">
        <f>(L28-L32)^2</f>
        <v>9.0204983506966371E-5</v>
      </c>
      <c r="N28" s="34">
        <f t="shared" si="2"/>
        <v>0.21676300578034682</v>
      </c>
      <c r="O28" s="47">
        <f>(N28-N32)^2</f>
        <v>4.1325478306032261E-2</v>
      </c>
      <c r="P28" s="34">
        <f t="shared" si="3"/>
        <v>0</v>
      </c>
      <c r="Q28" s="47">
        <f>(P28-P32)^2</f>
        <v>2.1570878826185534E-4</v>
      </c>
      <c r="R28" s="34">
        <f t="shared" si="4"/>
        <v>2.1276595744680851E-2</v>
      </c>
      <c r="S28" s="47">
        <f>(R28-R32)^2</f>
        <v>1.0543595824300026E-3</v>
      </c>
      <c r="T28" s="34">
        <f t="shared" si="5"/>
        <v>0</v>
      </c>
      <c r="U28" s="47">
        <f>(T28-T32)^2</f>
        <v>2.5688666453204298E-5</v>
      </c>
      <c r="Z28" s="391">
        <v>10</v>
      </c>
      <c r="AA28" s="69" t="s">
        <v>875</v>
      </c>
      <c r="AB28" s="82">
        <v>1730</v>
      </c>
      <c r="AC28" s="402"/>
      <c r="AD28" s="392">
        <v>-0.18588235294117647</v>
      </c>
      <c r="AE28" s="84">
        <v>2440</v>
      </c>
      <c r="AF28" s="402"/>
      <c r="AG28" s="392">
        <v>4.7210300429184553E-2</v>
      </c>
    </row>
    <row r="29" spans="1:33" ht="16.5" thickBot="1" x14ac:dyDescent="0.3">
      <c r="A29" s="3" t="s">
        <v>155</v>
      </c>
      <c r="B29" s="4" t="s">
        <v>478</v>
      </c>
      <c r="C29" s="4" t="s">
        <v>904</v>
      </c>
      <c r="D29" s="4" t="s">
        <v>429</v>
      </c>
      <c r="E29" s="4" t="s">
        <v>470</v>
      </c>
      <c r="F29" s="4" t="s">
        <v>1832</v>
      </c>
      <c r="G29" s="4" t="s">
        <v>1833</v>
      </c>
      <c r="I29" s="33" t="s">
        <v>877</v>
      </c>
      <c r="J29" s="34">
        <f t="shared" si="0"/>
        <v>-6.8965517241379309E-3</v>
      </c>
      <c r="K29" s="34">
        <f>(J29-J32)^2</f>
        <v>7.2860364969750421E-4</v>
      </c>
      <c r="L29" s="34">
        <f t="shared" si="1"/>
        <v>4.0632054176072234E-2</v>
      </c>
      <c r="M29" s="34">
        <f>(L29-L32)^2</f>
        <v>1.493390392302779E-4</v>
      </c>
      <c r="N29" s="34">
        <f t="shared" si="2"/>
        <v>2.3752969121140142E-2</v>
      </c>
      <c r="O29" s="47">
        <f>(N29-N32)^2</f>
        <v>1.0560960261676531E-4</v>
      </c>
      <c r="P29" s="34">
        <f t="shared" si="3"/>
        <v>-0.10655737704918032</v>
      </c>
      <c r="Q29" s="47">
        <f>(P29-P32)^2</f>
        <v>1.4700205729222834E-2</v>
      </c>
      <c r="R29" s="34">
        <f t="shared" si="4"/>
        <v>2.8846153846153848E-2</v>
      </c>
      <c r="S29" s="47">
        <f>(R29-R32)^2</f>
        <v>6.2007700904002851E-4</v>
      </c>
      <c r="T29" s="34">
        <f t="shared" si="5"/>
        <v>0.1492063492063492</v>
      </c>
      <c r="U29" s="47">
        <f>(T29-T32)^2</f>
        <v>2.0775748745711864E-2</v>
      </c>
      <c r="Z29" s="391">
        <v>11</v>
      </c>
      <c r="AA29" s="69" t="s">
        <v>876</v>
      </c>
      <c r="AB29" s="82">
        <v>2105</v>
      </c>
      <c r="AC29" s="402"/>
      <c r="AD29" s="392">
        <v>0.21676300578034682</v>
      </c>
      <c r="AE29" s="82">
        <v>2440</v>
      </c>
      <c r="AF29" s="402"/>
      <c r="AG29" s="392">
        <v>0</v>
      </c>
    </row>
    <row r="30" spans="1:33" ht="16.5" thickBot="1" x14ac:dyDescent="0.3">
      <c r="A30" s="3" t="s">
        <v>159</v>
      </c>
      <c r="B30" s="4" t="s">
        <v>449</v>
      </c>
      <c r="C30" s="4" t="s">
        <v>661</v>
      </c>
      <c r="D30" s="4" t="s">
        <v>633</v>
      </c>
      <c r="E30" s="4" t="s">
        <v>1834</v>
      </c>
      <c r="F30" s="4" t="s">
        <v>1835</v>
      </c>
      <c r="G30" s="4" t="s">
        <v>1836</v>
      </c>
      <c r="I30" s="33" t="s">
        <v>866</v>
      </c>
      <c r="J30" s="34">
        <f t="shared" si="0"/>
        <v>6.9444444444444441E-3</v>
      </c>
      <c r="K30" s="34">
        <f>(J30-J32)^2</f>
        <v>1.7296624000967599E-4</v>
      </c>
      <c r="L30" s="34">
        <f t="shared" si="1"/>
        <v>1.0845986984815618E-2</v>
      </c>
      <c r="M30" s="34">
        <f>(L30-L32)^2</f>
        <v>1.7645462526093886E-3</v>
      </c>
      <c r="N30" s="34">
        <f t="shared" si="2"/>
        <v>6.0324825986078884E-2</v>
      </c>
      <c r="O30" s="35">
        <f>(N30-N32)^2</f>
        <v>2.1947829027066574E-3</v>
      </c>
      <c r="P30" s="34">
        <f t="shared" si="3"/>
        <v>7.1100917431192664E-2</v>
      </c>
      <c r="Q30" s="35">
        <f>(P30-P32)^2</f>
        <v>3.1825269330882301E-3</v>
      </c>
      <c r="R30" s="34">
        <f t="shared" si="4"/>
        <v>0.13395638629283488</v>
      </c>
      <c r="S30" s="35">
        <f>(R30-R32)^2</f>
        <v>6.4334655409425418E-3</v>
      </c>
      <c r="T30" s="34">
        <f t="shared" si="5"/>
        <v>1.1049723756906077E-2</v>
      </c>
      <c r="U30" s="47">
        <f>(T30-T32)^2</f>
        <v>3.5776248172412353E-5</v>
      </c>
      <c r="Z30" s="391">
        <v>12</v>
      </c>
      <c r="AA30" s="69" t="s">
        <v>877</v>
      </c>
      <c r="AB30" s="82">
        <v>2155</v>
      </c>
      <c r="AC30" s="402"/>
      <c r="AD30" s="392">
        <v>2.3752969121140142E-2</v>
      </c>
      <c r="AE30" s="82">
        <v>2180</v>
      </c>
      <c r="AF30" s="402"/>
      <c r="AG30" s="392">
        <v>-0.10655737704918032</v>
      </c>
    </row>
    <row r="31" spans="1:33" ht="16.5" thickBot="1" x14ac:dyDescent="0.3">
      <c r="A31" s="3" t="s">
        <v>165</v>
      </c>
      <c r="B31" s="4" t="s">
        <v>593</v>
      </c>
      <c r="C31" s="4" t="s">
        <v>579</v>
      </c>
      <c r="D31" s="4" t="s">
        <v>489</v>
      </c>
      <c r="E31" s="4" t="s">
        <v>420</v>
      </c>
      <c r="F31" s="4" t="s">
        <v>1837</v>
      </c>
      <c r="G31" s="4" t="s">
        <v>1838</v>
      </c>
      <c r="I31" s="33" t="s">
        <v>880</v>
      </c>
      <c r="J31" s="46">
        <f>SUM(J19:J30)</f>
        <v>0.24115328949032047</v>
      </c>
      <c r="K31" s="46"/>
      <c r="L31" s="46">
        <f>SUM(L19:L30)</f>
        <v>0.63422987386447771</v>
      </c>
      <c r="M31" s="46"/>
      <c r="N31" s="46">
        <f>SUM(N19:N30)</f>
        <v>0.16171579010569112</v>
      </c>
      <c r="O31" s="47"/>
      <c r="P31" s="46">
        <f>SUM(P19:P30)</f>
        <v>0.17624433468825931</v>
      </c>
      <c r="Q31" s="47"/>
      <c r="R31" s="46">
        <f>SUM(R19:R30)</f>
        <v>0.64496999247422848</v>
      </c>
      <c r="S31" s="47"/>
      <c r="T31" s="46">
        <f>SUM(T19:T30)</f>
        <v>6.0820785667906482E-2</v>
      </c>
      <c r="U31" s="35"/>
      <c r="Z31" s="391">
        <v>13</v>
      </c>
      <c r="AA31" s="69" t="s">
        <v>866</v>
      </c>
      <c r="AB31" s="82">
        <v>2285</v>
      </c>
      <c r="AC31" s="402"/>
      <c r="AD31" s="392">
        <v>6.0324825986078884E-2</v>
      </c>
      <c r="AE31" s="84">
        <v>2335</v>
      </c>
      <c r="AF31" s="402"/>
      <c r="AG31" s="392">
        <v>7.1100917431192664E-2</v>
      </c>
    </row>
    <row r="32" spans="1:33" ht="15.75" thickBot="1" x14ac:dyDescent="0.3">
      <c r="A32" s="3" t="s">
        <v>171</v>
      </c>
      <c r="B32" s="4" t="s">
        <v>435</v>
      </c>
      <c r="C32" s="4" t="s">
        <v>425</v>
      </c>
      <c r="D32" s="4" t="s">
        <v>900</v>
      </c>
      <c r="E32" s="4" t="s">
        <v>593</v>
      </c>
      <c r="F32" s="4" t="s">
        <v>1839</v>
      </c>
      <c r="G32" s="4" t="s">
        <v>1840</v>
      </c>
      <c r="H32" s="174">
        <v>2.0096107457526706E-2</v>
      </c>
      <c r="I32" s="33" t="s">
        <v>881</v>
      </c>
      <c r="J32" s="46">
        <f>J31/12</f>
        <v>2.0096107457526706E-2</v>
      </c>
      <c r="K32" s="46"/>
      <c r="L32" s="81">
        <f>L31/12</f>
        <v>5.2852489488706474E-2</v>
      </c>
      <c r="M32" s="46"/>
      <c r="N32" s="81">
        <f>N31/12</f>
        <v>1.3476315842140927E-2</v>
      </c>
      <c r="O32" s="35"/>
      <c r="P32" s="37">
        <f>P31/12</f>
        <v>1.4687027890688277E-2</v>
      </c>
      <c r="Q32" s="35"/>
      <c r="R32" s="37">
        <f>R31/12</f>
        <v>5.3747499372852371E-2</v>
      </c>
      <c r="S32" s="35"/>
      <c r="T32" s="37">
        <f>T31/12</f>
        <v>5.0683988056588738E-3</v>
      </c>
      <c r="U32" s="35"/>
      <c r="V32">
        <v>5.0683988056588738E-3</v>
      </c>
      <c r="Z32" s="662" t="s">
        <v>5160</v>
      </c>
      <c r="AA32" s="662"/>
      <c r="AB32" s="662"/>
      <c r="AC32" s="662"/>
      <c r="AD32" s="392">
        <v>0.16171579010569112</v>
      </c>
      <c r="AE32" s="662" t="s">
        <v>5160</v>
      </c>
      <c r="AF32" s="662"/>
      <c r="AG32" s="392">
        <v>0.17624433468825931</v>
      </c>
    </row>
    <row r="33" spans="1:33" ht="15.75" thickBot="1" x14ac:dyDescent="0.3">
      <c r="A33" s="3" t="s">
        <v>178</v>
      </c>
      <c r="B33" s="661" t="s">
        <v>1841</v>
      </c>
      <c r="C33" s="661"/>
      <c r="D33" s="661"/>
      <c r="E33" s="661"/>
      <c r="F33" s="661"/>
      <c r="G33" s="661"/>
      <c r="I33" s="65" t="s">
        <v>882</v>
      </c>
      <c r="J33" s="34"/>
      <c r="K33" s="34">
        <f>SUM(K19:K30)/12</f>
        <v>1.2588104947163524E-2</v>
      </c>
      <c r="L33" s="34"/>
      <c r="M33" s="34">
        <f>SUM(M19:M30)/12</f>
        <v>4.0124083028662402E-3</v>
      </c>
      <c r="N33" s="34"/>
      <c r="O33" s="47">
        <f>SUM(O19:O30)/12</f>
        <v>1.255235603600683E-2</v>
      </c>
      <c r="P33" s="34"/>
      <c r="Q33" s="47">
        <f>SUM(Q19:Q30)/12</f>
        <v>2.1531450606230539E-3</v>
      </c>
      <c r="R33" s="34"/>
      <c r="S33" s="47">
        <f>SUM(S19:S30)/12</f>
        <v>6.2223433539939123E-3</v>
      </c>
      <c r="T33" s="34"/>
      <c r="U33" s="47">
        <f>SUM(U19:U30)/7</f>
        <v>6.6768943646579688E-3</v>
      </c>
      <c r="Z33" s="616"/>
      <c r="AA33" s="610" t="s">
        <v>5144</v>
      </c>
      <c r="AB33" s="610"/>
      <c r="AC33" s="610"/>
      <c r="AD33" s="610"/>
      <c r="AE33" s="610" t="s">
        <v>5145</v>
      </c>
      <c r="AF33" s="610"/>
      <c r="AG33" s="610"/>
    </row>
    <row r="34" spans="1:33" ht="15.75" thickBot="1" x14ac:dyDescent="0.3">
      <c r="A34" s="3" t="s">
        <v>178</v>
      </c>
      <c r="B34" s="4" t="s">
        <v>464</v>
      </c>
      <c r="C34" s="4" t="s">
        <v>464</v>
      </c>
      <c r="D34" s="4" t="s">
        <v>834</v>
      </c>
      <c r="E34" s="4" t="s">
        <v>593</v>
      </c>
      <c r="F34" s="4" t="s">
        <v>1842</v>
      </c>
      <c r="G34" s="4" t="s">
        <v>1843</v>
      </c>
      <c r="I34" s="38" t="s">
        <v>883</v>
      </c>
      <c r="J34" s="34"/>
      <c r="K34" s="34">
        <f>SQRT(K33)</f>
        <v>0.11219672431565693</v>
      </c>
      <c r="L34" s="34"/>
      <c r="M34" s="34">
        <f>SQRT(M33)</f>
        <v>6.3343573493024843E-2</v>
      </c>
      <c r="N34" s="34"/>
      <c r="O34" s="35">
        <f>SQRT(O33)</f>
        <v>0.11203729752188255</v>
      </c>
      <c r="P34" s="34"/>
      <c r="Q34" s="35">
        <f>SQRT(Q33)</f>
        <v>4.6401994144896985E-2</v>
      </c>
      <c r="R34" s="34"/>
      <c r="S34" s="35">
        <f>SQRT(S33)</f>
        <v>7.888183158366642E-2</v>
      </c>
      <c r="T34" s="34"/>
      <c r="U34" s="35">
        <f>SQRT(U33)</f>
        <v>8.1712265692844233E-2</v>
      </c>
      <c r="Z34" s="616"/>
      <c r="AA34" s="403" t="s">
        <v>885</v>
      </c>
      <c r="AB34" s="403" t="s">
        <v>5161</v>
      </c>
      <c r="AC34" s="403" t="s">
        <v>5162</v>
      </c>
      <c r="AD34" s="405" t="s">
        <v>878</v>
      </c>
      <c r="AE34" s="403" t="s">
        <v>5161</v>
      </c>
      <c r="AF34" s="403" t="s">
        <v>5162</v>
      </c>
      <c r="AG34" s="405" t="s">
        <v>878</v>
      </c>
    </row>
    <row r="35" spans="1:33" ht="16.5" thickBot="1" x14ac:dyDescent="0.3">
      <c r="A35" s="3" t="s">
        <v>182</v>
      </c>
      <c r="B35" s="4" t="s">
        <v>486</v>
      </c>
      <c r="C35" s="4" t="s">
        <v>660</v>
      </c>
      <c r="D35" s="4" t="s">
        <v>836</v>
      </c>
      <c r="E35" s="4" t="s">
        <v>592</v>
      </c>
      <c r="F35" s="4" t="s">
        <v>1844</v>
      </c>
      <c r="G35" s="4" t="s">
        <v>1845</v>
      </c>
      <c r="I35" s="32"/>
      <c r="J35" s="32"/>
      <c r="K35" s="32"/>
      <c r="L35" s="32"/>
      <c r="M35" s="32"/>
      <c r="N35" s="32"/>
      <c r="O35" s="32"/>
      <c r="P35" s="32"/>
      <c r="Q35" s="32"/>
      <c r="Z35" s="406">
        <v>1</v>
      </c>
      <c r="AA35" s="401" t="s">
        <v>866</v>
      </c>
      <c r="AB35" s="84">
        <v>2335</v>
      </c>
      <c r="AC35" s="402"/>
      <c r="AD35" s="406"/>
      <c r="AE35" s="82">
        <v>3640</v>
      </c>
      <c r="AF35" s="28"/>
      <c r="AG35" s="406"/>
    </row>
    <row r="36" spans="1:33" ht="16.5" thickBot="1" x14ac:dyDescent="0.3">
      <c r="A36" s="3" t="s">
        <v>186</v>
      </c>
      <c r="B36" s="4" t="s">
        <v>840</v>
      </c>
      <c r="C36" s="4" t="s">
        <v>410</v>
      </c>
      <c r="D36" s="4" t="s">
        <v>1825</v>
      </c>
      <c r="E36" s="4" t="s">
        <v>1846</v>
      </c>
      <c r="F36" s="4" t="s">
        <v>1847</v>
      </c>
      <c r="G36" s="4" t="s">
        <v>1848</v>
      </c>
      <c r="I36" s="663" t="s">
        <v>730</v>
      </c>
      <c r="J36" s="664"/>
      <c r="K36" s="664"/>
      <c r="L36" s="664"/>
      <c r="M36" s="664"/>
      <c r="N36" s="664"/>
      <c r="O36" s="665"/>
      <c r="Q36" s="587" t="s">
        <v>730</v>
      </c>
      <c r="R36" s="587"/>
      <c r="S36" s="587"/>
      <c r="T36" s="587"/>
      <c r="U36" s="587"/>
      <c r="V36" s="587"/>
      <c r="W36" s="587"/>
      <c r="X36" s="587"/>
      <c r="Z36" s="406">
        <v>2</v>
      </c>
      <c r="AA36" s="69" t="s">
        <v>867</v>
      </c>
      <c r="AB36" s="82">
        <v>2345</v>
      </c>
      <c r="AC36" s="402"/>
      <c r="AD36" s="64">
        <v>4.2826552462526769E-3</v>
      </c>
      <c r="AE36" s="82">
        <v>3700</v>
      </c>
      <c r="AF36" s="402"/>
      <c r="AG36" s="64">
        <v>1.6483516483516484E-2</v>
      </c>
    </row>
    <row r="37" spans="1:33" ht="19.5" thickBot="1" x14ac:dyDescent="0.3">
      <c r="A37" s="3" t="s">
        <v>189</v>
      </c>
      <c r="B37" s="4" t="s">
        <v>592</v>
      </c>
      <c r="C37" s="4" t="s">
        <v>1828</v>
      </c>
      <c r="D37" s="4" t="s">
        <v>588</v>
      </c>
      <c r="E37" s="4" t="s">
        <v>1849</v>
      </c>
      <c r="F37" s="4" t="s">
        <v>1850</v>
      </c>
      <c r="G37" s="4" t="s">
        <v>1851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517" t="s">
        <v>884</v>
      </c>
      <c r="R37" s="517" t="s">
        <v>885</v>
      </c>
      <c r="S37" s="517" t="s">
        <v>5168</v>
      </c>
      <c r="T37" s="517" t="s">
        <v>5170</v>
      </c>
      <c r="U37" s="517" t="s">
        <v>5174</v>
      </c>
      <c r="V37" s="517" t="s">
        <v>5078</v>
      </c>
      <c r="W37" s="517" t="s">
        <v>5175</v>
      </c>
      <c r="X37" s="517" t="s">
        <v>5176</v>
      </c>
      <c r="Z37" s="406">
        <v>3</v>
      </c>
      <c r="AA37" s="69" t="s">
        <v>868</v>
      </c>
      <c r="AB37" s="82">
        <v>2390</v>
      </c>
      <c r="AC37" s="402"/>
      <c r="AD37" s="64">
        <v>1.9189765458422176E-2</v>
      </c>
      <c r="AE37" s="82">
        <v>3780</v>
      </c>
      <c r="AF37" s="402"/>
      <c r="AG37" s="64">
        <v>2.1621621621621623E-2</v>
      </c>
    </row>
    <row r="38" spans="1:33" ht="16.5" thickBot="1" x14ac:dyDescent="0.3">
      <c r="A38" s="3" t="s">
        <v>193</v>
      </c>
      <c r="B38" s="4" t="s">
        <v>628</v>
      </c>
      <c r="C38" s="4" t="s">
        <v>478</v>
      </c>
      <c r="D38" s="4" t="s">
        <v>1825</v>
      </c>
      <c r="E38" s="4" t="s">
        <v>592</v>
      </c>
      <c r="F38" s="4" t="s">
        <v>1844</v>
      </c>
      <c r="G38" s="4" t="s">
        <v>1852</v>
      </c>
      <c r="I38" s="652">
        <v>2013</v>
      </c>
      <c r="J38" s="446" t="s">
        <v>867</v>
      </c>
      <c r="K38" s="74">
        <v>0.14388489208633093</v>
      </c>
      <c r="L38" s="75">
        <v>2.0096107457526706E-2</v>
      </c>
      <c r="M38" s="74">
        <v>3.56715280801045E-2</v>
      </c>
      <c r="N38" s="74">
        <v>-1.5438184632049362E-3</v>
      </c>
      <c r="O38" s="126">
        <f>((K38-L38)*(M38-N38))</f>
        <v>4.6068425181360452E-3</v>
      </c>
      <c r="Q38" s="677">
        <v>2013</v>
      </c>
      <c r="R38" s="522" t="s">
        <v>867</v>
      </c>
      <c r="S38" s="141">
        <v>0.14388489208633093</v>
      </c>
      <c r="T38" s="141">
        <v>3.5671528080104521E-2</v>
      </c>
      <c r="U38" s="141">
        <v>2.2805620097865669E-2</v>
      </c>
      <c r="V38" s="141">
        <v>1.7550720534291757</v>
      </c>
      <c r="W38" s="141">
        <f>S38-U38-(V38*T38)</f>
        <v>5.8473169951959711E-2</v>
      </c>
      <c r="X38" s="246">
        <f>W38^2</f>
        <v>3.4191116042307642E-3</v>
      </c>
      <c r="Z38" s="406">
        <v>4</v>
      </c>
      <c r="AA38" s="69" t="s">
        <v>869</v>
      </c>
      <c r="AB38" s="82">
        <v>2595</v>
      </c>
      <c r="AC38" s="402">
        <v>428.60500000000002</v>
      </c>
      <c r="AD38" s="64">
        <v>0.26510669456066949</v>
      </c>
      <c r="AE38" s="82">
        <v>3600</v>
      </c>
      <c r="AF38" s="402"/>
      <c r="AG38" s="64">
        <v>-4.7619047619047616E-2</v>
      </c>
    </row>
    <row r="39" spans="1:33" ht="16.5" thickBot="1" x14ac:dyDescent="0.3">
      <c r="A39" s="3" t="s">
        <v>199</v>
      </c>
      <c r="B39" s="4" t="s">
        <v>593</v>
      </c>
      <c r="C39" s="4" t="s">
        <v>478</v>
      </c>
      <c r="D39" s="4" t="s">
        <v>466</v>
      </c>
      <c r="E39" s="4" t="s">
        <v>1822</v>
      </c>
      <c r="F39" s="4" t="s">
        <v>1853</v>
      </c>
      <c r="G39" s="4" t="s">
        <v>1854</v>
      </c>
      <c r="I39" s="653"/>
      <c r="J39" s="446" t="s">
        <v>868</v>
      </c>
      <c r="K39" s="74">
        <v>0.18867924528301888</v>
      </c>
      <c r="L39" s="75">
        <v>2.0096107457526706E-2</v>
      </c>
      <c r="M39" s="74">
        <v>8.3388067151827255E-2</v>
      </c>
      <c r="N39" s="74">
        <v>-1.5438184632049362E-3</v>
      </c>
      <c r="O39" s="126">
        <f t="shared" ref="O39:O49" si="6">((K39-L39)*(M39-N39))</f>
        <v>1.4318083778417907E-2</v>
      </c>
      <c r="Q39" s="677"/>
      <c r="R39" s="522" t="s">
        <v>868</v>
      </c>
      <c r="S39" s="141">
        <v>0.18867924528301888</v>
      </c>
      <c r="T39" s="141">
        <v>8.3388067151827255E-2</v>
      </c>
      <c r="U39" s="141">
        <v>2.2805620097865669E-2</v>
      </c>
      <c r="V39" s="141">
        <v>1.7550720534291757</v>
      </c>
      <c r="W39" s="141">
        <f t="shared" ref="W39:W49" si="7">S39-U39-(V39*T39)</f>
        <v>1.9521558937505762E-2</v>
      </c>
      <c r="X39" s="246">
        <f t="shared" ref="X39:X49" si="8">W39^2</f>
        <v>3.8109126335051112E-4</v>
      </c>
      <c r="Z39" s="406">
        <v>5</v>
      </c>
      <c r="AA39" s="69" t="s">
        <v>870</v>
      </c>
      <c r="AB39" s="82">
        <v>2580</v>
      </c>
      <c r="AC39" s="402"/>
      <c r="AD39" s="64">
        <v>-5.7803468208092483E-3</v>
      </c>
      <c r="AE39" s="82">
        <v>3220</v>
      </c>
      <c r="AF39" s="402">
        <v>106.747</v>
      </c>
      <c r="AG39" s="64">
        <v>-7.5903611111111102E-2</v>
      </c>
    </row>
    <row r="40" spans="1:33" ht="16.5" thickBot="1" x14ac:dyDescent="0.3">
      <c r="A40" s="3" t="s">
        <v>204</v>
      </c>
      <c r="B40" s="4" t="s">
        <v>907</v>
      </c>
      <c r="C40" s="4" t="s">
        <v>625</v>
      </c>
      <c r="D40" s="4" t="s">
        <v>1855</v>
      </c>
      <c r="E40" s="4" t="s">
        <v>458</v>
      </c>
      <c r="F40" s="4" t="s">
        <v>1856</v>
      </c>
      <c r="G40" s="4" t="s">
        <v>1857</v>
      </c>
      <c r="I40" s="653"/>
      <c r="J40" s="446" t="s">
        <v>869</v>
      </c>
      <c r="K40" s="74">
        <v>4.5096296296296294E-2</v>
      </c>
      <c r="L40" s="75">
        <v>2.0096107457526706E-2</v>
      </c>
      <c r="M40" s="74">
        <v>1.4707665446079972E-2</v>
      </c>
      <c r="N40" s="74">
        <v>-1.5438184632049362E-3</v>
      </c>
      <c r="O40" s="126">
        <f t="shared" si="6"/>
        <v>4.062901666423481E-4</v>
      </c>
      <c r="Q40" s="677"/>
      <c r="R40" s="522" t="s">
        <v>869</v>
      </c>
      <c r="S40" s="141">
        <v>4.5096296296296294E-2</v>
      </c>
      <c r="T40" s="141">
        <v>1.4707665446079972E-2</v>
      </c>
      <c r="U40" s="141">
        <v>2.2805620097865669E-2</v>
      </c>
      <c r="V40" s="141">
        <v>1.7550720534291757</v>
      </c>
      <c r="W40" s="141">
        <f t="shared" si="7"/>
        <v>-3.5223363971702837E-3</v>
      </c>
      <c r="X40" s="246">
        <f t="shared" si="8"/>
        <v>1.2406853694830535E-5</v>
      </c>
      <c r="Z40" s="406">
        <v>6</v>
      </c>
      <c r="AA40" s="69" t="s">
        <v>871</v>
      </c>
      <c r="AB40" s="82">
        <v>2895</v>
      </c>
      <c r="AC40" s="402"/>
      <c r="AD40" s="64">
        <v>0.12209302325581395</v>
      </c>
      <c r="AE40" s="82">
        <v>3080</v>
      </c>
      <c r="AF40" s="28"/>
      <c r="AG40" s="64">
        <v>-4.3478260869565216E-2</v>
      </c>
    </row>
    <row r="41" spans="1:33" ht="16.5" thickBot="1" x14ac:dyDescent="0.3">
      <c r="A41" s="3" t="s">
        <v>210</v>
      </c>
      <c r="B41" s="4" t="s">
        <v>837</v>
      </c>
      <c r="C41" s="4" t="s">
        <v>624</v>
      </c>
      <c r="D41" s="4" t="s">
        <v>1858</v>
      </c>
      <c r="E41" s="4" t="s">
        <v>821</v>
      </c>
      <c r="F41" s="4" t="s">
        <v>1859</v>
      </c>
      <c r="G41" s="4" t="s">
        <v>1860</v>
      </c>
      <c r="I41" s="653"/>
      <c r="J41" s="446" t="s">
        <v>870</v>
      </c>
      <c r="K41" s="74">
        <v>-5.7142857142857141E-2</v>
      </c>
      <c r="L41" s="75">
        <v>2.0096107457526706E-2</v>
      </c>
      <c r="M41" s="74">
        <v>1.3813376032119618E-2</v>
      </c>
      <c r="N41" s="74">
        <v>-1.5438184632049362E-3</v>
      </c>
      <c r="O41" s="126">
        <f t="shared" si="6"/>
        <v>-1.186173801985583E-3</v>
      </c>
      <c r="Q41" s="677"/>
      <c r="R41" s="522" t="s">
        <v>870</v>
      </c>
      <c r="S41" s="141">
        <v>-5.7142857142857141E-2</v>
      </c>
      <c r="T41" s="141">
        <v>1.3813376032119618E-2</v>
      </c>
      <c r="U41" s="141">
        <v>2.2805620097865669E-2</v>
      </c>
      <c r="V41" s="141">
        <v>1.7550720534291757</v>
      </c>
      <c r="W41" s="141">
        <f t="shared" si="7"/>
        <v>-0.10419194747820434</v>
      </c>
      <c r="X41" s="246">
        <f t="shared" si="8"/>
        <v>1.0855961919300893E-2</v>
      </c>
      <c r="Z41" s="406">
        <v>7</v>
      </c>
      <c r="AA41" s="69" t="s">
        <v>872</v>
      </c>
      <c r="AB41" s="82">
        <v>3050</v>
      </c>
      <c r="AC41" s="402"/>
      <c r="AD41" s="64">
        <v>5.3540587219343697E-2</v>
      </c>
      <c r="AE41" s="82">
        <v>2840</v>
      </c>
      <c r="AF41" s="28"/>
      <c r="AG41" s="64">
        <v>-7.792207792207792E-2</v>
      </c>
    </row>
    <row r="42" spans="1:33" ht="16.5" thickBot="1" x14ac:dyDescent="0.3">
      <c r="A42" s="3" t="s">
        <v>215</v>
      </c>
      <c r="B42" s="4" t="s">
        <v>1861</v>
      </c>
      <c r="C42" s="4" t="s">
        <v>855</v>
      </c>
      <c r="D42" s="4" t="s">
        <v>829</v>
      </c>
      <c r="E42" s="4" t="s">
        <v>472</v>
      </c>
      <c r="F42" s="4" t="s">
        <v>1862</v>
      </c>
      <c r="G42" s="4" t="s">
        <v>1863</v>
      </c>
      <c r="I42" s="653"/>
      <c r="J42" s="446" t="s">
        <v>871</v>
      </c>
      <c r="K42" s="74">
        <v>7.8787878787878782E-2</v>
      </c>
      <c r="L42" s="75">
        <v>2.0096107457526706E-2</v>
      </c>
      <c r="M42" s="74">
        <v>-1.0560682672701252E-2</v>
      </c>
      <c r="N42" s="74">
        <v>-1.5438184632049362E-3</v>
      </c>
      <c r="O42" s="126">
        <f t="shared" si="6"/>
        <v>-5.2921573230059363E-4</v>
      </c>
      <c r="Q42" s="677"/>
      <c r="R42" s="522" t="s">
        <v>871</v>
      </c>
      <c r="S42" s="141">
        <v>7.8787878787878782E-2</v>
      </c>
      <c r="T42" s="141">
        <v>-1.0560682672701252E-2</v>
      </c>
      <c r="U42" s="141">
        <v>2.2805620097865669E-2</v>
      </c>
      <c r="V42" s="141">
        <v>1.7550720534291757</v>
      </c>
      <c r="W42" s="141">
        <f t="shared" si="7"/>
        <v>7.4517017714004818E-2</v>
      </c>
      <c r="X42" s="246">
        <f t="shared" si="8"/>
        <v>5.5527859289893075E-3</v>
      </c>
      <c r="Z42" s="406">
        <v>8</v>
      </c>
      <c r="AA42" s="69" t="s">
        <v>873</v>
      </c>
      <c r="AB42" s="84">
        <v>2955</v>
      </c>
      <c r="AC42" s="402"/>
      <c r="AD42" s="64">
        <v>-3.1147540983606559E-2</v>
      </c>
      <c r="AE42" s="82">
        <v>3070</v>
      </c>
      <c r="AF42" s="28"/>
      <c r="AG42" s="64">
        <v>8.098591549295775E-2</v>
      </c>
    </row>
    <row r="43" spans="1:33" ht="16.5" thickBot="1" x14ac:dyDescent="0.3">
      <c r="A43" s="3" t="s">
        <v>220</v>
      </c>
      <c r="B43" s="4" t="s">
        <v>593</v>
      </c>
      <c r="C43" s="4" t="s">
        <v>449</v>
      </c>
      <c r="D43" s="4" t="s">
        <v>498</v>
      </c>
      <c r="E43" s="4" t="s">
        <v>428</v>
      </c>
      <c r="F43" s="4" t="s">
        <v>1864</v>
      </c>
      <c r="G43" s="4" t="s">
        <v>1865</v>
      </c>
      <c r="I43" s="653"/>
      <c r="J43" s="446" t="s">
        <v>872</v>
      </c>
      <c r="K43" s="74">
        <v>-0.20786516853932585</v>
      </c>
      <c r="L43" s="75">
        <v>2.0096107457526706E-2</v>
      </c>
      <c r="M43" s="74">
        <v>-4.225285001250792E-2</v>
      </c>
      <c r="N43" s="74">
        <v>-1.5438184632049362E-3</v>
      </c>
      <c r="O43" s="126">
        <f t="shared" si="6"/>
        <v>9.2800827765752367E-3</v>
      </c>
      <c r="Q43" s="677"/>
      <c r="R43" s="522" t="s">
        <v>872</v>
      </c>
      <c r="S43" s="141">
        <v>-0.20786516853932585</v>
      </c>
      <c r="T43" s="141">
        <v>-4.225285001250792E-2</v>
      </c>
      <c r="U43" s="141">
        <v>2.2805620097865669E-2</v>
      </c>
      <c r="V43" s="141">
        <v>1.7550720534291757</v>
      </c>
      <c r="W43" s="141">
        <f t="shared" si="7"/>
        <v>-0.15651399240250424</v>
      </c>
      <c r="X43" s="246">
        <f t="shared" si="8"/>
        <v>2.4496629817771155E-2</v>
      </c>
      <c r="Z43" s="406">
        <v>9</v>
      </c>
      <c r="AA43" s="69" t="s">
        <v>874</v>
      </c>
      <c r="AB43" s="84">
        <v>3025</v>
      </c>
      <c r="AC43" s="402"/>
      <c r="AD43" s="64">
        <v>2.3688663282571912E-2</v>
      </c>
      <c r="AE43" s="79">
        <v>3180</v>
      </c>
      <c r="AF43" s="28"/>
      <c r="AG43" s="64">
        <v>3.5830618892508145E-2</v>
      </c>
    </row>
    <row r="44" spans="1:33" ht="16.5" thickBot="1" x14ac:dyDescent="0.3">
      <c r="A44" s="3" t="s">
        <v>224</v>
      </c>
      <c r="B44" s="4" t="s">
        <v>482</v>
      </c>
      <c r="C44" s="4" t="s">
        <v>1866</v>
      </c>
      <c r="D44" s="4" t="s">
        <v>834</v>
      </c>
      <c r="E44" s="4" t="s">
        <v>593</v>
      </c>
      <c r="F44" s="4" t="s">
        <v>1842</v>
      </c>
      <c r="G44" s="4" t="s">
        <v>1867</v>
      </c>
      <c r="I44" s="653"/>
      <c r="J44" s="446" t="s">
        <v>873</v>
      </c>
      <c r="K44" s="74">
        <v>1.4184397163120567E-2</v>
      </c>
      <c r="L44" s="75">
        <v>2.0096107457526706E-2</v>
      </c>
      <c r="M44" s="74">
        <v>-3.9925373134328389E-2</v>
      </c>
      <c r="N44" s="74">
        <v>-1.5438184632049362E-3</v>
      </c>
      <c r="O44" s="126">
        <f t="shared" si="6"/>
        <v>2.2690063186459256E-4</v>
      </c>
      <c r="Q44" s="677"/>
      <c r="R44" s="522" t="s">
        <v>873</v>
      </c>
      <c r="S44" s="141">
        <v>1.4184397163120567E-2</v>
      </c>
      <c r="T44" s="141">
        <v>-3.9925373134328389E-2</v>
      </c>
      <c r="U44" s="141">
        <v>2.2805620097865669E-2</v>
      </c>
      <c r="V44" s="141">
        <v>1.7550720534291757</v>
      </c>
      <c r="W44" s="141">
        <f t="shared" si="7"/>
        <v>6.1450683676046669E-2</v>
      </c>
      <c r="X44" s="246">
        <f t="shared" si="8"/>
        <v>3.7761865242535485E-3</v>
      </c>
      <c r="Z44" s="406">
        <v>10</v>
      </c>
      <c r="AA44" s="69" t="s">
        <v>875</v>
      </c>
      <c r="AB44" s="82">
        <v>3055</v>
      </c>
      <c r="AC44" s="402"/>
      <c r="AD44" s="64">
        <v>9.9173553719008271E-3</v>
      </c>
      <c r="AE44" s="79">
        <v>3150</v>
      </c>
      <c r="AF44" s="31"/>
      <c r="AG44" s="64">
        <v>-9.433962264150943E-3</v>
      </c>
    </row>
    <row r="45" spans="1:33" ht="16.5" thickBot="1" x14ac:dyDescent="0.3">
      <c r="A45" s="3" t="s">
        <v>228</v>
      </c>
      <c r="B45" s="4" t="s">
        <v>427</v>
      </c>
      <c r="C45" s="4" t="s">
        <v>659</v>
      </c>
      <c r="D45" s="4" t="s">
        <v>835</v>
      </c>
      <c r="E45" s="4" t="s">
        <v>1866</v>
      </c>
      <c r="F45" s="4" t="s">
        <v>1868</v>
      </c>
      <c r="G45" s="4" t="s">
        <v>1869</v>
      </c>
      <c r="I45" s="653"/>
      <c r="J45" s="446" t="s">
        <v>874</v>
      </c>
      <c r="K45" s="74">
        <v>-0.12587412587412589</v>
      </c>
      <c r="L45" s="75">
        <v>2.0096107457526706E-2</v>
      </c>
      <c r="M45" s="74">
        <v>-9.1760590750097071E-2</v>
      </c>
      <c r="N45" s="74">
        <v>-1.5438184632049362E-3</v>
      </c>
      <c r="O45" s="126">
        <f t="shared" si="6"/>
        <v>1.3168963301146214E-2</v>
      </c>
      <c r="Q45" s="677"/>
      <c r="R45" s="522" t="s">
        <v>874</v>
      </c>
      <c r="S45" s="141">
        <v>-0.12587412587412589</v>
      </c>
      <c r="T45" s="141">
        <v>-9.1760590750097071E-2</v>
      </c>
      <c r="U45" s="141">
        <v>2.2805620097865669E-2</v>
      </c>
      <c r="V45" s="141">
        <v>1.7550720534291757</v>
      </c>
      <c r="W45" s="141">
        <f t="shared" si="7"/>
        <v>1.2366702459655543E-2</v>
      </c>
      <c r="X45" s="246">
        <f t="shared" si="8"/>
        <v>1.5293532972565047E-4</v>
      </c>
      <c r="Z45" s="406">
        <v>11</v>
      </c>
      <c r="AA45" s="69" t="s">
        <v>876</v>
      </c>
      <c r="AB45" s="82">
        <v>3120</v>
      </c>
      <c r="AC45" s="402"/>
      <c r="AD45" s="64">
        <v>2.1276595744680851E-2</v>
      </c>
      <c r="AE45" s="79">
        <v>3150</v>
      </c>
      <c r="AF45" s="28"/>
      <c r="AG45" s="64">
        <v>0</v>
      </c>
    </row>
    <row r="46" spans="1:33" ht="16.5" thickBot="1" x14ac:dyDescent="0.3">
      <c r="A46" s="3" t="s">
        <v>234</v>
      </c>
      <c r="B46" s="4" t="s">
        <v>1870</v>
      </c>
      <c r="C46" s="4" t="s">
        <v>848</v>
      </c>
      <c r="D46" s="4" t="s">
        <v>418</v>
      </c>
      <c r="E46" s="4" t="s">
        <v>427</v>
      </c>
      <c r="F46" s="4" t="s">
        <v>1871</v>
      </c>
      <c r="G46" s="4" t="s">
        <v>1872</v>
      </c>
      <c r="I46" s="653"/>
      <c r="J46" s="446" t="s">
        <v>875</v>
      </c>
      <c r="K46" s="74">
        <v>-8.0000000000000002E-3</v>
      </c>
      <c r="L46" s="75">
        <v>2.0096107457526706E-2</v>
      </c>
      <c r="M46" s="74">
        <v>1.6874206569957247E-2</v>
      </c>
      <c r="N46" s="74">
        <v>-1.5438184632049362E-3</v>
      </c>
      <c r="O46" s="126">
        <f t="shared" si="6"/>
        <v>-5.1747481048714157E-4</v>
      </c>
      <c r="Q46" s="677"/>
      <c r="R46" s="522" t="s">
        <v>875</v>
      </c>
      <c r="S46" s="141">
        <v>-8.0000000000000002E-3</v>
      </c>
      <c r="T46" s="141">
        <v>1.6874206569957247E-2</v>
      </c>
      <c r="U46" s="141">
        <v>2.2805620097865669E-2</v>
      </c>
      <c r="V46" s="141">
        <v>1.7550720534291757</v>
      </c>
      <c r="W46" s="141">
        <f t="shared" si="7"/>
        <v>-6.0421068472588622E-2</v>
      </c>
      <c r="X46" s="246">
        <f t="shared" si="8"/>
        <v>3.6507055153692427E-3</v>
      </c>
      <c r="Z46" s="406">
        <v>12</v>
      </c>
      <c r="AA46" s="69" t="s">
        <v>877</v>
      </c>
      <c r="AB46" s="82">
        <v>3210</v>
      </c>
      <c r="AC46" s="402"/>
      <c r="AD46" s="64">
        <v>2.8846153846153848E-2</v>
      </c>
      <c r="AE46" s="79">
        <v>3620</v>
      </c>
      <c r="AF46" s="28"/>
      <c r="AG46" s="64">
        <v>0.1492063492063492</v>
      </c>
    </row>
    <row r="47" spans="1:33" ht="16.5" thickBot="1" x14ac:dyDescent="0.3">
      <c r="A47" s="3" t="s">
        <v>1873</v>
      </c>
      <c r="B47" s="661" t="s">
        <v>1874</v>
      </c>
      <c r="C47" s="661"/>
      <c r="D47" s="661"/>
      <c r="E47" s="661"/>
      <c r="F47" s="661"/>
      <c r="G47" s="661"/>
      <c r="I47" s="653"/>
      <c r="J47" s="446" t="s">
        <v>876</v>
      </c>
      <c r="K47" s="74">
        <v>0.16935483870967741</v>
      </c>
      <c r="L47" s="75">
        <v>2.0096107457526706E-2</v>
      </c>
      <c r="M47" s="74">
        <v>5.8788048814700476E-2</v>
      </c>
      <c r="N47" s="74">
        <v>-1.5438184632049362E-3</v>
      </c>
      <c r="O47" s="126">
        <f t="shared" si="6"/>
        <v>9.0050579639733078E-3</v>
      </c>
      <c r="Q47" s="677"/>
      <c r="R47" s="522" t="s">
        <v>876</v>
      </c>
      <c r="S47" s="141">
        <v>0.16935483870967741</v>
      </c>
      <c r="T47" s="141">
        <v>5.8788048814700476E-2</v>
      </c>
      <c r="U47" s="141">
        <v>2.2805620097865669E-2</v>
      </c>
      <c r="V47" s="141">
        <v>1.7550720534291757</v>
      </c>
      <c r="W47" s="141">
        <f t="shared" si="7"/>
        <v>4.3371957061500765E-2</v>
      </c>
      <c r="X47" s="246">
        <f t="shared" si="8"/>
        <v>1.8811266593446662E-3</v>
      </c>
      <c r="Z47" s="406">
        <v>13</v>
      </c>
      <c r="AA47" s="69" t="s">
        <v>866</v>
      </c>
      <c r="AB47" s="82">
        <v>3640</v>
      </c>
      <c r="AC47" s="402"/>
      <c r="AD47" s="64">
        <v>0.13395638629283488</v>
      </c>
      <c r="AE47" s="79">
        <v>3660</v>
      </c>
      <c r="AF47" s="28"/>
      <c r="AG47" s="64">
        <v>1.1049723756906077E-2</v>
      </c>
    </row>
    <row r="48" spans="1:33" ht="16.5" thickBot="1" x14ac:dyDescent="0.3">
      <c r="A48" s="3" t="s">
        <v>238</v>
      </c>
      <c r="B48" s="4" t="s">
        <v>1875</v>
      </c>
      <c r="C48" s="4" t="s">
        <v>1870</v>
      </c>
      <c r="D48" s="4" t="s">
        <v>617</v>
      </c>
      <c r="E48" s="4" t="s">
        <v>1870</v>
      </c>
      <c r="F48" s="4" t="s">
        <v>1876</v>
      </c>
      <c r="G48" s="4" t="s">
        <v>1877</v>
      </c>
      <c r="I48" s="653"/>
      <c r="J48" s="446" t="s">
        <v>877</v>
      </c>
      <c r="K48" s="74">
        <v>-6.8965517241379309E-3</v>
      </c>
      <c r="L48" s="75">
        <v>2.0096107457526706E-2</v>
      </c>
      <c r="M48" s="74">
        <v>-6.6135848756640692E-2</v>
      </c>
      <c r="N48" s="74">
        <v>-1.5438184632049362E-3</v>
      </c>
      <c r="O48" s="126">
        <f t="shared" si="6"/>
        <v>1.7435106595624691E-3</v>
      </c>
      <c r="Q48" s="677"/>
      <c r="R48" s="522" t="s">
        <v>877</v>
      </c>
      <c r="S48" s="141">
        <v>-6.8965517241379309E-3</v>
      </c>
      <c r="T48" s="141">
        <v>-6.6135848756640692E-2</v>
      </c>
      <c r="U48" s="141">
        <v>2.2805620097865669E-2</v>
      </c>
      <c r="V48" s="141">
        <v>1.7550720534291757</v>
      </c>
      <c r="W48" s="141">
        <f t="shared" si="7"/>
        <v>8.6371008060595167E-2</v>
      </c>
      <c r="X48" s="246">
        <f t="shared" si="8"/>
        <v>7.4599510334033949E-3</v>
      </c>
      <c r="Z48" s="662" t="s">
        <v>5160</v>
      </c>
      <c r="AA48" s="662"/>
      <c r="AB48" s="662"/>
      <c r="AC48" s="662"/>
      <c r="AD48" s="64">
        <v>0.64496999247422848</v>
      </c>
      <c r="AE48" s="662" t="s">
        <v>5160</v>
      </c>
      <c r="AF48" s="662"/>
      <c r="AG48" s="64">
        <v>6.0820785667906482E-2</v>
      </c>
    </row>
    <row r="49" spans="1:24" ht="16.5" thickBot="1" x14ac:dyDescent="0.3">
      <c r="A49" s="3" t="s">
        <v>243</v>
      </c>
      <c r="B49" s="4" t="s">
        <v>1817</v>
      </c>
      <c r="C49" s="4" t="s">
        <v>853</v>
      </c>
      <c r="D49" s="4" t="s">
        <v>478</v>
      </c>
      <c r="E49" s="4" t="s">
        <v>1875</v>
      </c>
      <c r="F49" s="4" t="s">
        <v>1878</v>
      </c>
      <c r="G49" s="4" t="s">
        <v>1879</v>
      </c>
      <c r="I49" s="654"/>
      <c r="J49" s="446" t="s">
        <v>866</v>
      </c>
      <c r="K49" s="74">
        <v>6.9444444444444441E-3</v>
      </c>
      <c r="L49" s="75">
        <v>2.0096107457526706E-2</v>
      </c>
      <c r="M49" s="74">
        <v>8.8666316730269968E-3</v>
      </c>
      <c r="N49" s="74">
        <v>-1.5438184632049362E-3</v>
      </c>
      <c r="O49" s="126">
        <f t="shared" si="6"/>
        <v>-1.3691473200621871E-4</v>
      </c>
      <c r="Q49" s="677"/>
      <c r="R49" s="522" t="s">
        <v>866</v>
      </c>
      <c r="S49" s="141">
        <v>6.9444444444444441E-3</v>
      </c>
      <c r="T49" s="141">
        <v>8.8666316730269968E-3</v>
      </c>
      <c r="U49" s="141">
        <v>2.2805620097865669E-2</v>
      </c>
      <c r="V49" s="141">
        <v>1.7550720534291757</v>
      </c>
      <c r="W49" s="141">
        <f t="shared" si="7"/>
        <v>-3.142275311080088E-2</v>
      </c>
      <c r="X49" s="246">
        <f t="shared" si="8"/>
        <v>9.8738941306234645E-4</v>
      </c>
    </row>
    <row r="50" spans="1:24" ht="16.5" thickBot="1" x14ac:dyDescent="0.3">
      <c r="A50" s="3" t="s">
        <v>249</v>
      </c>
      <c r="B50" s="4" t="s">
        <v>470</v>
      </c>
      <c r="C50" s="4" t="s">
        <v>424</v>
      </c>
      <c r="D50" s="4" t="s">
        <v>1880</v>
      </c>
      <c r="E50" s="4" t="s">
        <v>1817</v>
      </c>
      <c r="F50" s="4" t="s">
        <v>1881</v>
      </c>
      <c r="G50" s="4" t="s">
        <v>1882</v>
      </c>
      <c r="I50" s="646" t="s">
        <v>891</v>
      </c>
      <c r="J50" s="647"/>
      <c r="K50" s="647"/>
      <c r="L50" s="647"/>
      <c r="M50" s="647"/>
      <c r="N50" s="655"/>
      <c r="O50" s="126">
        <f>SUM(O38:O49)</f>
        <v>5.0385952719538586E-2</v>
      </c>
      <c r="Q50" s="675" t="s">
        <v>891</v>
      </c>
      <c r="R50" s="675"/>
      <c r="S50" s="675"/>
      <c r="T50" s="675"/>
      <c r="U50" s="675"/>
      <c r="V50" s="675"/>
      <c r="W50" s="675"/>
      <c r="X50" s="246">
        <f>SUM(X38:X49)</f>
        <v>6.2626281862496316E-2</v>
      </c>
    </row>
    <row r="51" spans="1:24" ht="19.5" thickBot="1" x14ac:dyDescent="0.3">
      <c r="A51" s="3" t="s">
        <v>255</v>
      </c>
      <c r="B51" s="4" t="s">
        <v>660</v>
      </c>
      <c r="C51" s="4" t="s">
        <v>482</v>
      </c>
      <c r="D51" s="4" t="s">
        <v>486</v>
      </c>
      <c r="E51" s="4" t="s">
        <v>470</v>
      </c>
      <c r="F51" s="4" t="s">
        <v>1883</v>
      </c>
      <c r="G51" s="4" t="s">
        <v>1884</v>
      </c>
      <c r="I51" s="649" t="s">
        <v>5173</v>
      </c>
      <c r="J51" s="650"/>
      <c r="K51" s="650"/>
      <c r="L51" s="650"/>
      <c r="M51" s="650"/>
      <c r="N51" s="656"/>
      <c r="O51" s="126">
        <f>O50/12</f>
        <v>4.1988293932948822E-3</v>
      </c>
      <c r="Q51" s="676" t="s">
        <v>5070</v>
      </c>
      <c r="R51" s="676"/>
      <c r="S51" s="676"/>
      <c r="T51" s="676"/>
      <c r="U51" s="676"/>
      <c r="V51" s="676"/>
      <c r="W51" s="676"/>
      <c r="X51" s="246">
        <f>X50/12</f>
        <v>5.2188568218746933E-3</v>
      </c>
    </row>
    <row r="52" spans="1:24" ht="19.5" thickBot="1" x14ac:dyDescent="0.3">
      <c r="A52" s="3" t="s">
        <v>258</v>
      </c>
      <c r="B52" s="4" t="s">
        <v>612</v>
      </c>
      <c r="C52" s="4" t="s">
        <v>423</v>
      </c>
      <c r="D52" s="4" t="s">
        <v>652</v>
      </c>
      <c r="E52" s="4" t="s">
        <v>1834</v>
      </c>
      <c r="F52" s="4" t="s">
        <v>1885</v>
      </c>
      <c r="G52" s="4" t="s">
        <v>1886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523" t="s">
        <v>884</v>
      </c>
      <c r="R52" s="523" t="s">
        <v>885</v>
      </c>
      <c r="S52" s="523" t="s">
        <v>5168</v>
      </c>
      <c r="T52" s="523" t="s">
        <v>5170</v>
      </c>
      <c r="U52" s="523" t="s">
        <v>5174</v>
      </c>
      <c r="V52" s="523" t="s">
        <v>5078</v>
      </c>
      <c r="W52" s="523" t="s">
        <v>5175</v>
      </c>
      <c r="X52" s="523" t="s">
        <v>5176</v>
      </c>
    </row>
    <row r="53" spans="1:24" ht="16.5" thickBot="1" x14ac:dyDescent="0.3">
      <c r="A53" s="3" t="s">
        <v>263</v>
      </c>
      <c r="B53" s="4" t="s">
        <v>588</v>
      </c>
      <c r="C53" s="4" t="s">
        <v>1846</v>
      </c>
      <c r="D53" s="4" t="s">
        <v>428</v>
      </c>
      <c r="E53" s="4" t="s">
        <v>1846</v>
      </c>
      <c r="F53" s="4" t="s">
        <v>1887</v>
      </c>
      <c r="G53" s="4" t="s">
        <v>1888</v>
      </c>
      <c r="I53" s="652">
        <v>2014</v>
      </c>
      <c r="J53" s="446" t="s">
        <v>867</v>
      </c>
      <c r="K53" s="74">
        <v>0.14827586206896551</v>
      </c>
      <c r="L53" s="74">
        <v>5.2852489488706474E-2</v>
      </c>
      <c r="M53" s="74">
        <v>4.3057625783952537E-2</v>
      </c>
      <c r="N53" s="74">
        <v>1.9868817943784263E-2</v>
      </c>
      <c r="O53" s="126">
        <f>((K53-L53)*(M53-N53))</f>
        <v>2.2127542502244093E-3</v>
      </c>
      <c r="Q53" s="675">
        <v>2014</v>
      </c>
      <c r="R53" s="522" t="s">
        <v>867</v>
      </c>
      <c r="S53" s="74">
        <v>0.14827586206896551</v>
      </c>
      <c r="T53" s="74">
        <v>4.3057625783952537E-2</v>
      </c>
      <c r="U53" s="141">
        <v>1.3960575973707985E-2</v>
      </c>
      <c r="V53" s="141">
        <v>1.9574346911344762</v>
      </c>
      <c r="W53" s="141">
        <f>S53-U53-(V53*T53)</f>
        <v>5.0032795667862534E-2</v>
      </c>
      <c r="X53" s="363">
        <f>W53^2</f>
        <v>2.5032806423420841E-3</v>
      </c>
    </row>
    <row r="54" spans="1:24" ht="16.5" thickBot="1" x14ac:dyDescent="0.3">
      <c r="A54" s="3" t="s">
        <v>267</v>
      </c>
      <c r="B54" s="4" t="s">
        <v>1889</v>
      </c>
      <c r="C54" s="4" t="s">
        <v>473</v>
      </c>
      <c r="D54" s="4" t="s">
        <v>589</v>
      </c>
      <c r="E54" s="4" t="s">
        <v>1825</v>
      </c>
      <c r="F54" s="4" t="s">
        <v>1890</v>
      </c>
      <c r="G54" s="4" t="s">
        <v>1891</v>
      </c>
      <c r="I54" s="653"/>
      <c r="J54" s="446" t="s">
        <v>868</v>
      </c>
      <c r="K54" s="74">
        <v>0.11411411411411411</v>
      </c>
      <c r="L54" s="74">
        <v>5.2852489488706474E-2</v>
      </c>
      <c r="M54" s="74">
        <v>4.7090703192407331E-2</v>
      </c>
      <c r="N54" s="74">
        <v>1.9868817943784263E-2</v>
      </c>
      <c r="O54" s="126">
        <f t="shared" ref="O54:O64" si="9">((K54-L54)*(M54-N54))</f>
        <v>1.6676569156970679E-3</v>
      </c>
      <c r="Q54" s="675"/>
      <c r="R54" s="522" t="s">
        <v>868</v>
      </c>
      <c r="S54" s="74">
        <v>0.11411411411411411</v>
      </c>
      <c r="T54" s="74">
        <v>4.7090703192407331E-2</v>
      </c>
      <c r="U54" s="141">
        <v>1.3960575973707985E-2</v>
      </c>
      <c r="V54" s="141">
        <v>1.9574346911344762</v>
      </c>
      <c r="W54" s="141">
        <f t="shared" ref="W54:W64" si="10">S54-U54-(V54*T54)</f>
        <v>7.976562081670982E-3</v>
      </c>
      <c r="X54" s="363">
        <f t="shared" ref="X54:X64" si="11">W54^2</f>
        <v>6.3625542642751305E-5</v>
      </c>
    </row>
    <row r="55" spans="1:24" ht="16.5" thickBot="1" x14ac:dyDescent="0.3">
      <c r="A55" s="3" t="s">
        <v>271</v>
      </c>
      <c r="B55" s="4" t="s">
        <v>676</v>
      </c>
      <c r="C55" s="4" t="s">
        <v>598</v>
      </c>
      <c r="D55" s="4" t="s">
        <v>652</v>
      </c>
      <c r="E55" s="4" t="s">
        <v>1889</v>
      </c>
      <c r="F55" s="4" t="s">
        <v>1892</v>
      </c>
      <c r="G55" s="4" t="s">
        <v>1893</v>
      </c>
      <c r="I55" s="653"/>
      <c r="J55" s="446" t="s">
        <v>869</v>
      </c>
      <c r="K55" s="74">
        <v>3.2345013477088951E-2</v>
      </c>
      <c r="L55" s="74">
        <v>5.2852489488706474E-2</v>
      </c>
      <c r="M55" s="74">
        <v>2.9381091555189243E-2</v>
      </c>
      <c r="N55" s="74">
        <v>1.9868817943784263E-2</v>
      </c>
      <c r="O55" s="126">
        <f t="shared" si="9"/>
        <v>-1.9507272290183002E-4</v>
      </c>
      <c r="Q55" s="675"/>
      <c r="R55" s="522" t="s">
        <v>869</v>
      </c>
      <c r="S55" s="74">
        <v>3.2345013477088951E-2</v>
      </c>
      <c r="T55" s="74">
        <v>2.9381091555189243E-2</v>
      </c>
      <c r="U55" s="141">
        <v>1.3960575973707985E-2</v>
      </c>
      <c r="V55" s="141">
        <v>1.9574346911344762</v>
      </c>
      <c r="W55" s="141">
        <f t="shared" si="10"/>
        <v>-3.9127130370144661E-2</v>
      </c>
      <c r="X55" s="363">
        <f t="shared" si="11"/>
        <v>1.5309323310022966E-3</v>
      </c>
    </row>
    <row r="56" spans="1:24" ht="16.5" thickBot="1" x14ac:dyDescent="0.3">
      <c r="A56" s="3" t="s">
        <v>277</v>
      </c>
      <c r="B56" s="4" t="s">
        <v>503</v>
      </c>
      <c r="C56" s="4" t="s">
        <v>602</v>
      </c>
      <c r="D56" s="4" t="s">
        <v>597</v>
      </c>
      <c r="E56" s="4" t="s">
        <v>676</v>
      </c>
      <c r="F56" s="4" t="s">
        <v>1894</v>
      </c>
      <c r="G56" s="4" t="s">
        <v>1895</v>
      </c>
      <c r="I56" s="653"/>
      <c r="J56" s="446" t="s">
        <v>870</v>
      </c>
      <c r="K56" s="74">
        <v>0.16831697127937337</v>
      </c>
      <c r="L56" s="74">
        <v>5.2852489488706474E-2</v>
      </c>
      <c r="M56" s="74">
        <v>1.9324336155895544E-2</v>
      </c>
      <c r="N56" s="74">
        <v>1.9868817943784263E-2</v>
      </c>
      <c r="O56" s="126">
        <f t="shared" si="9"/>
        <v>-6.2868307483026747E-5</v>
      </c>
      <c r="Q56" s="675"/>
      <c r="R56" s="522" t="s">
        <v>870</v>
      </c>
      <c r="S56" s="74">
        <v>0.16831697127937337</v>
      </c>
      <c r="T56" s="74">
        <v>1.9324336155895544E-2</v>
      </c>
      <c r="U56" s="141">
        <v>1.3960575973707985E-2</v>
      </c>
      <c r="V56" s="141">
        <v>1.9574346911344762</v>
      </c>
      <c r="W56" s="141">
        <f t="shared" si="10"/>
        <v>0.1165302693309712</v>
      </c>
      <c r="X56" s="363">
        <f t="shared" si="11"/>
        <v>1.3579303670348687E-2</v>
      </c>
    </row>
    <row r="57" spans="1:24" ht="16.5" thickBot="1" x14ac:dyDescent="0.3">
      <c r="A57" s="3" t="s">
        <v>281</v>
      </c>
      <c r="B57" s="4" t="s">
        <v>1896</v>
      </c>
      <c r="C57" s="4" t="s">
        <v>837</v>
      </c>
      <c r="D57" s="4" t="s">
        <v>505</v>
      </c>
      <c r="E57" s="4" t="s">
        <v>1897</v>
      </c>
      <c r="F57" s="4" t="s">
        <v>1898</v>
      </c>
      <c r="G57" s="4" t="s">
        <v>1899</v>
      </c>
      <c r="I57" s="653"/>
      <c r="J57" s="446" t="s">
        <v>871</v>
      </c>
      <c r="K57" s="74">
        <v>3.0303030303030304E-2</v>
      </c>
      <c r="L57" s="74">
        <v>5.2852489488706474E-2</v>
      </c>
      <c r="M57" s="74">
        <v>1.1767448709138997E-2</v>
      </c>
      <c r="N57" s="74">
        <v>1.9868817943784263E-2</v>
      </c>
      <c r="O57" s="126">
        <f t="shared" si="9"/>
        <v>1.82681494904726E-4</v>
      </c>
      <c r="Q57" s="675"/>
      <c r="R57" s="522" t="s">
        <v>871</v>
      </c>
      <c r="S57" s="74">
        <v>3.0303030303030304E-2</v>
      </c>
      <c r="T57" s="74">
        <v>1.1767448709138997E-2</v>
      </c>
      <c r="U57" s="141">
        <v>1.3960575973707985E-2</v>
      </c>
      <c r="V57" s="141">
        <v>1.9574346911344762</v>
      </c>
      <c r="W57" s="141">
        <f t="shared" si="10"/>
        <v>-6.6915580000919649E-3</v>
      </c>
      <c r="X57" s="363">
        <f t="shared" si="11"/>
        <v>4.4776948468594774E-5</v>
      </c>
    </row>
    <row r="58" spans="1:24" ht="16.5" thickBot="1" x14ac:dyDescent="0.3">
      <c r="A58" s="3" t="s">
        <v>286</v>
      </c>
      <c r="B58" s="4" t="s">
        <v>489</v>
      </c>
      <c r="C58" s="4" t="s">
        <v>1889</v>
      </c>
      <c r="D58" s="4" t="s">
        <v>489</v>
      </c>
      <c r="E58" s="4" t="s">
        <v>466</v>
      </c>
      <c r="F58" s="4" t="s">
        <v>1900</v>
      </c>
      <c r="G58" s="4" t="s">
        <v>1901</v>
      </c>
      <c r="I58" s="653"/>
      <c r="J58" s="446" t="s">
        <v>872</v>
      </c>
      <c r="K58" s="74">
        <v>1.2254901960784314E-2</v>
      </c>
      <c r="L58" s="74">
        <v>5.2852489488706474E-2</v>
      </c>
      <c r="M58" s="74">
        <v>-2.2800315323509741E-3</v>
      </c>
      <c r="N58" s="74">
        <v>1.9868817943784263E-2</v>
      </c>
      <c r="O58" s="126">
        <f t="shared" si="9"/>
        <v>8.991898552501732E-4</v>
      </c>
      <c r="Q58" s="675"/>
      <c r="R58" s="522" t="s">
        <v>872</v>
      </c>
      <c r="S58" s="74">
        <v>1.2254901960784314E-2</v>
      </c>
      <c r="T58" s="74">
        <v>-2.2800315323509741E-3</v>
      </c>
      <c r="U58" s="141">
        <v>1.3960575973707985E-2</v>
      </c>
      <c r="V58" s="141">
        <v>1.9574346911344762</v>
      </c>
      <c r="W58" s="141">
        <f t="shared" si="10"/>
        <v>2.757338805380624E-3</v>
      </c>
      <c r="X58" s="363">
        <f t="shared" si="11"/>
        <v>7.6029172876578467E-6</v>
      </c>
    </row>
    <row r="59" spans="1:24" ht="16.5" thickBot="1" x14ac:dyDescent="0.3">
      <c r="A59" s="3" t="s">
        <v>636</v>
      </c>
      <c r="B59" s="661" t="s">
        <v>1902</v>
      </c>
      <c r="C59" s="661"/>
      <c r="D59" s="661"/>
      <c r="E59" s="661"/>
      <c r="F59" s="661"/>
      <c r="G59" s="661"/>
      <c r="I59" s="653"/>
      <c r="J59" s="446" t="s">
        <v>873</v>
      </c>
      <c r="K59" s="74">
        <v>8.4745762711864403E-2</v>
      </c>
      <c r="L59" s="74">
        <v>5.2852489488706474E-2</v>
      </c>
      <c r="M59" s="74">
        <v>5.5465739603972428E-2</v>
      </c>
      <c r="N59" s="74">
        <v>1.9868817943784263E-2</v>
      </c>
      <c r="O59" s="126">
        <f t="shared" si="9"/>
        <v>1.1353023484117297E-3</v>
      </c>
      <c r="Q59" s="675"/>
      <c r="R59" s="522" t="s">
        <v>873</v>
      </c>
      <c r="S59" s="74">
        <v>8.4745762711864403E-2</v>
      </c>
      <c r="T59" s="74">
        <v>5.5465739603972428E-2</v>
      </c>
      <c r="U59" s="141">
        <v>1.3960575973707985E-2</v>
      </c>
      <c r="V59" s="141">
        <v>1.9574346911344762</v>
      </c>
      <c r="W59" s="141">
        <f t="shared" si="10"/>
        <v>-3.7785376132090626E-2</v>
      </c>
      <c r="X59" s="363">
        <f t="shared" si="11"/>
        <v>1.427734649443564E-3</v>
      </c>
    </row>
    <row r="60" spans="1:24" ht="16.5" thickBot="1" x14ac:dyDescent="0.3">
      <c r="A60" s="3" t="s">
        <v>292</v>
      </c>
      <c r="B60" s="4" t="s">
        <v>648</v>
      </c>
      <c r="C60" s="4" t="s">
        <v>629</v>
      </c>
      <c r="D60" s="4" t="s">
        <v>578</v>
      </c>
      <c r="E60" s="4" t="s">
        <v>489</v>
      </c>
      <c r="F60" s="4" t="s">
        <v>1903</v>
      </c>
      <c r="G60" s="4" t="s">
        <v>1904</v>
      </c>
      <c r="I60" s="653"/>
      <c r="J60" s="446" t="s">
        <v>874</v>
      </c>
      <c r="K60" s="74">
        <v>-1.3392857142857142E-2</v>
      </c>
      <c r="L60" s="74">
        <v>5.2852489488706474E-2</v>
      </c>
      <c r="M60" s="74">
        <v>1.0365081193137061E-3</v>
      </c>
      <c r="N60" s="74">
        <v>1.9868817943784263E-2</v>
      </c>
      <c r="O60" s="126">
        <f t="shared" si="9"/>
        <v>1.2475528921950529E-3</v>
      </c>
      <c r="Q60" s="675"/>
      <c r="R60" s="522" t="s">
        <v>874</v>
      </c>
      <c r="S60" s="74">
        <v>-1.3392857142857142E-2</v>
      </c>
      <c r="T60" s="74">
        <v>1.0365081193137061E-3</v>
      </c>
      <c r="U60" s="141">
        <v>1.3960575973707985E-2</v>
      </c>
      <c r="V60" s="141">
        <v>1.9574346911344762</v>
      </c>
      <c r="W60" s="141">
        <f t="shared" si="10"/>
        <v>-2.9382330066952331E-2</v>
      </c>
      <c r="X60" s="363">
        <f t="shared" si="11"/>
        <v>8.6332132016333097E-4</v>
      </c>
    </row>
    <row r="61" spans="1:24" ht="16.5" thickBot="1" x14ac:dyDescent="0.3">
      <c r="A61" s="3" t="s">
        <v>296</v>
      </c>
      <c r="B61" s="4" t="s">
        <v>654</v>
      </c>
      <c r="C61" s="4" t="s">
        <v>838</v>
      </c>
      <c r="D61" s="4" t="s">
        <v>829</v>
      </c>
      <c r="E61" s="4" t="s">
        <v>649</v>
      </c>
      <c r="F61" s="4" t="s">
        <v>1905</v>
      </c>
      <c r="G61" s="4" t="s">
        <v>1906</v>
      </c>
      <c r="I61" s="653"/>
      <c r="J61" s="446" t="s">
        <v>875</v>
      </c>
      <c r="K61" s="74">
        <v>-5.6561085972850679E-2</v>
      </c>
      <c r="L61" s="74">
        <v>5.2852489488706474E-2</v>
      </c>
      <c r="M61" s="74">
        <v>4.4638748274275141E-3</v>
      </c>
      <c r="N61" s="74">
        <v>1.9868817943784263E-2</v>
      </c>
      <c r="O61" s="126">
        <f t="shared" si="9"/>
        <v>1.6855099061424946E-3</v>
      </c>
      <c r="Q61" s="675"/>
      <c r="R61" s="522" t="s">
        <v>875</v>
      </c>
      <c r="S61" s="74">
        <v>-5.6561085972850679E-2</v>
      </c>
      <c r="T61" s="74">
        <v>4.4638748274275141E-3</v>
      </c>
      <c r="U61" s="141">
        <v>1.3960575973707985E-2</v>
      </c>
      <c r="V61" s="141">
        <v>1.9574346911344762</v>
      </c>
      <c r="W61" s="141">
        <f t="shared" si="10"/>
        <v>-7.92594053906472E-2</v>
      </c>
      <c r="X61" s="363">
        <f t="shared" si="11"/>
        <v>6.2820533428789545E-3</v>
      </c>
    </row>
    <row r="62" spans="1:24" ht="16.5" thickBot="1" x14ac:dyDescent="0.3">
      <c r="A62" s="3" t="s">
        <v>302</v>
      </c>
      <c r="B62" s="4" t="s">
        <v>1907</v>
      </c>
      <c r="C62" s="4" t="s">
        <v>505</v>
      </c>
      <c r="D62" s="4" t="s">
        <v>1908</v>
      </c>
      <c r="E62" s="4" t="s">
        <v>639</v>
      </c>
      <c r="F62" s="4" t="s">
        <v>1909</v>
      </c>
      <c r="G62" s="4" t="s">
        <v>1910</v>
      </c>
      <c r="I62" s="653"/>
      <c r="J62" s="446" t="s">
        <v>876</v>
      </c>
      <c r="K62" s="74">
        <v>6.235011990407674E-2</v>
      </c>
      <c r="L62" s="74">
        <v>5.2852489488706474E-2</v>
      </c>
      <c r="M62" s="74">
        <v>-5.7612131763413272E-3</v>
      </c>
      <c r="N62" s="74">
        <v>1.9868817943784263E-2</v>
      </c>
      <c r="O62" s="126">
        <f t="shared" si="9"/>
        <v>-2.4342456311339126E-4</v>
      </c>
      <c r="Q62" s="675"/>
      <c r="R62" s="522" t="s">
        <v>876</v>
      </c>
      <c r="S62" s="74">
        <v>6.235011990407674E-2</v>
      </c>
      <c r="T62" s="74">
        <v>-5.7612131763413272E-3</v>
      </c>
      <c r="U62" s="141">
        <v>1.3960575973707985E-2</v>
      </c>
      <c r="V62" s="141">
        <v>1.9574346911344762</v>
      </c>
      <c r="W62" s="141">
        <f t="shared" si="10"/>
        <v>5.9666742464760315E-2</v>
      </c>
      <c r="X62" s="363">
        <f t="shared" si="11"/>
        <v>3.5601201563560318E-3</v>
      </c>
    </row>
    <row r="63" spans="1:24" ht="16.5" thickBot="1" x14ac:dyDescent="0.3">
      <c r="A63" s="3" t="s">
        <v>308</v>
      </c>
      <c r="B63" s="4" t="s">
        <v>515</v>
      </c>
      <c r="C63" s="4" t="s">
        <v>917</v>
      </c>
      <c r="D63" s="4" t="s">
        <v>1911</v>
      </c>
      <c r="E63" s="4" t="s">
        <v>1907</v>
      </c>
      <c r="F63" s="4" t="s">
        <v>1912</v>
      </c>
      <c r="G63" s="4" t="s">
        <v>1913</v>
      </c>
      <c r="I63" s="653"/>
      <c r="J63" s="446" t="s">
        <v>877</v>
      </c>
      <c r="K63" s="74">
        <v>4.0632054176072234E-2</v>
      </c>
      <c r="L63" s="74">
        <v>5.2852489488706474E-2</v>
      </c>
      <c r="M63" s="74">
        <v>2.1058694775646664E-2</v>
      </c>
      <c r="N63" s="74">
        <v>1.9868817943784263E-2</v>
      </c>
      <c r="O63" s="126">
        <f t="shared" si="9"/>
        <v>-1.4540812853776643E-5</v>
      </c>
      <c r="Q63" s="675"/>
      <c r="R63" s="522" t="s">
        <v>877</v>
      </c>
      <c r="S63" s="74">
        <v>4.0632054176072234E-2</v>
      </c>
      <c r="T63" s="74">
        <v>2.1058694775646664E-2</v>
      </c>
      <c r="U63" s="141">
        <v>1.3960575973707985E-2</v>
      </c>
      <c r="V63" s="141">
        <v>1.9574346911344762</v>
      </c>
      <c r="W63" s="141">
        <f t="shared" si="10"/>
        <v>-1.454954150149889E-2</v>
      </c>
      <c r="X63" s="363">
        <f t="shared" si="11"/>
        <v>2.1168915790383859E-4</v>
      </c>
    </row>
    <row r="64" spans="1:24" ht="16.5" thickBot="1" x14ac:dyDescent="0.3">
      <c r="A64" s="3" t="s">
        <v>314</v>
      </c>
      <c r="B64" s="4" t="s">
        <v>554</v>
      </c>
      <c r="C64" s="4" t="s">
        <v>986</v>
      </c>
      <c r="D64" s="4" t="s">
        <v>965</v>
      </c>
      <c r="E64" s="4" t="s">
        <v>515</v>
      </c>
      <c r="F64" s="4" t="s">
        <v>1914</v>
      </c>
      <c r="G64" s="4" t="s">
        <v>1915</v>
      </c>
      <c r="I64" s="654"/>
      <c r="J64" s="446" t="s">
        <v>866</v>
      </c>
      <c r="K64" s="74">
        <v>1.0845986984815618E-2</v>
      </c>
      <c r="L64" s="74">
        <v>5.2852489488706474E-2</v>
      </c>
      <c r="M64" s="74">
        <v>1.3821037311159501E-2</v>
      </c>
      <c r="N64" s="74">
        <v>1.9868817943784263E-2</v>
      </c>
      <c r="O64" s="126">
        <f t="shared" si="9"/>
        <v>2.5404611228733472E-4</v>
      </c>
      <c r="Q64" s="675"/>
      <c r="R64" s="522" t="s">
        <v>866</v>
      </c>
      <c r="S64" s="74">
        <v>1.0845986984815618E-2</v>
      </c>
      <c r="T64" s="74">
        <v>1.3821037311159501E-2</v>
      </c>
      <c r="U64" s="141">
        <v>1.3960575973707985E-2</v>
      </c>
      <c r="V64" s="141">
        <v>1.9574346911344762</v>
      </c>
      <c r="W64" s="141">
        <f t="shared" si="10"/>
        <v>-3.0168366889219936E-2</v>
      </c>
      <c r="X64" s="363">
        <f t="shared" si="11"/>
        <v>9.101303607625818E-4</v>
      </c>
    </row>
    <row r="65" spans="1:24" ht="16.5" thickBot="1" x14ac:dyDescent="0.3">
      <c r="A65" s="3" t="s">
        <v>320</v>
      </c>
      <c r="B65" s="4" t="s">
        <v>915</v>
      </c>
      <c r="C65" s="4" t="s">
        <v>820</v>
      </c>
      <c r="D65" s="4" t="s">
        <v>549</v>
      </c>
      <c r="E65" s="4" t="s">
        <v>816</v>
      </c>
      <c r="F65" s="4" t="s">
        <v>1916</v>
      </c>
      <c r="G65" s="4" t="s">
        <v>1917</v>
      </c>
      <c r="I65" s="646" t="s">
        <v>891</v>
      </c>
      <c r="J65" s="647"/>
      <c r="K65" s="647"/>
      <c r="L65" s="647"/>
      <c r="M65" s="647"/>
      <c r="N65" s="648"/>
      <c r="O65" s="126">
        <f>SUM(O53:O64)</f>
        <v>8.7687873687609646E-3</v>
      </c>
      <c r="Q65" s="675" t="s">
        <v>891</v>
      </c>
      <c r="R65" s="675"/>
      <c r="S65" s="675"/>
      <c r="T65" s="675"/>
      <c r="U65" s="675"/>
      <c r="V65" s="675"/>
      <c r="W65" s="675"/>
      <c r="X65" s="363">
        <f>SUM(X53:X64)</f>
        <v>3.0984571039600374E-2</v>
      </c>
    </row>
    <row r="66" spans="1:24" ht="19.5" thickBot="1" x14ac:dyDescent="0.3">
      <c r="A66" s="3" t="s">
        <v>325</v>
      </c>
      <c r="B66" s="4" t="s">
        <v>515</v>
      </c>
      <c r="C66" s="4" t="s">
        <v>905</v>
      </c>
      <c r="D66" s="4" t="s">
        <v>515</v>
      </c>
      <c r="E66" s="4" t="s">
        <v>915</v>
      </c>
      <c r="F66" s="4" t="s">
        <v>1918</v>
      </c>
      <c r="G66" s="4" t="s">
        <v>1919</v>
      </c>
      <c r="I66" s="649" t="s">
        <v>5173</v>
      </c>
      <c r="J66" s="650"/>
      <c r="K66" s="650"/>
      <c r="L66" s="650"/>
      <c r="M66" s="650"/>
      <c r="N66" s="651"/>
      <c r="O66" s="126">
        <f>O65/12</f>
        <v>7.3073228073008035E-4</v>
      </c>
      <c r="Q66" s="676" t="s">
        <v>5070</v>
      </c>
      <c r="R66" s="676"/>
      <c r="S66" s="676"/>
      <c r="T66" s="676"/>
      <c r="U66" s="676"/>
      <c r="V66" s="676"/>
      <c r="W66" s="676"/>
      <c r="X66" s="363">
        <f>X65/12</f>
        <v>2.5820475866333644E-3</v>
      </c>
    </row>
    <row r="67" spans="1:24" ht="19.5" thickBot="1" x14ac:dyDescent="0.3">
      <c r="A67" s="3" t="s">
        <v>330</v>
      </c>
      <c r="B67" s="4" t="s">
        <v>818</v>
      </c>
      <c r="C67" s="4" t="s">
        <v>821</v>
      </c>
      <c r="D67" s="4" t="s">
        <v>977</v>
      </c>
      <c r="E67" s="4" t="s">
        <v>515</v>
      </c>
      <c r="F67" s="4" t="s">
        <v>1914</v>
      </c>
      <c r="G67" s="4" t="s">
        <v>1920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523" t="s">
        <v>884</v>
      </c>
      <c r="R67" s="523" t="s">
        <v>885</v>
      </c>
      <c r="S67" s="523" t="s">
        <v>5168</v>
      </c>
      <c r="T67" s="523" t="s">
        <v>5170</v>
      </c>
      <c r="U67" s="523" t="s">
        <v>5174</v>
      </c>
      <c r="V67" s="523" t="s">
        <v>5078</v>
      </c>
      <c r="W67" s="523" t="s">
        <v>5175</v>
      </c>
      <c r="X67" s="523" t="s">
        <v>5176</v>
      </c>
    </row>
    <row r="68" spans="1:24" ht="16.5" thickBot="1" x14ac:dyDescent="0.3">
      <c r="A68" s="3" t="s">
        <v>335</v>
      </c>
      <c r="B68" s="4" t="s">
        <v>985</v>
      </c>
      <c r="C68" s="4" t="s">
        <v>899</v>
      </c>
      <c r="D68" s="4" t="s">
        <v>522</v>
      </c>
      <c r="E68" s="4" t="s">
        <v>818</v>
      </c>
      <c r="F68" s="4" t="s">
        <v>1921</v>
      </c>
      <c r="G68" s="4" t="s">
        <v>1922</v>
      </c>
      <c r="I68" s="652">
        <v>2015</v>
      </c>
      <c r="J68" s="446" t="s">
        <v>867</v>
      </c>
      <c r="K68" s="74">
        <v>2.1459227467811159E-3</v>
      </c>
      <c r="L68" s="74">
        <v>1.3476315842140927E-2</v>
      </c>
      <c r="M68" s="74">
        <v>1.4990318057379324E-2</v>
      </c>
      <c r="N68" s="74">
        <v>-8.9212734082430127E-3</v>
      </c>
      <c r="O68" s="126">
        <f>((K68-L68)*(M68-N68))</f>
        <v>-2.7092773084115188E-4</v>
      </c>
      <c r="Q68" s="675">
        <v>2015</v>
      </c>
      <c r="R68" s="522" t="s">
        <v>867</v>
      </c>
      <c r="S68" s="74">
        <v>2.1459227467811159E-3</v>
      </c>
      <c r="T68" s="74">
        <v>1.4990318057379324E-2</v>
      </c>
      <c r="U68" s="141">
        <v>2.8733924236450863E-2</v>
      </c>
      <c r="V68" s="141">
        <v>1.7102500614107761</v>
      </c>
      <c r="W68" s="141">
        <f>S68-U68-(V68*T68)</f>
        <v>-5.2225193867869807E-2</v>
      </c>
      <c r="X68" s="363">
        <f>W68^2</f>
        <v>2.727470874536586E-3</v>
      </c>
    </row>
    <row r="69" spans="1:24" ht="16.5" thickBot="1" x14ac:dyDescent="0.3">
      <c r="A69" s="3" t="s">
        <v>340</v>
      </c>
      <c r="B69" s="4" t="s">
        <v>986</v>
      </c>
      <c r="C69" s="4" t="s">
        <v>913</v>
      </c>
      <c r="D69" s="4" t="s">
        <v>1923</v>
      </c>
      <c r="E69" s="4" t="s">
        <v>574</v>
      </c>
      <c r="F69" s="4" t="s">
        <v>1924</v>
      </c>
      <c r="G69" s="4" t="s">
        <v>1925</v>
      </c>
      <c r="I69" s="653"/>
      <c r="J69" s="446" t="s">
        <v>868</v>
      </c>
      <c r="K69" s="74">
        <v>0.10278372591006424</v>
      </c>
      <c r="L69" s="74">
        <v>1.3476315842140927E-2</v>
      </c>
      <c r="M69" s="74">
        <v>3.8188695795186717E-2</v>
      </c>
      <c r="N69" s="74">
        <v>-8.9212734082430127E-3</v>
      </c>
      <c r="O69" s="126">
        <f t="shared" ref="O69:O79" si="12">((K69-L69)*(M69-N69))</f>
        <v>4.2072693379379376E-3</v>
      </c>
      <c r="Q69" s="675"/>
      <c r="R69" s="522" t="s">
        <v>868</v>
      </c>
      <c r="S69" s="74">
        <v>0.10278372591006424</v>
      </c>
      <c r="T69" s="74">
        <v>3.8188695795186717E-2</v>
      </c>
      <c r="U69" s="141">
        <v>2.8733924236450863E-2</v>
      </c>
      <c r="V69" s="141">
        <v>1.7102500614107761</v>
      </c>
      <c r="W69" s="141">
        <f t="shared" ref="W69:W79" si="13">S69-U69-(V69*T69)</f>
        <v>8.7375823446978473E-3</v>
      </c>
      <c r="X69" s="363">
        <f t="shared" ref="X69:X79" si="14">W69^2</f>
        <v>7.6345345230375525E-5</v>
      </c>
    </row>
    <row r="70" spans="1:24" ht="16.5" thickBot="1" x14ac:dyDescent="0.3">
      <c r="A70" s="3" t="s">
        <v>343</v>
      </c>
      <c r="B70" s="4" t="s">
        <v>917</v>
      </c>
      <c r="C70" s="4" t="s">
        <v>917</v>
      </c>
      <c r="D70" s="4" t="s">
        <v>524</v>
      </c>
      <c r="E70" s="4" t="s">
        <v>986</v>
      </c>
      <c r="F70" s="4" t="s">
        <v>1926</v>
      </c>
      <c r="G70" s="4" t="s">
        <v>1927</v>
      </c>
      <c r="I70" s="653"/>
      <c r="J70" s="446" t="s">
        <v>869</v>
      </c>
      <c r="K70" s="74">
        <v>0.14555378640776698</v>
      </c>
      <c r="L70" s="74">
        <v>1.3476315842140927E-2</v>
      </c>
      <c r="M70" s="74">
        <v>1.5904866508955791E-2</v>
      </c>
      <c r="N70" s="74">
        <v>-8.9212734082430127E-3</v>
      </c>
      <c r="O70" s="126">
        <f t="shared" si="12"/>
        <v>3.278973764171939E-3</v>
      </c>
      <c r="Q70" s="675"/>
      <c r="R70" s="522" t="s">
        <v>869</v>
      </c>
      <c r="S70" s="74">
        <v>0.14555378640776698</v>
      </c>
      <c r="T70" s="74">
        <v>1.5904866508955791E-2</v>
      </c>
      <c r="U70" s="141">
        <v>2.8733924236450863E-2</v>
      </c>
      <c r="V70" s="141">
        <v>1.7102500614107761</v>
      </c>
      <c r="W70" s="141">
        <f t="shared" si="13"/>
        <v>8.9618563247644278E-2</v>
      </c>
      <c r="X70" s="363">
        <f t="shared" si="14"/>
        <v>8.0314868785720181E-3</v>
      </c>
    </row>
    <row r="71" spans="1:24" ht="16.5" thickBot="1" x14ac:dyDescent="0.3">
      <c r="A71" s="3" t="s">
        <v>348</v>
      </c>
      <c r="B71" s="4" t="s">
        <v>856</v>
      </c>
      <c r="C71" s="4" t="s">
        <v>573</v>
      </c>
      <c r="D71" s="4" t="s">
        <v>898</v>
      </c>
      <c r="E71" s="4" t="s">
        <v>898</v>
      </c>
      <c r="F71" s="4" t="s">
        <v>1928</v>
      </c>
      <c r="G71" s="4" t="s">
        <v>1929</v>
      </c>
      <c r="I71" s="653"/>
      <c r="J71" s="446" t="s">
        <v>870</v>
      </c>
      <c r="K71" s="74">
        <v>-0.12429378531073447</v>
      </c>
      <c r="L71" s="74">
        <v>1.3476315842140927E-2</v>
      </c>
      <c r="M71" s="74">
        <v>-9.6159843649292046E-2</v>
      </c>
      <c r="N71" s="74">
        <v>-8.9212734082430127E-3</v>
      </c>
      <c r="O71" s="126">
        <f t="shared" si="12"/>
        <v>1.2018866646541549E-2</v>
      </c>
      <c r="Q71" s="675"/>
      <c r="R71" s="522" t="s">
        <v>870</v>
      </c>
      <c r="S71" s="74">
        <v>-0.12429378531073447</v>
      </c>
      <c r="T71" s="74">
        <v>-9.6159843649292046E-2</v>
      </c>
      <c r="U71" s="141">
        <v>2.8733924236450863E-2</v>
      </c>
      <c r="V71" s="141">
        <v>1.7102500614107761</v>
      </c>
      <c r="W71" s="141">
        <f t="shared" si="13"/>
        <v>1.1429668959267003E-2</v>
      </c>
      <c r="X71" s="363">
        <f t="shared" si="14"/>
        <v>1.3063733251843167E-4</v>
      </c>
    </row>
    <row r="72" spans="1:24" ht="16.5" thickBot="1" x14ac:dyDescent="0.3">
      <c r="A72" s="3" t="s">
        <v>350</v>
      </c>
      <c r="B72" s="4" t="s">
        <v>919</v>
      </c>
      <c r="C72" s="4" t="s">
        <v>638</v>
      </c>
      <c r="D72" s="4" t="s">
        <v>574</v>
      </c>
      <c r="E72" s="4" t="s">
        <v>638</v>
      </c>
      <c r="F72" s="4" t="s">
        <v>1930</v>
      </c>
      <c r="G72" s="4" t="s">
        <v>1931</v>
      </c>
      <c r="I72" s="653"/>
      <c r="J72" s="446" t="s">
        <v>871</v>
      </c>
      <c r="K72" s="74">
        <v>1.2903225806451613E-2</v>
      </c>
      <c r="L72" s="74">
        <v>1.3476315842140927E-2</v>
      </c>
      <c r="M72" s="74">
        <v>3.9899245491350682E-2</v>
      </c>
      <c r="N72" s="74">
        <v>-8.9212734082430127E-3</v>
      </c>
      <c r="O72" s="126">
        <f t="shared" si="12"/>
        <v>-2.7978552918539E-5</v>
      </c>
      <c r="Q72" s="675"/>
      <c r="R72" s="522" t="s">
        <v>871</v>
      </c>
      <c r="S72" s="74">
        <v>1.2903225806451613E-2</v>
      </c>
      <c r="T72" s="74">
        <v>3.9899245491350682E-2</v>
      </c>
      <c r="U72" s="141">
        <v>2.8733924236450863E-2</v>
      </c>
      <c r="V72" s="141">
        <v>1.7102500614107761</v>
      </c>
      <c r="W72" s="141">
        <f t="shared" si="13"/>
        <v>-8.4068385481825381E-2</v>
      </c>
      <c r="X72" s="363">
        <f t="shared" si="14"/>
        <v>7.067493437520788E-3</v>
      </c>
    </row>
    <row r="73" spans="1:24" ht="16.5" thickBot="1" x14ac:dyDescent="0.3">
      <c r="A73" s="3" t="s">
        <v>1932</v>
      </c>
      <c r="B73" s="661" t="s">
        <v>1933</v>
      </c>
      <c r="C73" s="661"/>
      <c r="D73" s="661"/>
      <c r="E73" s="661"/>
      <c r="F73" s="661"/>
      <c r="G73" s="661"/>
      <c r="I73" s="653"/>
      <c r="J73" s="446" t="s">
        <v>872</v>
      </c>
      <c r="K73" s="74">
        <v>-0.12101910828025478</v>
      </c>
      <c r="L73" s="74">
        <v>1.3476315842140927E-2</v>
      </c>
      <c r="M73" s="74">
        <v>-7.1881256014068778E-2</v>
      </c>
      <c r="N73" s="74">
        <v>-8.9212734082430127E-3</v>
      </c>
      <c r="O73" s="126">
        <f t="shared" si="12"/>
        <v>8.4678295633091923E-3</v>
      </c>
      <c r="Q73" s="675"/>
      <c r="R73" s="522" t="s">
        <v>872</v>
      </c>
      <c r="S73" s="74">
        <v>-0.12101910828025478</v>
      </c>
      <c r="T73" s="74">
        <v>-7.1881256014068778E-2</v>
      </c>
      <c r="U73" s="141">
        <v>2.8733924236450863E-2</v>
      </c>
      <c r="V73" s="141">
        <v>1.7102500614107761</v>
      </c>
      <c r="W73" s="141">
        <f t="shared" si="13"/>
        <v>-2.6818110004360782E-2</v>
      </c>
      <c r="X73" s="363">
        <f t="shared" si="14"/>
        <v>7.1921102420599581E-4</v>
      </c>
    </row>
    <row r="74" spans="1:24" ht="16.5" thickBot="1" x14ac:dyDescent="0.3">
      <c r="A74" s="3" t="s">
        <v>353</v>
      </c>
      <c r="B74" s="4" t="s">
        <v>1934</v>
      </c>
      <c r="C74" s="4" t="s">
        <v>896</v>
      </c>
      <c r="D74" s="4" t="s">
        <v>905</v>
      </c>
      <c r="E74" s="4" t="s">
        <v>919</v>
      </c>
      <c r="F74" s="4" t="s">
        <v>1935</v>
      </c>
      <c r="G74" s="4" t="s">
        <v>1936</v>
      </c>
      <c r="I74" s="653"/>
      <c r="J74" s="446" t="s">
        <v>873</v>
      </c>
      <c r="K74" s="74">
        <v>-3.3816425120772944E-2</v>
      </c>
      <c r="L74" s="74">
        <v>1.3476315842140927E-2</v>
      </c>
      <c r="M74" s="74">
        <v>-3.1031770622303743E-2</v>
      </c>
      <c r="N74" s="74">
        <v>-8.9212734082430127E-3</v>
      </c>
      <c r="O74" s="126">
        <f t="shared" si="12"/>
        <v>1.0456660173058031E-3</v>
      </c>
      <c r="Q74" s="675"/>
      <c r="R74" s="522" t="s">
        <v>873</v>
      </c>
      <c r="S74" s="74">
        <v>-3.3816425120772944E-2</v>
      </c>
      <c r="T74" s="74">
        <v>-3.1031770622303743E-2</v>
      </c>
      <c r="U74" s="141">
        <v>2.8733924236450863E-2</v>
      </c>
      <c r="V74" s="141">
        <v>1.7102500614107761</v>
      </c>
      <c r="W74" s="141">
        <f t="shared" si="13"/>
        <v>-9.4782617447437198E-3</v>
      </c>
      <c r="X74" s="363">
        <f t="shared" si="14"/>
        <v>8.983744570187226E-5</v>
      </c>
    </row>
    <row r="75" spans="1:24" ht="16.5" thickBot="1" x14ac:dyDescent="0.3">
      <c r="A75" s="3" t="s">
        <v>356</v>
      </c>
      <c r="B75" s="4" t="s">
        <v>910</v>
      </c>
      <c r="C75" s="4" t="s">
        <v>896</v>
      </c>
      <c r="D75" s="4" t="s">
        <v>915</v>
      </c>
      <c r="E75" s="4" t="s">
        <v>896</v>
      </c>
      <c r="F75" s="4" t="s">
        <v>1937</v>
      </c>
      <c r="G75" s="4" t="s">
        <v>1938</v>
      </c>
      <c r="I75" s="653"/>
      <c r="J75" s="446" t="s">
        <v>874</v>
      </c>
      <c r="K75" s="74">
        <v>6.25E-2</v>
      </c>
      <c r="L75" s="74">
        <v>1.3476315842140927E-2</v>
      </c>
      <c r="M75" s="74">
        <v>-5.2010822777026289E-2</v>
      </c>
      <c r="N75" s="74">
        <v>-8.9212734082430127E-3</v>
      </c>
      <c r="O75" s="126">
        <f t="shared" si="12"/>
        <v>-2.112408458759707E-3</v>
      </c>
      <c r="Q75" s="675"/>
      <c r="R75" s="522" t="s">
        <v>874</v>
      </c>
      <c r="S75" s="74">
        <v>6.25E-2</v>
      </c>
      <c r="T75" s="74">
        <v>-5.2010822777026289E-2</v>
      </c>
      <c r="U75" s="141">
        <v>2.8733924236450863E-2</v>
      </c>
      <c r="V75" s="141">
        <v>1.7102500614107761</v>
      </c>
      <c r="W75" s="141">
        <f t="shared" si="13"/>
        <v>0.12271758861198333</v>
      </c>
      <c r="X75" s="363">
        <f t="shared" si="14"/>
        <v>1.5059606554739979E-2</v>
      </c>
    </row>
    <row r="76" spans="1:24" ht="16.5" thickBot="1" x14ac:dyDescent="0.3">
      <c r="A76" s="3" t="s">
        <v>358</v>
      </c>
      <c r="B76" s="4" t="s">
        <v>964</v>
      </c>
      <c r="C76" s="4" t="s">
        <v>910</v>
      </c>
      <c r="D76" s="4" t="s">
        <v>964</v>
      </c>
      <c r="E76" s="4" t="s">
        <v>988</v>
      </c>
      <c r="F76" s="4" t="s">
        <v>1939</v>
      </c>
      <c r="G76" s="4" t="s">
        <v>1940</v>
      </c>
      <c r="I76" s="653"/>
      <c r="J76" s="446" t="s">
        <v>875</v>
      </c>
      <c r="K76" s="74">
        <v>-0.18588235294117647</v>
      </c>
      <c r="L76" s="74">
        <v>1.3476315842140927E-2</v>
      </c>
      <c r="M76" s="74">
        <v>-8.5403666273141152E-2</v>
      </c>
      <c r="N76" s="74">
        <v>-8.9212734082430127E-3</v>
      </c>
      <c r="O76" s="126">
        <f t="shared" si="12"/>
        <v>1.5247428026908785E-2</v>
      </c>
      <c r="Q76" s="675"/>
      <c r="R76" s="522" t="s">
        <v>875</v>
      </c>
      <c r="S76" s="74">
        <v>-0.18588235294117647</v>
      </c>
      <c r="T76" s="74">
        <v>-8.5403666273141152E-2</v>
      </c>
      <c r="U76" s="141">
        <v>2.8733924236450863E-2</v>
      </c>
      <c r="V76" s="141">
        <v>1.7102500614107761</v>
      </c>
      <c r="W76" s="141">
        <f t="shared" si="13"/>
        <v>-6.8554651689282237E-2</v>
      </c>
      <c r="X76" s="363">
        <f t="shared" si="14"/>
        <v>4.6997402682388079E-3</v>
      </c>
    </row>
    <row r="77" spans="1:24" ht="16.5" thickBot="1" x14ac:dyDescent="0.3">
      <c r="A77" s="3" t="s">
        <v>364</v>
      </c>
      <c r="B77" s="4" t="s">
        <v>524</v>
      </c>
      <c r="C77" s="4" t="s">
        <v>515</v>
      </c>
      <c r="D77" s="4" t="s">
        <v>819</v>
      </c>
      <c r="E77" s="4" t="s">
        <v>964</v>
      </c>
      <c r="F77" s="4" t="s">
        <v>1941</v>
      </c>
      <c r="G77" s="4" t="s">
        <v>1942</v>
      </c>
      <c r="I77" s="653"/>
      <c r="J77" s="446" t="s">
        <v>876</v>
      </c>
      <c r="K77" s="74">
        <v>0.21676300578034682</v>
      </c>
      <c r="L77" s="74">
        <v>1.3476315842140927E-2</v>
      </c>
      <c r="M77" s="74">
        <v>7.7661777639081955E-2</v>
      </c>
      <c r="N77" s="74">
        <v>-8.9212734082430127E-3</v>
      </c>
      <c r="O77" s="126">
        <f t="shared" si="12"/>
        <v>1.7601181852161404E-2</v>
      </c>
      <c r="Q77" s="675"/>
      <c r="R77" s="522" t="s">
        <v>876</v>
      </c>
      <c r="S77" s="74">
        <v>0.21676300578034682</v>
      </c>
      <c r="T77" s="74">
        <v>7.7661777639081955E-2</v>
      </c>
      <c r="U77" s="141">
        <v>2.8733924236450863E-2</v>
      </c>
      <c r="V77" s="141">
        <v>1.7102500614107761</v>
      </c>
      <c r="W77" s="141">
        <f t="shared" si="13"/>
        <v>5.5208021567386023E-2</v>
      </c>
      <c r="X77" s="363">
        <f t="shared" si="14"/>
        <v>3.0479256453849603E-3</v>
      </c>
    </row>
    <row r="78" spans="1:24" ht="16.5" thickBot="1" x14ac:dyDescent="0.3">
      <c r="A78" s="3" t="s">
        <v>368</v>
      </c>
      <c r="B78" s="4" t="s">
        <v>990</v>
      </c>
      <c r="C78" s="4" t="s">
        <v>990</v>
      </c>
      <c r="D78" s="4" t="s">
        <v>990</v>
      </c>
      <c r="E78" s="4" t="s">
        <v>990</v>
      </c>
      <c r="F78" s="4" t="s">
        <v>990</v>
      </c>
      <c r="G78" s="4" t="s">
        <v>990</v>
      </c>
      <c r="I78" s="653"/>
      <c r="J78" s="446" t="s">
        <v>877</v>
      </c>
      <c r="K78" s="74">
        <v>2.3752969121140142E-2</v>
      </c>
      <c r="L78" s="74">
        <v>1.3476315842140927E-2</v>
      </c>
      <c r="M78" s="74">
        <v>-5.6204177800007653E-3</v>
      </c>
      <c r="N78" s="74">
        <v>-8.9212734082430127E-3</v>
      </c>
      <c r="O78" s="126">
        <f t="shared" si="12"/>
        <v>3.3921748815478702E-5</v>
      </c>
      <c r="Q78" s="675"/>
      <c r="R78" s="522" t="s">
        <v>877</v>
      </c>
      <c r="S78" s="74">
        <v>2.3752969121140142E-2</v>
      </c>
      <c r="T78" s="74">
        <v>-5.6204177800007653E-3</v>
      </c>
      <c r="U78" s="141">
        <v>2.8733924236450863E-2</v>
      </c>
      <c r="V78" s="141">
        <v>1.7102500614107761</v>
      </c>
      <c r="W78" s="141">
        <f t="shared" si="13"/>
        <v>4.6313647380898052E-3</v>
      </c>
      <c r="X78" s="363">
        <f t="shared" si="14"/>
        <v>2.144953933722165E-5</v>
      </c>
    </row>
    <row r="79" spans="1:24" ht="16.5" thickBot="1" x14ac:dyDescent="0.3">
      <c r="A79" s="660" t="s">
        <v>1943</v>
      </c>
      <c r="B79" s="660"/>
      <c r="C79" s="660"/>
      <c r="D79" s="660"/>
      <c r="E79" s="660"/>
      <c r="F79" s="660"/>
      <c r="G79" s="660"/>
      <c r="I79" s="654"/>
      <c r="J79" s="446" t="s">
        <v>866</v>
      </c>
      <c r="K79" s="74">
        <v>6.0324825986078884E-2</v>
      </c>
      <c r="L79" s="74">
        <v>1.3476315842140927E-2</v>
      </c>
      <c r="M79" s="74">
        <v>4.8407592724962187E-2</v>
      </c>
      <c r="N79" s="74">
        <v>-8.9212734082430127E-3</v>
      </c>
      <c r="O79" s="126">
        <f t="shared" si="12"/>
        <v>2.6857719665819252E-3</v>
      </c>
      <c r="Q79" s="675"/>
      <c r="R79" s="522" t="s">
        <v>866</v>
      </c>
      <c r="S79" s="74">
        <v>6.0324825986078884E-2</v>
      </c>
      <c r="T79" s="74">
        <v>4.8407592724962187E-2</v>
      </c>
      <c r="U79" s="141">
        <v>2.8733924236450863E-2</v>
      </c>
      <c r="V79" s="141">
        <v>1.7102500614107761</v>
      </c>
      <c r="W79" s="141">
        <f t="shared" si="13"/>
        <v>-5.1198186680986399E-2</v>
      </c>
      <c r="X79" s="363">
        <f t="shared" si="14"/>
        <v>2.6212543194211332E-3</v>
      </c>
    </row>
    <row r="80" spans="1:24" ht="16.5" thickBot="1" x14ac:dyDescent="0.3">
      <c r="I80" s="646" t="s">
        <v>891</v>
      </c>
      <c r="J80" s="647"/>
      <c r="K80" s="647"/>
      <c r="L80" s="647"/>
      <c r="M80" s="647"/>
      <c r="N80" s="648"/>
      <c r="O80" s="126">
        <f>SUM(O68:O79)</f>
        <v>6.2175594181214613E-2</v>
      </c>
      <c r="Q80" s="675" t="s">
        <v>891</v>
      </c>
      <c r="R80" s="675"/>
      <c r="S80" s="675"/>
      <c r="T80" s="675"/>
      <c r="U80" s="675"/>
      <c r="V80" s="675"/>
      <c r="W80" s="675"/>
      <c r="X80" s="363">
        <f>SUM(X68:X79)</f>
        <v>4.4292458665408173E-2</v>
      </c>
    </row>
    <row r="81" spans="9:24" ht="19.5" thickBot="1" x14ac:dyDescent="0.3">
      <c r="I81" s="649" t="s">
        <v>5173</v>
      </c>
      <c r="J81" s="650"/>
      <c r="K81" s="650"/>
      <c r="L81" s="650"/>
      <c r="M81" s="650"/>
      <c r="N81" s="651"/>
      <c r="O81" s="126">
        <f>O80/12</f>
        <v>5.1812995151012181E-3</v>
      </c>
      <c r="Q81" s="676" t="s">
        <v>5070</v>
      </c>
      <c r="R81" s="676"/>
      <c r="S81" s="676"/>
      <c r="T81" s="676"/>
      <c r="U81" s="676"/>
      <c r="V81" s="676"/>
      <c r="W81" s="676"/>
      <c r="X81" s="363">
        <f>X80/12</f>
        <v>3.6910382221173477E-3</v>
      </c>
    </row>
    <row r="82" spans="9:24" ht="19.5" thickBot="1" x14ac:dyDescent="0.3">
      <c r="I82" s="445" t="s">
        <v>884</v>
      </c>
      <c r="J82" s="438" t="s">
        <v>885</v>
      </c>
      <c r="K82" s="438" t="s">
        <v>5168</v>
      </c>
      <c r="L82" s="438" t="s">
        <v>5169</v>
      </c>
      <c r="M82" s="438" t="s">
        <v>5170</v>
      </c>
      <c r="N82" s="438" t="s">
        <v>5171</v>
      </c>
      <c r="O82" s="438" t="s">
        <v>5172</v>
      </c>
      <c r="Q82" s="523" t="s">
        <v>884</v>
      </c>
      <c r="R82" s="523" t="s">
        <v>885</v>
      </c>
      <c r="S82" s="523" t="s">
        <v>5168</v>
      </c>
      <c r="T82" s="523" t="s">
        <v>5170</v>
      </c>
      <c r="U82" s="523" t="s">
        <v>5174</v>
      </c>
      <c r="V82" s="523" t="s">
        <v>5078</v>
      </c>
      <c r="W82" s="523" t="s">
        <v>5175</v>
      </c>
      <c r="X82" s="523" t="s">
        <v>5176</v>
      </c>
    </row>
    <row r="83" spans="9:24" ht="16.5" thickBot="1" x14ac:dyDescent="0.3">
      <c r="I83" s="652">
        <v>2016</v>
      </c>
      <c r="J83" s="446" t="s">
        <v>867</v>
      </c>
      <c r="K83" s="74">
        <v>-1.7505470459518599E-2</v>
      </c>
      <c r="L83" s="106">
        <v>1.4687027890688277E-2</v>
      </c>
      <c r="M83" s="74">
        <v>1.0050124363976159E-2</v>
      </c>
      <c r="N83" s="74">
        <v>9.8098034712319256E-3</v>
      </c>
      <c r="O83" s="126">
        <f>((K83-L83)*(M83-N83))</f>
        <v>-7.7365299431889699E-6</v>
      </c>
      <c r="Q83" s="675">
        <v>2016</v>
      </c>
      <c r="R83" s="522" t="s">
        <v>867</v>
      </c>
      <c r="S83" s="74">
        <v>-1.7505470459518599E-2</v>
      </c>
      <c r="T83" s="74">
        <v>1.0050124363976159E-2</v>
      </c>
      <c r="U83" s="141">
        <v>5.2759891220258166E-3</v>
      </c>
      <c r="V83" s="141">
        <v>0.95935038823775864</v>
      </c>
      <c r="W83" s="141">
        <f>S83-U83-(V83*T83)</f>
        <v>-3.2423050291962699E-2</v>
      </c>
      <c r="X83" s="246">
        <f>W83^2</f>
        <v>1.0512541902351425E-3</v>
      </c>
    </row>
    <row r="84" spans="9:24" ht="16.5" thickBot="1" x14ac:dyDescent="0.3">
      <c r="I84" s="653"/>
      <c r="J84" s="446" t="s">
        <v>868</v>
      </c>
      <c r="K84" s="74">
        <v>-1.3363028953229399E-2</v>
      </c>
      <c r="L84" s="106">
        <v>1.4687027890688277E-2</v>
      </c>
      <c r="M84" s="74">
        <v>4.3438042975537196E-2</v>
      </c>
      <c r="N84" s="74">
        <v>9.8098034712319256E-3</v>
      </c>
      <c r="O84" s="126">
        <f t="shared" ref="O84:O94" si="15">((K84-L84)*(M84-N84))</f>
        <v>-9.4327402965664077E-4</v>
      </c>
      <c r="Q84" s="675"/>
      <c r="R84" s="522" t="s">
        <v>868</v>
      </c>
      <c r="S84" s="74">
        <v>-1.3363028953229399E-2</v>
      </c>
      <c r="T84" s="74">
        <v>4.3438042975537196E-2</v>
      </c>
      <c r="U84" s="141">
        <v>5.2759891220258166E-3</v>
      </c>
      <c r="V84" s="141">
        <v>0.95935038823775864</v>
      </c>
      <c r="W84" s="141">
        <f t="shared" ref="W84:W94" si="16">S84-U84-(V84*T84)</f>
        <v>-6.0311321468125276E-2</v>
      </c>
      <c r="X84" s="246">
        <f t="shared" ref="X84:X94" si="17">W84^2</f>
        <v>3.6374554972315488E-3</v>
      </c>
    </row>
    <row r="85" spans="9:24" ht="16.5" thickBot="1" x14ac:dyDescent="0.3">
      <c r="I85" s="653"/>
      <c r="J85" s="446" t="s">
        <v>869</v>
      </c>
      <c r="K85" s="74">
        <v>3.160270880361174E-2</v>
      </c>
      <c r="L85" s="106">
        <v>1.4687027890688277E-2</v>
      </c>
      <c r="M85" s="74">
        <v>6.7206555334595368E-3</v>
      </c>
      <c r="N85" s="74">
        <v>9.8098034712319256E-3</v>
      </c>
      <c r="O85" s="126">
        <f t="shared" si="15"/>
        <v>-5.2255040808173267E-5</v>
      </c>
      <c r="Q85" s="675"/>
      <c r="R85" s="522" t="s">
        <v>869</v>
      </c>
      <c r="S85" s="74">
        <v>3.160270880361174E-2</v>
      </c>
      <c r="T85" s="74">
        <v>6.7206555334595368E-3</v>
      </c>
      <c r="U85" s="141">
        <v>5.2759891220258166E-3</v>
      </c>
      <c r="V85" s="141">
        <v>0.95935038823775864</v>
      </c>
      <c r="W85" s="141">
        <f t="shared" si="16"/>
        <v>1.9879256186349278E-2</v>
      </c>
      <c r="X85" s="246">
        <f t="shared" si="17"/>
        <v>3.9518482652250601E-4</v>
      </c>
    </row>
    <row r="86" spans="9:24" ht="16.5" thickBot="1" x14ac:dyDescent="0.3">
      <c r="I86" s="653"/>
      <c r="J86" s="446" t="s">
        <v>870</v>
      </c>
      <c r="K86" s="74">
        <v>4.2302407002188187E-2</v>
      </c>
      <c r="L86" s="106">
        <v>1.4687027890688277E-2</v>
      </c>
      <c r="M86" s="74">
        <v>-9.3294460641399797E-3</v>
      </c>
      <c r="N86" s="74">
        <v>9.8098034712319256E-3</v>
      </c>
      <c r="O86" s="126">
        <f t="shared" si="15"/>
        <v>-5.2853763182889361E-4</v>
      </c>
      <c r="Q86" s="675"/>
      <c r="R86" s="522" t="s">
        <v>870</v>
      </c>
      <c r="S86" s="74">
        <v>4.2302407002188187E-2</v>
      </c>
      <c r="T86" s="74">
        <v>-9.3294460641399797E-3</v>
      </c>
      <c r="U86" s="141">
        <v>5.2759891220258166E-3</v>
      </c>
      <c r="V86" s="141">
        <v>0.95935038823775864</v>
      </c>
      <c r="W86" s="141">
        <f t="shared" si="16"/>
        <v>4.597662558383829E-2</v>
      </c>
      <c r="X86" s="246">
        <f t="shared" si="17"/>
        <v>2.1138501000764537E-3</v>
      </c>
    </row>
    <row r="87" spans="9:24" ht="16.5" thickBot="1" x14ac:dyDescent="0.3">
      <c r="I87" s="653"/>
      <c r="J87" s="446" t="s">
        <v>871</v>
      </c>
      <c r="K87" s="74">
        <v>0</v>
      </c>
      <c r="L87" s="106">
        <v>1.4687027890688277E-2</v>
      </c>
      <c r="M87" s="74">
        <v>-1.5014834656640762E-2</v>
      </c>
      <c r="N87" s="74">
        <v>9.8098034712319256E-3</v>
      </c>
      <c r="O87" s="126">
        <f t="shared" si="15"/>
        <v>3.6460015256030979E-4</v>
      </c>
      <c r="Q87" s="675"/>
      <c r="R87" s="522" t="s">
        <v>871</v>
      </c>
      <c r="S87" s="74">
        <v>0</v>
      </c>
      <c r="T87" s="74">
        <v>-1.5014834656640762E-2</v>
      </c>
      <c r="U87" s="141">
        <v>5.2759891220258166E-3</v>
      </c>
      <c r="V87" s="141">
        <v>0.95935038823775864</v>
      </c>
      <c r="W87" s="141">
        <f t="shared" si="16"/>
        <v>9.1284983351482517E-3</v>
      </c>
      <c r="X87" s="246">
        <f t="shared" si="17"/>
        <v>8.3329481854804404E-5</v>
      </c>
    </row>
    <row r="88" spans="9:24" ht="16.5" thickBot="1" x14ac:dyDescent="0.3">
      <c r="I88" s="653"/>
      <c r="J88" s="446" t="s">
        <v>872</v>
      </c>
      <c r="K88" s="74">
        <v>4.3478260869565216E-2</v>
      </c>
      <c r="L88" s="106">
        <v>1.4687027890688277E-2</v>
      </c>
      <c r="M88" s="74">
        <v>4.9645736027609466E-2</v>
      </c>
      <c r="N88" s="74">
        <v>9.8098034712319256E-3</v>
      </c>
      <c r="O88" s="126">
        <f t="shared" si="15"/>
        <v>1.1469256151614945E-3</v>
      </c>
      <c r="Q88" s="675"/>
      <c r="R88" s="522" t="s">
        <v>872</v>
      </c>
      <c r="S88" s="74">
        <v>4.3478260869565216E-2</v>
      </c>
      <c r="T88" s="74">
        <v>4.9645736027609466E-2</v>
      </c>
      <c r="U88" s="141">
        <v>5.2759891220258166E-3</v>
      </c>
      <c r="V88" s="141">
        <v>0.95935038823775864</v>
      </c>
      <c r="W88" s="141">
        <f t="shared" si="16"/>
        <v>-9.425384384897019E-3</v>
      </c>
      <c r="X88" s="246">
        <f t="shared" si="17"/>
        <v>8.8837870803060563E-5</v>
      </c>
    </row>
    <row r="89" spans="9:24" ht="16.5" thickBot="1" x14ac:dyDescent="0.3">
      <c r="I89" s="653"/>
      <c r="J89" s="446" t="s">
        <v>873</v>
      </c>
      <c r="K89" s="74">
        <v>6.7129629629629636E-2</v>
      </c>
      <c r="L89" s="106">
        <v>1.4687027890688277E-2</v>
      </c>
      <c r="M89" s="74">
        <v>3.7317594571986246E-2</v>
      </c>
      <c r="N89" s="74">
        <v>9.8098034712319256E-3</v>
      </c>
      <c r="O89" s="126">
        <f t="shared" si="15"/>
        <v>1.442580133414854E-3</v>
      </c>
      <c r="Q89" s="675"/>
      <c r="R89" s="522" t="s">
        <v>873</v>
      </c>
      <c r="S89" s="74">
        <v>6.7129629629629636E-2</v>
      </c>
      <c r="T89" s="74">
        <v>3.7317594571986246E-2</v>
      </c>
      <c r="U89" s="141">
        <v>5.2759891220258166E-3</v>
      </c>
      <c r="V89" s="141">
        <v>0.95935038823775864</v>
      </c>
      <c r="W89" s="141">
        <f t="shared" si="16"/>
        <v>2.6052991666869543E-2</v>
      </c>
      <c r="X89" s="246">
        <f t="shared" si="17"/>
        <v>6.7875837479397386E-4</v>
      </c>
    </row>
    <row r="90" spans="9:24" ht="16.5" thickBot="1" x14ac:dyDescent="0.3">
      <c r="I90" s="653"/>
      <c r="J90" s="446" t="s">
        <v>874</v>
      </c>
      <c r="K90" s="74">
        <v>1.0845986984815618E-2</v>
      </c>
      <c r="L90" s="106">
        <v>1.4687027890688277E-2</v>
      </c>
      <c r="M90" s="74">
        <v>3.5975090721741862E-2</v>
      </c>
      <c r="N90" s="74">
        <v>9.8098034712319256E-3</v>
      </c>
      <c r="O90" s="126">
        <f t="shared" si="15"/>
        <v>-1.00501938643117E-4</v>
      </c>
      <c r="Q90" s="675"/>
      <c r="R90" s="522" t="s">
        <v>874</v>
      </c>
      <c r="S90" s="74">
        <v>1.0845986984815618E-2</v>
      </c>
      <c r="T90" s="74">
        <v>3.5975090721741862E-2</v>
      </c>
      <c r="U90" s="141">
        <v>5.2759891220258166E-3</v>
      </c>
      <c r="V90" s="141">
        <v>0.95935038823775864</v>
      </c>
      <c r="W90" s="141">
        <f t="shared" si="16"/>
        <v>-2.8942719388001841E-2</v>
      </c>
      <c r="X90" s="246">
        <f t="shared" si="17"/>
        <v>8.3768100557261762E-4</v>
      </c>
    </row>
    <row r="91" spans="9:24" ht="16.5" thickBot="1" x14ac:dyDescent="0.3">
      <c r="I91" s="653"/>
      <c r="J91" s="446" t="s">
        <v>875</v>
      </c>
      <c r="K91" s="74">
        <v>4.7210300429184553E-2</v>
      </c>
      <c r="L91" s="106">
        <v>1.4687027890688277E-2</v>
      </c>
      <c r="M91" s="74">
        <v>-2.9839128178515729E-3</v>
      </c>
      <c r="N91" s="74">
        <v>9.8098034712319256E-3</v>
      </c>
      <c r="O91" s="126">
        <f t="shared" si="15"/>
        <v>-4.1609352165006183E-4</v>
      </c>
      <c r="Q91" s="675"/>
      <c r="R91" s="522" t="s">
        <v>875</v>
      </c>
      <c r="S91" s="74">
        <v>4.7210300429184553E-2</v>
      </c>
      <c r="T91" s="74">
        <v>-2.9839128178515729E-3</v>
      </c>
      <c r="U91" s="141">
        <v>5.2759891220258166E-3</v>
      </c>
      <c r="V91" s="141">
        <v>0.95935038823775864</v>
      </c>
      <c r="W91" s="141">
        <f t="shared" si="16"/>
        <v>4.4796929227432267E-2</v>
      </c>
      <c r="X91" s="246">
        <f t="shared" si="17"/>
        <v>2.0067648682075751E-3</v>
      </c>
    </row>
    <row r="92" spans="9:24" ht="16.5" thickBot="1" x14ac:dyDescent="0.3">
      <c r="I92" s="653"/>
      <c r="J92" s="446" t="s">
        <v>876</v>
      </c>
      <c r="K92" s="74">
        <v>0</v>
      </c>
      <c r="L92" s="106">
        <v>1.4687027890688277E-2</v>
      </c>
      <c r="M92" s="74">
        <v>5.3133810453263684E-3</v>
      </c>
      <c r="N92" s="74">
        <v>9.8098034712319256E-3</v>
      </c>
      <c r="O92" s="126">
        <f t="shared" si="15"/>
        <v>6.6039081577591154E-5</v>
      </c>
      <c r="Q92" s="675"/>
      <c r="R92" s="522" t="s">
        <v>876</v>
      </c>
      <c r="S92" s="74">
        <v>0</v>
      </c>
      <c r="T92" s="74">
        <v>5.3133810453263684E-3</v>
      </c>
      <c r="U92" s="141">
        <v>5.2759891220258166E-3</v>
      </c>
      <c r="V92" s="141">
        <v>0.95935038823775864</v>
      </c>
      <c r="W92" s="141">
        <f t="shared" si="16"/>
        <v>-1.0373383290714817E-2</v>
      </c>
      <c r="X92" s="246">
        <f t="shared" si="17"/>
        <v>1.0760708089608137E-4</v>
      </c>
    </row>
    <row r="93" spans="9:24" ht="16.5" thickBot="1" x14ac:dyDescent="0.3">
      <c r="I93" s="653"/>
      <c r="J93" s="446" t="s">
        <v>877</v>
      </c>
      <c r="K93" s="74">
        <v>-0.10655737704918032</v>
      </c>
      <c r="L93" s="106">
        <v>1.4687027890688277E-2</v>
      </c>
      <c r="M93" s="74">
        <v>-7.5342465753424681E-2</v>
      </c>
      <c r="N93" s="74">
        <v>9.8098034712319256E-3</v>
      </c>
      <c r="O93" s="126">
        <f t="shared" si="15"/>
        <v>1.0324236211422975E-2</v>
      </c>
      <c r="Q93" s="675"/>
      <c r="R93" s="522" t="s">
        <v>877</v>
      </c>
      <c r="S93" s="74">
        <v>-0.10655737704918032</v>
      </c>
      <c r="T93" s="74">
        <v>-7.5342465753424681E-2</v>
      </c>
      <c r="U93" s="141">
        <v>5.2759891220258166E-3</v>
      </c>
      <c r="V93" s="141">
        <v>0.95935038823775864</v>
      </c>
      <c r="W93" s="141">
        <f t="shared" si="16"/>
        <v>-3.9553542399868136E-2</v>
      </c>
      <c r="X93" s="246">
        <f t="shared" si="17"/>
        <v>1.5644827163781663E-3</v>
      </c>
    </row>
    <row r="94" spans="9:24" ht="16.5" thickBot="1" x14ac:dyDescent="0.3">
      <c r="I94" s="654"/>
      <c r="J94" s="446" t="s">
        <v>866</v>
      </c>
      <c r="K94" s="74">
        <v>7.1100917431192664E-2</v>
      </c>
      <c r="L94" s="106">
        <v>1.4687027890688277E-2</v>
      </c>
      <c r="M94" s="74">
        <v>3.1927675707203271E-2</v>
      </c>
      <c r="N94" s="74">
        <v>9.8098034712319256E-3</v>
      </c>
      <c r="O94" s="126">
        <f t="shared" si="15"/>
        <v>1.2477552011910761E-3</v>
      </c>
      <c r="Q94" s="675"/>
      <c r="R94" s="522" t="s">
        <v>866</v>
      </c>
      <c r="S94" s="74">
        <v>7.1100917431192664E-2</v>
      </c>
      <c r="T94" s="74">
        <v>3.1927675707203271E-2</v>
      </c>
      <c r="U94" s="141">
        <v>5.2759891220258166E-3</v>
      </c>
      <c r="V94" s="141">
        <v>0.95935038823775864</v>
      </c>
      <c r="W94" s="141">
        <f t="shared" si="16"/>
        <v>3.5195100223932137E-2</v>
      </c>
      <c r="X94" s="246">
        <f t="shared" si="17"/>
        <v>1.2386950797726279E-3</v>
      </c>
    </row>
    <row r="95" spans="9:24" ht="16.5" thickBot="1" x14ac:dyDescent="0.3">
      <c r="I95" s="646" t="s">
        <v>891</v>
      </c>
      <c r="J95" s="647"/>
      <c r="K95" s="647"/>
      <c r="L95" s="647"/>
      <c r="M95" s="647"/>
      <c r="N95" s="655"/>
      <c r="O95" s="126">
        <f>SUM(O83:O94)</f>
        <v>1.2543737702798225E-2</v>
      </c>
      <c r="Q95" s="675" t="s">
        <v>891</v>
      </c>
      <c r="R95" s="675"/>
      <c r="S95" s="675"/>
      <c r="T95" s="675"/>
      <c r="U95" s="675"/>
      <c r="V95" s="675"/>
      <c r="W95" s="675"/>
      <c r="X95" s="246">
        <f>SUM(X83:X94)</f>
        <v>1.3803901092344554E-2</v>
      </c>
    </row>
    <row r="96" spans="9:24" ht="19.5" thickBot="1" x14ac:dyDescent="0.3">
      <c r="I96" s="649" t="s">
        <v>5173</v>
      </c>
      <c r="J96" s="650"/>
      <c r="K96" s="650"/>
      <c r="L96" s="650"/>
      <c r="M96" s="650"/>
      <c r="N96" s="656"/>
      <c r="O96" s="126">
        <f>O95/12</f>
        <v>1.0453114752331854E-3</v>
      </c>
      <c r="Q96" s="676" t="s">
        <v>5070</v>
      </c>
      <c r="R96" s="676"/>
      <c r="S96" s="676"/>
      <c r="T96" s="676"/>
      <c r="U96" s="676"/>
      <c r="V96" s="676"/>
      <c r="W96" s="676"/>
      <c r="X96" s="246">
        <f>X95/12</f>
        <v>1.1503250910287128E-3</v>
      </c>
    </row>
    <row r="97" spans="9:24" ht="19.5" thickBot="1" x14ac:dyDescent="0.3">
      <c r="I97" s="445" t="s">
        <v>884</v>
      </c>
      <c r="J97" s="438" t="s">
        <v>885</v>
      </c>
      <c r="K97" s="438" t="s">
        <v>5168</v>
      </c>
      <c r="L97" s="438" t="s">
        <v>5169</v>
      </c>
      <c r="M97" s="438" t="s">
        <v>5170</v>
      </c>
      <c r="N97" s="438" t="s">
        <v>5171</v>
      </c>
      <c r="O97" s="438" t="s">
        <v>5172</v>
      </c>
      <c r="Q97" s="523" t="s">
        <v>884</v>
      </c>
      <c r="R97" s="523" t="s">
        <v>885</v>
      </c>
      <c r="S97" s="523" t="s">
        <v>5168</v>
      </c>
      <c r="T97" s="523" t="s">
        <v>5170</v>
      </c>
      <c r="U97" s="523" t="s">
        <v>5174</v>
      </c>
      <c r="V97" s="523" t="s">
        <v>5078</v>
      </c>
      <c r="W97" s="523" t="s">
        <v>5175</v>
      </c>
      <c r="X97" s="523" t="s">
        <v>5176</v>
      </c>
    </row>
    <row r="98" spans="9:24" ht="16.5" thickBot="1" x14ac:dyDescent="0.3">
      <c r="I98" s="652">
        <v>2017</v>
      </c>
      <c r="J98" s="446" t="s">
        <v>867</v>
      </c>
      <c r="K98" s="74">
        <v>4.2826552462526769E-3</v>
      </c>
      <c r="L98" s="74">
        <v>5.3747499372852371E-2</v>
      </c>
      <c r="M98" s="74">
        <v>-8.2182179919061092E-3</v>
      </c>
      <c r="N98" s="74">
        <v>1.7002369229728018E-2</v>
      </c>
      <c r="O98" s="126">
        <f>((K98-L98)*(M98-N98))</f>
        <v>1.2475324156994442E-3</v>
      </c>
      <c r="Q98" s="675">
        <v>2017</v>
      </c>
      <c r="R98" s="522" t="s">
        <v>867</v>
      </c>
      <c r="S98" s="74">
        <v>4.2826552462526769E-3</v>
      </c>
      <c r="T98" s="74">
        <v>-8.2182179919061092E-3</v>
      </c>
      <c r="U98" s="141">
        <v>2.1627772170289265E-2</v>
      </c>
      <c r="V98" s="141">
        <v>1.8891324361079598</v>
      </c>
      <c r="W98" s="141">
        <f>S98-U98-(V98*T98)</f>
        <v>-1.8198147485207344E-3</v>
      </c>
      <c r="X98" s="246">
        <f>W98^2</f>
        <v>3.3117257189335839E-6</v>
      </c>
    </row>
    <row r="99" spans="9:24" ht="16.5" thickBot="1" x14ac:dyDescent="0.3">
      <c r="I99" s="653"/>
      <c r="J99" s="446" t="s">
        <v>868</v>
      </c>
      <c r="K99" s="74">
        <v>1.9189765458422176E-2</v>
      </c>
      <c r="L99" s="74">
        <v>5.3747499372852371E-2</v>
      </c>
      <c r="M99" s="74">
        <v>1.7495868239585141E-2</v>
      </c>
      <c r="N99" s="74">
        <v>1.7002369229728018E-2</v>
      </c>
      <c r="O99" s="126">
        <f t="shared" ref="O99:O109" si="18">((K99-L99)*(M99-N99))</f>
        <v>-1.7054207469677234E-5</v>
      </c>
      <c r="Q99" s="675"/>
      <c r="R99" s="522" t="s">
        <v>868</v>
      </c>
      <c r="S99" s="74">
        <v>1.9189765458422176E-2</v>
      </c>
      <c r="T99" s="74">
        <v>1.7495868239585141E-2</v>
      </c>
      <c r="U99" s="141">
        <v>2.1627772170289265E-2</v>
      </c>
      <c r="V99" s="141">
        <v>1.8891324361079598</v>
      </c>
      <c r="W99" s="141">
        <f t="shared" ref="W99:W109" si="19">S99-U99-(V99*T99)</f>
        <v>-3.5490018901138454E-2</v>
      </c>
      <c r="X99" s="246">
        <f t="shared" ref="X99:X109" si="20">W99^2</f>
        <v>1.2595414416031647E-3</v>
      </c>
    </row>
    <row r="100" spans="9:24" ht="16.5" thickBot="1" x14ac:dyDescent="0.3">
      <c r="I100" s="653"/>
      <c r="J100" s="446" t="s">
        <v>869</v>
      </c>
      <c r="K100" s="74">
        <v>0.26510669456066949</v>
      </c>
      <c r="L100" s="74">
        <v>5.3747499372852371E-2</v>
      </c>
      <c r="M100" s="74">
        <v>3.2295283969978633E-2</v>
      </c>
      <c r="N100" s="74">
        <v>1.7002369229728018E-2</v>
      </c>
      <c r="O100" s="126">
        <f t="shared" si="18"/>
        <v>3.2322981515752755E-3</v>
      </c>
      <c r="Q100" s="675"/>
      <c r="R100" s="522" t="s">
        <v>869</v>
      </c>
      <c r="S100" s="74">
        <v>0.26510669456066949</v>
      </c>
      <c r="T100" s="74">
        <v>3.2295283969978633E-2</v>
      </c>
      <c r="U100" s="141">
        <v>2.1627772170289265E-2</v>
      </c>
      <c r="V100" s="141">
        <v>1.8891324361079598</v>
      </c>
      <c r="W100" s="141">
        <f t="shared" si="19"/>
        <v>0.18246885390937614</v>
      </c>
      <c r="X100" s="246">
        <f t="shared" si="20"/>
        <v>3.3294882647001256E-2</v>
      </c>
    </row>
    <row r="101" spans="9:24" ht="16.5" thickBot="1" x14ac:dyDescent="0.3">
      <c r="I101" s="653"/>
      <c r="J101" s="446" t="s">
        <v>870</v>
      </c>
      <c r="K101" s="74">
        <v>-5.7803468208092483E-3</v>
      </c>
      <c r="L101" s="74">
        <v>5.3747499372852371E-2</v>
      </c>
      <c r="M101" s="74">
        <v>2.0867470402482848E-2</v>
      </c>
      <c r="N101" s="74">
        <v>1.7002369229728018E-2</v>
      </c>
      <c r="O101" s="126">
        <f t="shared" si="18"/>
        <v>-2.3008114813469069E-4</v>
      </c>
      <c r="Q101" s="675"/>
      <c r="R101" s="522" t="s">
        <v>870</v>
      </c>
      <c r="S101" s="74">
        <v>-5.7803468208092483E-3</v>
      </c>
      <c r="T101" s="74">
        <v>2.0867470402482848E-2</v>
      </c>
      <c r="U101" s="141">
        <v>2.1627772170289265E-2</v>
      </c>
      <c r="V101" s="141">
        <v>1.8891324361079598</v>
      </c>
      <c r="W101" s="141">
        <f t="shared" si="19"/>
        <v>-6.6829534187951692E-2</v>
      </c>
      <c r="X101" s="246">
        <f t="shared" si="20"/>
        <v>4.4661866397786038E-3</v>
      </c>
    </row>
    <row r="102" spans="9:24" ht="16.5" thickBot="1" x14ac:dyDescent="0.3">
      <c r="I102" s="653"/>
      <c r="J102" s="446" t="s">
        <v>871</v>
      </c>
      <c r="K102" s="74">
        <v>0.12209302325581395</v>
      </c>
      <c r="L102" s="74">
        <v>5.3747499372852371E-2</v>
      </c>
      <c r="M102" s="74">
        <v>1.8006717972702979E-2</v>
      </c>
      <c r="N102" s="74">
        <v>1.7002369229728018E-2</v>
      </c>
      <c r="O102" s="126">
        <f t="shared" si="18"/>
        <v>6.8642740999817669E-5</v>
      </c>
      <c r="Q102" s="675"/>
      <c r="R102" s="522" t="s">
        <v>871</v>
      </c>
      <c r="S102" s="74">
        <v>0.12209302325581395</v>
      </c>
      <c r="T102" s="74">
        <v>1.8006717972702979E-2</v>
      </c>
      <c r="U102" s="141">
        <v>2.1627772170289265E-2</v>
      </c>
      <c r="V102" s="141">
        <v>1.8891324361079598</v>
      </c>
      <c r="W102" s="141">
        <f t="shared" si="19"/>
        <v>6.6448176095443318E-2</v>
      </c>
      <c r="X102" s="246">
        <f t="shared" si="20"/>
        <v>4.415360106411045E-3</v>
      </c>
    </row>
    <row r="103" spans="9:24" ht="16.5" thickBot="1" x14ac:dyDescent="0.3">
      <c r="I103" s="653"/>
      <c r="J103" s="446" t="s">
        <v>872</v>
      </c>
      <c r="K103" s="74">
        <v>5.3540587219343697E-2</v>
      </c>
      <c r="L103" s="74">
        <v>5.3747499372852371E-2</v>
      </c>
      <c r="M103" s="74">
        <v>2.0799832933068765E-2</v>
      </c>
      <c r="N103" s="74">
        <v>1.7002369229728018E-2</v>
      </c>
      <c r="O103" s="126">
        <f t="shared" si="18"/>
        <v>-7.8574139272926071E-7</v>
      </c>
      <c r="Q103" s="675"/>
      <c r="R103" s="522" t="s">
        <v>872</v>
      </c>
      <c r="S103" s="74">
        <v>5.3540587219343697E-2</v>
      </c>
      <c r="T103" s="74">
        <v>2.0799832933068765E-2</v>
      </c>
      <c r="U103" s="141">
        <v>2.1627772170289265E-2</v>
      </c>
      <c r="V103" s="141">
        <v>1.8891324361079598</v>
      </c>
      <c r="W103" s="141">
        <f t="shared" si="19"/>
        <v>-7.3808240104323367E-3</v>
      </c>
      <c r="X103" s="246">
        <f t="shared" si="20"/>
        <v>5.4476563072974482E-5</v>
      </c>
    </row>
    <row r="104" spans="9:24" ht="16.5" thickBot="1" x14ac:dyDescent="0.3">
      <c r="I104" s="653"/>
      <c r="J104" s="446" t="s">
        <v>873</v>
      </c>
      <c r="K104" s="74">
        <v>-3.1147540983606559E-2</v>
      </c>
      <c r="L104" s="74">
        <v>5.3747499372852371E-2</v>
      </c>
      <c r="M104" s="74">
        <v>-3.6210388494506696E-3</v>
      </c>
      <c r="N104" s="74">
        <v>1.7002369229728018E-2</v>
      </c>
      <c r="O104" s="126">
        <f t="shared" si="18"/>
        <v>1.7508250611695956E-3</v>
      </c>
      <c r="Q104" s="675"/>
      <c r="R104" s="522" t="s">
        <v>873</v>
      </c>
      <c r="S104" s="74">
        <v>-3.1147540983606559E-2</v>
      </c>
      <c r="T104" s="74">
        <v>-3.6210388494506696E-3</v>
      </c>
      <c r="U104" s="141">
        <v>2.1627772170289265E-2</v>
      </c>
      <c r="V104" s="141">
        <v>1.8891324361079598</v>
      </c>
      <c r="W104" s="141">
        <f t="shared" si="19"/>
        <v>-4.5934691210991516E-2</v>
      </c>
      <c r="X104" s="246">
        <f t="shared" si="20"/>
        <v>2.1099958566491413E-3</v>
      </c>
    </row>
    <row r="105" spans="9:24" ht="16.5" thickBot="1" x14ac:dyDescent="0.3">
      <c r="I105" s="653"/>
      <c r="J105" s="446" t="s">
        <v>874</v>
      </c>
      <c r="K105" s="74">
        <v>2.3688663282571912E-2</v>
      </c>
      <c r="L105" s="74">
        <v>5.3747499372852371E-2</v>
      </c>
      <c r="M105" s="74">
        <v>3.3364816031537449E-3</v>
      </c>
      <c r="N105" s="74">
        <v>1.7002369229728018E-2</v>
      </c>
      <c r="O105" s="126">
        <f t="shared" si="18"/>
        <v>4.107806761953879E-4</v>
      </c>
      <c r="Q105" s="675"/>
      <c r="R105" s="522" t="s">
        <v>874</v>
      </c>
      <c r="S105" s="74">
        <v>2.3688663282571912E-2</v>
      </c>
      <c r="T105" s="74">
        <v>3.3364816031537449E-3</v>
      </c>
      <c r="U105" s="141">
        <v>2.1627772170289265E-2</v>
      </c>
      <c r="V105" s="141">
        <v>1.8891324361079598</v>
      </c>
      <c r="W105" s="141">
        <f t="shared" si="19"/>
        <v>-4.2421645067125778E-3</v>
      </c>
      <c r="X105" s="246">
        <f t="shared" si="20"/>
        <v>1.7995959702011968E-5</v>
      </c>
    </row>
    <row r="106" spans="9:24" ht="16.5" thickBot="1" x14ac:dyDescent="0.3">
      <c r="I106" s="653"/>
      <c r="J106" s="446" t="s">
        <v>875</v>
      </c>
      <c r="K106" s="74">
        <v>9.9173553719008271E-3</v>
      </c>
      <c r="L106" s="74">
        <v>5.3747499372852371E-2</v>
      </c>
      <c r="M106" s="74">
        <v>2.158943243326219E-3</v>
      </c>
      <c r="N106" s="74">
        <v>1.7002369229728018E-2</v>
      </c>
      <c r="O106" s="126">
        <f t="shared" si="18"/>
        <v>6.5058949845145711E-4</v>
      </c>
      <c r="Q106" s="675"/>
      <c r="R106" s="522" t="s">
        <v>875</v>
      </c>
      <c r="S106" s="74">
        <v>9.9173553719008271E-3</v>
      </c>
      <c r="T106" s="74">
        <v>2.158943243326219E-3</v>
      </c>
      <c r="U106" s="141">
        <v>2.1627772170289265E-2</v>
      </c>
      <c r="V106" s="141">
        <v>1.8891324361079598</v>
      </c>
      <c r="W106" s="141">
        <f t="shared" si="19"/>
        <v>-1.5788946507072119E-2</v>
      </c>
      <c r="X106" s="246">
        <f t="shared" si="20"/>
        <v>2.4929083180318486E-4</v>
      </c>
    </row>
    <row r="107" spans="9:24" ht="16.5" thickBot="1" x14ac:dyDescent="0.3">
      <c r="I107" s="653"/>
      <c r="J107" s="446" t="s">
        <v>876</v>
      </c>
      <c r="K107" s="74">
        <v>2.1276595744680851E-2</v>
      </c>
      <c r="L107" s="74">
        <v>5.3747499372852371E-2</v>
      </c>
      <c r="M107" s="74">
        <v>1.3048272482234717E-2</v>
      </c>
      <c r="N107" s="74">
        <v>1.7002369229728018E-2</v>
      </c>
      <c r="O107" s="126">
        <f t="shared" si="18"/>
        <v>1.2839309442432145E-4</v>
      </c>
      <c r="Q107" s="675"/>
      <c r="R107" s="522" t="s">
        <v>876</v>
      </c>
      <c r="S107" s="74">
        <v>2.1276595744680851E-2</v>
      </c>
      <c r="T107" s="74">
        <v>1.3048272482234717E-2</v>
      </c>
      <c r="U107" s="141">
        <v>2.1627772170289265E-2</v>
      </c>
      <c r="V107" s="141">
        <v>1.8891324361079598</v>
      </c>
      <c r="W107" s="141">
        <f t="shared" si="19"/>
        <v>-2.5001091206972942E-2</v>
      </c>
      <c r="X107" s="246">
        <f t="shared" si="20"/>
        <v>6.2505456153937977E-4</v>
      </c>
    </row>
    <row r="108" spans="9:24" ht="16.5" thickBot="1" x14ac:dyDescent="0.3">
      <c r="I108" s="653"/>
      <c r="J108" s="446" t="s">
        <v>877</v>
      </c>
      <c r="K108" s="74">
        <v>2.8846153846153848E-2</v>
      </c>
      <c r="L108" s="74">
        <v>5.3747499372852371E-2</v>
      </c>
      <c r="M108" s="74">
        <v>-6.0470460180261547E-5</v>
      </c>
      <c r="N108" s="74">
        <v>1.7002369229728018E-2</v>
      </c>
      <c r="O108" s="126">
        <f t="shared" si="18"/>
        <v>4.2488766678507153E-4</v>
      </c>
      <c r="Q108" s="675"/>
      <c r="R108" s="522" t="s">
        <v>877</v>
      </c>
      <c r="S108" s="74">
        <v>2.8846153846153848E-2</v>
      </c>
      <c r="T108" s="74">
        <v>-6.0470460180261547E-5</v>
      </c>
      <c r="U108" s="141">
        <v>2.1627772170289265E-2</v>
      </c>
      <c r="V108" s="141">
        <v>1.8891324361079598</v>
      </c>
      <c r="W108" s="141">
        <f t="shared" si="19"/>
        <v>7.3326183836174893E-3</v>
      </c>
      <c r="X108" s="246">
        <f t="shared" si="20"/>
        <v>5.3767292359765163E-5</v>
      </c>
    </row>
    <row r="109" spans="9:24" ht="16.5" thickBot="1" x14ac:dyDescent="0.3">
      <c r="I109" s="654"/>
      <c r="J109" s="446" t="s">
        <v>866</v>
      </c>
      <c r="K109" s="74">
        <v>0.13395638629283488</v>
      </c>
      <c r="L109" s="74">
        <v>5.3747499372852371E-2</v>
      </c>
      <c r="M109" s="74">
        <v>8.791928721174018E-2</v>
      </c>
      <c r="N109" s="74">
        <v>1.7002369229728018E-2</v>
      </c>
      <c r="O109" s="126">
        <f t="shared" si="18"/>
        <v>5.6881670551328879E-3</v>
      </c>
      <c r="Q109" s="675"/>
      <c r="R109" s="522" t="s">
        <v>866</v>
      </c>
      <c r="S109" s="74">
        <v>0.13395638629283488</v>
      </c>
      <c r="T109" s="74">
        <v>8.791928721174018E-2</v>
      </c>
      <c r="U109" s="141">
        <v>2.1627772170289265E-2</v>
      </c>
      <c r="V109" s="141">
        <v>1.8891324361079598</v>
      </c>
      <c r="W109" s="141">
        <f t="shared" si="19"/>
        <v>-5.3762563108644523E-2</v>
      </c>
      <c r="X109" s="246">
        <f t="shared" si="20"/>
        <v>2.8904131920109849E-3</v>
      </c>
    </row>
    <row r="110" spans="9:24" ht="16.5" thickBot="1" x14ac:dyDescent="0.3">
      <c r="I110" s="646" t="s">
        <v>891</v>
      </c>
      <c r="J110" s="647"/>
      <c r="K110" s="647"/>
      <c r="L110" s="647"/>
      <c r="M110" s="647"/>
      <c r="N110" s="648"/>
      <c r="O110" s="126">
        <f>SUM(O98:O109)</f>
        <v>1.3354195263436163E-2</v>
      </c>
      <c r="Q110" s="675" t="s">
        <v>891</v>
      </c>
      <c r="R110" s="675"/>
      <c r="S110" s="675"/>
      <c r="T110" s="675"/>
      <c r="U110" s="675"/>
      <c r="V110" s="675"/>
      <c r="W110" s="675"/>
      <c r="X110" s="246">
        <f>SUM(X98:X109)</f>
        <v>4.9440276817650446E-2</v>
      </c>
    </row>
    <row r="111" spans="9:24" ht="19.5" thickBot="1" x14ac:dyDescent="0.3">
      <c r="I111" s="649" t="s">
        <v>5173</v>
      </c>
      <c r="J111" s="650"/>
      <c r="K111" s="650"/>
      <c r="L111" s="650"/>
      <c r="M111" s="650"/>
      <c r="N111" s="651"/>
      <c r="O111" s="126">
        <f>O110/12</f>
        <v>1.1128496052863468E-3</v>
      </c>
      <c r="Q111" s="676" t="s">
        <v>5070</v>
      </c>
      <c r="R111" s="676"/>
      <c r="S111" s="676"/>
      <c r="T111" s="676"/>
      <c r="U111" s="676"/>
      <c r="V111" s="676"/>
      <c r="W111" s="676"/>
      <c r="X111" s="246">
        <f>X110/12</f>
        <v>4.1200230681375368E-3</v>
      </c>
    </row>
    <row r="112" spans="9:24" ht="19.5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  <c r="Q112" s="523" t="s">
        <v>884</v>
      </c>
      <c r="R112" s="523" t="s">
        <v>885</v>
      </c>
      <c r="S112" s="523" t="s">
        <v>5168</v>
      </c>
      <c r="T112" s="523" t="s">
        <v>5170</v>
      </c>
      <c r="U112" s="523" t="s">
        <v>5174</v>
      </c>
      <c r="V112" s="523" t="s">
        <v>5078</v>
      </c>
      <c r="W112" s="523" t="s">
        <v>5175</v>
      </c>
      <c r="X112" s="523" t="s">
        <v>5176</v>
      </c>
    </row>
    <row r="113" spans="9:24" ht="16.5" thickBot="1" x14ac:dyDescent="0.3">
      <c r="I113" s="671">
        <v>2018</v>
      </c>
      <c r="J113" s="448" t="s">
        <v>867</v>
      </c>
      <c r="K113" s="141">
        <v>1.6483516483516484E-2</v>
      </c>
      <c r="L113" s="141">
        <v>5.0683988056588738E-3</v>
      </c>
      <c r="M113" s="141">
        <v>2.443046535543213E-2</v>
      </c>
      <c r="N113" s="141">
        <v>-7.0994468597337171E-3</v>
      </c>
      <c r="O113" s="126">
        <f>((K113-L113)*(M113-N113))</f>
        <v>3.5991765830863825E-4</v>
      </c>
      <c r="Q113" s="674">
        <v>2018</v>
      </c>
      <c r="R113" s="522" t="s">
        <v>867</v>
      </c>
      <c r="S113" s="141">
        <v>1.6483516483516484E-2</v>
      </c>
      <c r="T113" s="141">
        <v>2.443046535543213E-2</v>
      </c>
      <c r="U113" s="141">
        <v>1.2733986413940992E-2</v>
      </c>
      <c r="V113" s="141">
        <v>1.0797443462475096</v>
      </c>
      <c r="W113" s="141">
        <f>S113-U113-(V113*T113)</f>
        <v>-2.2629126774148006E-2</v>
      </c>
      <c r="X113" s="246">
        <f>W113^2</f>
        <v>5.1207737856046216E-4</v>
      </c>
    </row>
    <row r="114" spans="9:24" ht="16.5" thickBot="1" x14ac:dyDescent="0.3">
      <c r="I114" s="672"/>
      <c r="J114" s="448" t="s">
        <v>868</v>
      </c>
      <c r="K114" s="141">
        <v>2.1621621621621623E-2</v>
      </c>
      <c r="L114" s="141">
        <v>5.0683988056588738E-3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3.548314746596652E-5</v>
      </c>
      <c r="Q114" s="674"/>
      <c r="R114" s="522" t="s">
        <v>868</v>
      </c>
      <c r="S114" s="141">
        <v>2.1621621621621623E-2</v>
      </c>
      <c r="T114" s="141">
        <v>-4.9558674576761852E-3</v>
      </c>
      <c r="U114" s="141">
        <v>1.2733986413940992E-2</v>
      </c>
      <c r="V114" s="141">
        <v>1.0797443462475096</v>
      </c>
      <c r="W114" s="141">
        <f t="shared" ref="W114:W124" si="22">S114-U114-(V114*T114)</f>
        <v>1.4238705075858511E-2</v>
      </c>
      <c r="X114" s="246">
        <f t="shared" ref="X114:X124" si="23">W114^2</f>
        <v>2.0274072223727893E-4</v>
      </c>
    </row>
    <row r="115" spans="9:24" ht="16.5" thickBot="1" x14ac:dyDescent="0.3">
      <c r="I115" s="672"/>
      <c r="J115" s="448" t="s">
        <v>869</v>
      </c>
      <c r="K115" s="141">
        <v>-4.7619047619047616E-2</v>
      </c>
      <c r="L115" s="141">
        <v>5.0683988056588738E-3</v>
      </c>
      <c r="M115" s="141">
        <v>-8.5978114661722491E-2</v>
      </c>
      <c r="N115" s="141">
        <v>-7.0994468597337171E-3</v>
      </c>
      <c r="O115" s="126">
        <f t="shared" si="21"/>
        <v>4.1559155838695044E-3</v>
      </c>
      <c r="Q115" s="674"/>
      <c r="R115" s="522" t="s">
        <v>869</v>
      </c>
      <c r="S115" s="141">
        <v>-4.7619047619047616E-2</v>
      </c>
      <c r="T115" s="141">
        <v>-8.5978114661722491E-2</v>
      </c>
      <c r="U115" s="141">
        <v>1.2733986413940992E-2</v>
      </c>
      <c r="V115" s="141">
        <v>1.0797443462475096</v>
      </c>
      <c r="W115" s="141">
        <f t="shared" si="22"/>
        <v>3.2481349174026355E-2</v>
      </c>
      <c r="X115" s="246">
        <f t="shared" si="23"/>
        <v>1.0550380441650227E-3</v>
      </c>
    </row>
    <row r="116" spans="9:24" ht="16.5" thickBot="1" x14ac:dyDescent="0.3">
      <c r="I116" s="672"/>
      <c r="J116" s="448" t="s">
        <v>870</v>
      </c>
      <c r="K116" s="141">
        <v>-7.5903611111111102E-2</v>
      </c>
      <c r="L116" s="141">
        <v>5.0683988056588738E-3</v>
      </c>
      <c r="M116" s="141">
        <v>-4.7003022830323746E-2</v>
      </c>
      <c r="N116" s="141">
        <v>-7.0994468597337171E-3</v>
      </c>
      <c r="O116" s="126">
        <f t="shared" si="21"/>
        <v>3.2310727492051998E-3</v>
      </c>
      <c r="Q116" s="674"/>
      <c r="R116" s="522" t="s">
        <v>870</v>
      </c>
      <c r="S116" s="141">
        <v>-7.5903611111111102E-2</v>
      </c>
      <c r="T116" s="141">
        <v>-4.7003022830323746E-2</v>
      </c>
      <c r="U116" s="141">
        <v>1.2733986413940992E-2</v>
      </c>
      <c r="V116" s="141">
        <v>1.0797443462475096</v>
      </c>
      <c r="W116" s="141">
        <f t="shared" si="22"/>
        <v>-3.7886349367467417E-2</v>
      </c>
      <c r="X116" s="246">
        <f t="shared" si="23"/>
        <v>1.4353754683937988E-3</v>
      </c>
    </row>
    <row r="117" spans="9:24" ht="16.5" thickBot="1" x14ac:dyDescent="0.3">
      <c r="I117" s="672"/>
      <c r="J117" s="448" t="s">
        <v>871</v>
      </c>
      <c r="K117" s="141">
        <v>-4.3478260869565216E-2</v>
      </c>
      <c r="L117" s="141">
        <v>5.0683988056588738E-3</v>
      </c>
      <c r="M117" s="141">
        <v>-5.0291628843604896E-3</v>
      </c>
      <c r="N117" s="141">
        <v>-7.0994468597337171E-3</v>
      </c>
      <c r="O117" s="126">
        <f t="shared" si="21"/>
        <v>-1.0050537158351409E-4</v>
      </c>
      <c r="Q117" s="674"/>
      <c r="R117" s="522" t="s">
        <v>871</v>
      </c>
      <c r="S117" s="141">
        <v>-4.3478260869565216E-2</v>
      </c>
      <c r="T117" s="141">
        <v>-5.0291628843604896E-3</v>
      </c>
      <c r="U117" s="141">
        <v>1.2733986413940992E-2</v>
      </c>
      <c r="V117" s="141">
        <v>1.0797443462475096</v>
      </c>
      <c r="W117" s="141">
        <f t="shared" si="22"/>
        <v>-5.0782037092760156E-2</v>
      </c>
      <c r="X117" s="246">
        <f t="shared" si="23"/>
        <v>2.5788152912904682E-3</v>
      </c>
    </row>
    <row r="118" spans="9:24" ht="16.5" thickBot="1" x14ac:dyDescent="0.3">
      <c r="I118" s="672"/>
      <c r="J118" s="448" t="s">
        <v>872</v>
      </c>
      <c r="K118" s="141">
        <v>-7.792207792207792E-2</v>
      </c>
      <c r="L118" s="141">
        <v>5.0683988056588738E-3</v>
      </c>
      <c r="M118" s="141">
        <v>-4.6791598066254894E-2</v>
      </c>
      <c r="N118" s="141">
        <v>-7.0994468597337171E-3</v>
      </c>
      <c r="O118" s="126">
        <f t="shared" si="21"/>
        <v>3.2940705509786057E-3</v>
      </c>
      <c r="Q118" s="674"/>
      <c r="R118" s="522" t="s">
        <v>872</v>
      </c>
      <c r="S118" s="141">
        <v>-7.792207792207792E-2</v>
      </c>
      <c r="T118" s="141">
        <v>-4.6791598066254894E-2</v>
      </c>
      <c r="U118" s="141">
        <v>1.2733986413940992E-2</v>
      </c>
      <c r="V118" s="141">
        <v>1.0797443462475096</v>
      </c>
      <c r="W118" s="141">
        <f t="shared" si="22"/>
        <v>-4.0133100872094291E-2</v>
      </c>
      <c r="X118" s="246">
        <f t="shared" si="23"/>
        <v>1.6106657856096954E-3</v>
      </c>
    </row>
    <row r="119" spans="9:24" ht="16.5" thickBot="1" x14ac:dyDescent="0.3">
      <c r="I119" s="672"/>
      <c r="J119" s="448" t="s">
        <v>873</v>
      </c>
      <c r="K119" s="141">
        <v>8.098591549295775E-2</v>
      </c>
      <c r="L119" s="141">
        <v>5.0683988056588738E-3</v>
      </c>
      <c r="M119" s="141">
        <v>2.741564628095532E-2</v>
      </c>
      <c r="N119" s="141">
        <v>-7.0994468597337171E-3</v>
      </c>
      <c r="O119" s="126">
        <f t="shared" si="21"/>
        <v>2.6203001594719351E-3</v>
      </c>
      <c r="Q119" s="674"/>
      <c r="R119" s="522" t="s">
        <v>873</v>
      </c>
      <c r="S119" s="141">
        <v>8.098591549295775E-2</v>
      </c>
      <c r="T119" s="141">
        <v>2.741564628095532E-2</v>
      </c>
      <c r="U119" s="141">
        <v>1.2733986413940992E-2</v>
      </c>
      <c r="V119" s="141">
        <v>1.0797443462475096</v>
      </c>
      <c r="W119" s="141">
        <f t="shared" si="22"/>
        <v>3.8650040008433681E-2</v>
      </c>
      <c r="X119" s="246">
        <f t="shared" si="23"/>
        <v>1.4938255926535242E-3</v>
      </c>
    </row>
    <row r="120" spans="9:24" ht="16.5" thickBot="1" x14ac:dyDescent="0.3">
      <c r="I120" s="672"/>
      <c r="J120" s="448" t="s">
        <v>874</v>
      </c>
      <c r="K120" s="141">
        <v>3.5830618892508145E-2</v>
      </c>
      <c r="L120" s="141">
        <v>5.0683988056588738E-3</v>
      </c>
      <c r="M120" s="141">
        <v>1.926351069183738E-2</v>
      </c>
      <c r="N120" s="141">
        <v>-7.0994468597337171E-3</v>
      </c>
      <c r="O120" s="126">
        <f t="shared" si="21"/>
        <v>8.1098310234169505E-4</v>
      </c>
      <c r="Q120" s="674"/>
      <c r="R120" s="522" t="s">
        <v>874</v>
      </c>
      <c r="S120" s="141">
        <v>3.5830618892508145E-2</v>
      </c>
      <c r="T120" s="141">
        <v>1.926351069183738E-2</v>
      </c>
      <c r="U120" s="141">
        <v>1.2733986413940992E-2</v>
      </c>
      <c r="V120" s="141">
        <v>1.0797443462475096</v>
      </c>
      <c r="W120" s="141">
        <f t="shared" si="22"/>
        <v>2.2969657201772908E-3</v>
      </c>
      <c r="X120" s="246">
        <f t="shared" si="23"/>
        <v>5.2760515196695806E-6</v>
      </c>
    </row>
    <row r="121" spans="9:24" ht="16.5" thickBot="1" x14ac:dyDescent="0.3">
      <c r="I121" s="672"/>
      <c r="J121" s="448" t="s">
        <v>875</v>
      </c>
      <c r="K121" s="141">
        <v>-9.433962264150943E-3</v>
      </c>
      <c r="L121" s="141">
        <v>5.0683988056588738E-3</v>
      </c>
      <c r="M121" s="141">
        <v>-6.0196663444972249E-3</v>
      </c>
      <c r="N121" s="141">
        <v>-7.0994468597337171E-3</v>
      </c>
      <c r="O121" s="126">
        <f t="shared" si="21"/>
        <v>-1.5659366908104888E-5</v>
      </c>
      <c r="Q121" s="674"/>
      <c r="R121" s="522" t="s">
        <v>875</v>
      </c>
      <c r="S121" s="141">
        <v>-9.433962264150943E-3</v>
      </c>
      <c r="T121" s="141">
        <v>-6.0196663444972249E-3</v>
      </c>
      <c r="U121" s="141">
        <v>1.2733986413940992E-2</v>
      </c>
      <c r="V121" s="141">
        <v>1.0797443462475096</v>
      </c>
      <c r="W121" s="141">
        <f t="shared" si="22"/>
        <v>-1.5668247976324646E-2</v>
      </c>
      <c r="X121" s="246">
        <f t="shared" si="23"/>
        <v>2.4549399464760137E-4</v>
      </c>
    </row>
    <row r="122" spans="9:24" ht="16.5" thickBot="1" x14ac:dyDescent="0.3">
      <c r="I122" s="672"/>
      <c r="J122" s="448" t="s">
        <v>876</v>
      </c>
      <c r="K122" s="141">
        <v>0</v>
      </c>
      <c r="L122" s="141">
        <v>5.0683988056588738E-3</v>
      </c>
      <c r="M122" s="141">
        <v>-2.4763515298842628E-2</v>
      </c>
      <c r="N122" s="141">
        <v>-7.0994468597337171E-3</v>
      </c>
      <c r="O122" s="126">
        <f t="shared" si="21"/>
        <v>8.9528543379856207E-5</v>
      </c>
      <c r="Q122" s="674"/>
      <c r="R122" s="522" t="s">
        <v>876</v>
      </c>
      <c r="S122" s="141">
        <v>0</v>
      </c>
      <c r="T122" s="141">
        <v>-2.4763515298842628E-2</v>
      </c>
      <c r="U122" s="141">
        <v>1.2733986413940992E-2</v>
      </c>
      <c r="V122" s="141">
        <v>1.0797443462475096</v>
      </c>
      <c r="W122" s="141">
        <f t="shared" si="22"/>
        <v>1.4004279223198045E-2</v>
      </c>
      <c r="X122" s="246">
        <f t="shared" si="23"/>
        <v>1.9611983656129644E-4</v>
      </c>
    </row>
    <row r="123" spans="9:24" ht="16.5" thickBot="1" x14ac:dyDescent="0.3">
      <c r="I123" s="672"/>
      <c r="J123" s="448" t="s">
        <v>877</v>
      </c>
      <c r="K123" s="141">
        <v>0.1492063492063492</v>
      </c>
      <c r="L123" s="141">
        <v>5.0683988056588738E-3</v>
      </c>
      <c r="M123" s="141">
        <v>4.7403329287324443E-2</v>
      </c>
      <c r="N123" s="141">
        <v>-7.0994468597337171E-3</v>
      </c>
      <c r="O123" s="126">
        <f t="shared" si="21"/>
        <v>7.8559184449845977E-3</v>
      </c>
      <c r="Q123" s="674"/>
      <c r="R123" s="522" t="s">
        <v>877</v>
      </c>
      <c r="S123" s="141">
        <v>0.1492063492063492</v>
      </c>
      <c r="T123" s="141">
        <v>4.7403329287324443E-2</v>
      </c>
      <c r="U123" s="141">
        <v>1.2733986413940992E-2</v>
      </c>
      <c r="V123" s="141">
        <v>1.0797443462475096</v>
      </c>
      <c r="W123" s="141">
        <f t="shared" si="22"/>
        <v>8.5288886001110648E-2</v>
      </c>
      <c r="X123" s="246">
        <f t="shared" si="23"/>
        <v>7.2741940753104474E-3</v>
      </c>
    </row>
    <row r="124" spans="9:24" ht="16.5" thickBot="1" x14ac:dyDescent="0.3">
      <c r="I124" s="673"/>
      <c r="J124" s="448" t="s">
        <v>866</v>
      </c>
      <c r="K124" s="141">
        <v>1.1049723756906077E-2</v>
      </c>
      <c r="L124" s="141">
        <v>5.0683988056588738E-3</v>
      </c>
      <c r="M124" s="141">
        <v>1.6834633611323781E-2</v>
      </c>
      <c r="N124" s="141">
        <v>-7.0994468597337171E-3</v>
      </c>
      <c r="O124" s="126">
        <f t="shared" si="21"/>
        <v>1.4315751270669463E-4</v>
      </c>
      <c r="Q124" s="674"/>
      <c r="R124" s="522" t="s">
        <v>866</v>
      </c>
      <c r="S124" s="141">
        <v>1.1049723756906077E-2</v>
      </c>
      <c r="T124" s="141">
        <v>1.6834633611323781E-2</v>
      </c>
      <c r="U124" s="141">
        <v>1.2733986413940992E-2</v>
      </c>
      <c r="V124" s="141">
        <v>1.0797443462475096</v>
      </c>
      <c r="W124" s="141">
        <f t="shared" si="22"/>
        <v>-1.9861363120010064E-2</v>
      </c>
      <c r="X124" s="246">
        <f t="shared" si="23"/>
        <v>3.9447374498489593E-4</v>
      </c>
    </row>
    <row r="125" spans="9:24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1.3596254477716336E-2</v>
      </c>
      <c r="Q125" s="675" t="s">
        <v>891</v>
      </c>
      <c r="R125" s="675"/>
      <c r="S125" s="675"/>
      <c r="T125" s="675"/>
      <c r="U125" s="675"/>
      <c r="V125" s="675"/>
      <c r="W125" s="675"/>
      <c r="X125" s="246">
        <f>SUM(X113:X124)</f>
        <v>1.7004095985934161E-2</v>
      </c>
    </row>
    <row r="126" spans="9:24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1.1330212064763613E-3</v>
      </c>
      <c r="Q126" s="676" t="s">
        <v>5070</v>
      </c>
      <c r="R126" s="676"/>
      <c r="S126" s="676"/>
      <c r="T126" s="676"/>
      <c r="U126" s="676"/>
      <c r="V126" s="676"/>
      <c r="W126" s="676"/>
      <c r="X126" s="246">
        <f>X125/12</f>
        <v>1.4170079988278467E-3</v>
      </c>
    </row>
  </sheetData>
  <mergeCells count="61">
    <mergeCell ref="I125:N125"/>
    <mergeCell ref="I126:N126"/>
    <mergeCell ref="I113:I124"/>
    <mergeCell ref="I17:U17"/>
    <mergeCell ref="A79:G79"/>
    <mergeCell ref="B73:G73"/>
    <mergeCell ref="Q36:X36"/>
    <mergeCell ref="Q38:Q49"/>
    <mergeCell ref="Q50:W50"/>
    <mergeCell ref="Q51:W51"/>
    <mergeCell ref="I53:I64"/>
    <mergeCell ref="I65:N65"/>
    <mergeCell ref="I66:N66"/>
    <mergeCell ref="I68:I79"/>
    <mergeCell ref="I111:N111"/>
    <mergeCell ref="I81:N81"/>
    <mergeCell ref="B7:G7"/>
    <mergeCell ref="B21:G21"/>
    <mergeCell ref="B33:G33"/>
    <mergeCell ref="B47:G47"/>
    <mergeCell ref="B59:G59"/>
    <mergeCell ref="I83:I94"/>
    <mergeCell ref="I95:N95"/>
    <mergeCell ref="I96:N96"/>
    <mergeCell ref="I98:I109"/>
    <mergeCell ref="I110:N110"/>
    <mergeCell ref="I80:N80"/>
    <mergeCell ref="I36:O36"/>
    <mergeCell ref="I38:I49"/>
    <mergeCell ref="I50:N50"/>
    <mergeCell ref="I51:N51"/>
    <mergeCell ref="Q53:Q64"/>
    <mergeCell ref="Q65:W65"/>
    <mergeCell ref="Q66:W66"/>
    <mergeCell ref="Q68:Q79"/>
    <mergeCell ref="Q80:W80"/>
    <mergeCell ref="Q81:W81"/>
    <mergeCell ref="Q83:Q94"/>
    <mergeCell ref="Q95:W95"/>
    <mergeCell ref="Q96:W96"/>
    <mergeCell ref="Q98:Q109"/>
    <mergeCell ref="Q113:Q124"/>
    <mergeCell ref="Q125:W125"/>
    <mergeCell ref="Q126:W126"/>
    <mergeCell ref="Q110:W110"/>
    <mergeCell ref="Q111:W111"/>
    <mergeCell ref="Z1:Z2"/>
    <mergeCell ref="AA1:AD1"/>
    <mergeCell ref="AE1:AG1"/>
    <mergeCell ref="Z16:AC16"/>
    <mergeCell ref="AE16:AF16"/>
    <mergeCell ref="Z17:Z18"/>
    <mergeCell ref="AA17:AD17"/>
    <mergeCell ref="AE17:AG17"/>
    <mergeCell ref="Z32:AC32"/>
    <mergeCell ref="AE32:AF32"/>
    <mergeCell ref="Z33:Z34"/>
    <mergeCell ref="AA33:AD33"/>
    <mergeCell ref="AE33:AG33"/>
    <mergeCell ref="Z48:AC48"/>
    <mergeCell ref="AE48:AF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N82" zoomScale="80" zoomScaleNormal="80" workbookViewId="0">
      <selection activeCell="Q82" sqref="Q82:X111"/>
    </sheetView>
  </sheetViews>
  <sheetFormatPr defaultRowHeight="15" x14ac:dyDescent="0.25"/>
  <cols>
    <col min="1" max="1" width="14.28515625" customWidth="1"/>
    <col min="9" max="9" width="9.28515625" bestFit="1" customWidth="1"/>
    <col min="11" max="14" width="9.28515625" bestFit="1" customWidth="1"/>
    <col min="15" max="15" width="10.42578125" bestFit="1" customWidth="1"/>
  </cols>
  <sheetData>
    <row r="1" spans="1:33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616" t="s">
        <v>716</v>
      </c>
      <c r="AA1" s="610" t="s">
        <v>5140</v>
      </c>
      <c r="AB1" s="610"/>
      <c r="AC1" s="610"/>
      <c r="AD1" s="610"/>
      <c r="AE1" s="610" t="s">
        <v>5141</v>
      </c>
      <c r="AF1" s="610"/>
      <c r="AG1" s="610"/>
    </row>
    <row r="2" spans="1:33" ht="16.5" thickBot="1" x14ac:dyDescent="0.3">
      <c r="A2" s="3" t="s">
        <v>7</v>
      </c>
      <c r="B2" s="4" t="s">
        <v>1061</v>
      </c>
      <c r="C2" s="4" t="s">
        <v>1103</v>
      </c>
      <c r="D2" s="4" t="s">
        <v>1077</v>
      </c>
      <c r="E2" s="4" t="s">
        <v>1050</v>
      </c>
      <c r="F2" s="4" t="s">
        <v>1050</v>
      </c>
      <c r="G2" s="4" t="s">
        <v>1944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616"/>
      <c r="AA2" s="403" t="s">
        <v>885</v>
      </c>
      <c r="AB2" s="403" t="s">
        <v>5161</v>
      </c>
      <c r="AC2" s="403" t="s">
        <v>5162</v>
      </c>
      <c r="AD2" s="367" t="s">
        <v>878</v>
      </c>
      <c r="AE2" s="403" t="s">
        <v>5161</v>
      </c>
      <c r="AF2" s="403" t="s">
        <v>5162</v>
      </c>
      <c r="AG2" s="367" t="s">
        <v>878</v>
      </c>
    </row>
    <row r="3" spans="1:33" ht="16.5" thickBot="1" x14ac:dyDescent="0.3">
      <c r="A3" s="3" t="s">
        <v>12</v>
      </c>
      <c r="B3" s="4" t="s">
        <v>1135</v>
      </c>
      <c r="C3" s="4" t="s">
        <v>1430</v>
      </c>
      <c r="D3" s="4" t="s">
        <v>1072</v>
      </c>
      <c r="E3" s="4" t="s">
        <v>1061</v>
      </c>
      <c r="F3" s="4" t="s">
        <v>1061</v>
      </c>
      <c r="G3" s="4" t="s">
        <v>1945</v>
      </c>
      <c r="I3" s="27" t="s">
        <v>866</v>
      </c>
      <c r="J3" s="45">
        <v>3900</v>
      </c>
      <c r="K3" s="27"/>
      <c r="L3" s="45">
        <v>3925</v>
      </c>
      <c r="M3" s="27"/>
      <c r="N3" s="33">
        <v>5387.5</v>
      </c>
      <c r="O3" s="27"/>
      <c r="P3" s="33">
        <v>4625</v>
      </c>
      <c r="Q3" s="27"/>
      <c r="R3" s="33">
        <v>5787.5</v>
      </c>
      <c r="S3" s="27"/>
      <c r="T3" s="33">
        <v>8000</v>
      </c>
      <c r="U3" s="28"/>
      <c r="Z3" s="391">
        <v>1</v>
      </c>
      <c r="AA3" s="401" t="s">
        <v>866</v>
      </c>
      <c r="AB3" s="45">
        <v>3900</v>
      </c>
      <c r="AC3" s="27"/>
      <c r="AD3" s="391"/>
      <c r="AE3" s="45">
        <v>3925</v>
      </c>
      <c r="AF3" s="27"/>
      <c r="AG3" s="391"/>
    </row>
    <row r="4" spans="1:33" ht="16.5" thickBot="1" x14ac:dyDescent="0.3">
      <c r="A4" s="3" t="s">
        <v>18</v>
      </c>
      <c r="B4" s="4" t="s">
        <v>1088</v>
      </c>
      <c r="C4" s="4" t="s">
        <v>1088</v>
      </c>
      <c r="D4" s="4" t="s">
        <v>1030</v>
      </c>
      <c r="E4" s="4" t="s">
        <v>1102</v>
      </c>
      <c r="F4" s="4" t="s">
        <v>1102</v>
      </c>
      <c r="G4" s="4" t="s">
        <v>1946</v>
      </c>
      <c r="I4" s="29" t="s">
        <v>867</v>
      </c>
      <c r="J4" s="45">
        <v>4525</v>
      </c>
      <c r="K4" s="27"/>
      <c r="L4" s="45">
        <v>4350</v>
      </c>
      <c r="M4" s="27"/>
      <c r="N4" s="33">
        <v>5500</v>
      </c>
      <c r="O4" s="27"/>
      <c r="P4" s="33">
        <v>4800</v>
      </c>
      <c r="Q4" s="27"/>
      <c r="R4" s="33">
        <v>5450</v>
      </c>
      <c r="S4" s="27"/>
      <c r="T4" s="45">
        <v>8150</v>
      </c>
      <c r="U4" s="8"/>
      <c r="Z4" s="391">
        <v>2</v>
      </c>
      <c r="AA4" s="69" t="s">
        <v>867</v>
      </c>
      <c r="AB4" s="45">
        <v>4525</v>
      </c>
      <c r="AC4" s="27"/>
      <c r="AD4" s="392">
        <v>0.16025641025641027</v>
      </c>
      <c r="AE4" s="45">
        <v>4350</v>
      </c>
      <c r="AF4" s="27"/>
      <c r="AG4" s="392">
        <v>0.10828025477707007</v>
      </c>
    </row>
    <row r="5" spans="1:33" ht="16.5" thickBot="1" x14ac:dyDescent="0.3">
      <c r="A5" s="3" t="s">
        <v>24</v>
      </c>
      <c r="B5" s="4" t="s">
        <v>1308</v>
      </c>
      <c r="C5" s="4" t="s">
        <v>1051</v>
      </c>
      <c r="D5" s="4" t="s">
        <v>1115</v>
      </c>
      <c r="E5" s="4" t="s">
        <v>1050</v>
      </c>
      <c r="F5" s="4" t="s">
        <v>1050</v>
      </c>
      <c r="G5" s="4" t="s">
        <v>1947</v>
      </c>
      <c r="I5" s="29" t="s">
        <v>868</v>
      </c>
      <c r="J5" s="45">
        <v>5025</v>
      </c>
      <c r="K5" s="27"/>
      <c r="L5" s="45">
        <v>4550</v>
      </c>
      <c r="M5" s="27"/>
      <c r="N5" s="33">
        <v>6000</v>
      </c>
      <c r="O5" s="27"/>
      <c r="P5" s="33">
        <v>4775</v>
      </c>
      <c r="Q5" s="27"/>
      <c r="R5" s="33">
        <v>5650</v>
      </c>
      <c r="S5" s="27"/>
      <c r="T5" s="45">
        <v>8300</v>
      </c>
      <c r="U5" s="8"/>
      <c r="Z5" s="391">
        <v>3</v>
      </c>
      <c r="AA5" s="69" t="s">
        <v>868</v>
      </c>
      <c r="AB5" s="45">
        <v>5025</v>
      </c>
      <c r="AC5" s="27"/>
      <c r="AD5" s="392">
        <v>0.11049723756906077</v>
      </c>
      <c r="AE5" s="45">
        <v>4550</v>
      </c>
      <c r="AF5" s="27"/>
      <c r="AG5" s="392">
        <v>4.5977011494252873E-2</v>
      </c>
    </row>
    <row r="6" spans="1:33" ht="16.5" thickBot="1" x14ac:dyDescent="0.3">
      <c r="A6" s="3" t="s">
        <v>30</v>
      </c>
      <c r="B6" s="4" t="s">
        <v>1127</v>
      </c>
      <c r="C6" s="4" t="s">
        <v>1329</v>
      </c>
      <c r="D6" s="4" t="s">
        <v>1072</v>
      </c>
      <c r="E6" s="4" t="s">
        <v>1308</v>
      </c>
      <c r="F6" s="4" t="s">
        <v>1308</v>
      </c>
      <c r="G6" s="4" t="s">
        <v>1948</v>
      </c>
      <c r="I6" s="29" t="s">
        <v>869</v>
      </c>
      <c r="J6" s="45">
        <v>5000</v>
      </c>
      <c r="K6" s="30"/>
      <c r="L6" s="45">
        <v>4725</v>
      </c>
      <c r="M6" s="30">
        <v>234.048</v>
      </c>
      <c r="N6" s="33">
        <v>6237.5</v>
      </c>
      <c r="O6" s="30">
        <v>212.91300000000001</v>
      </c>
      <c r="P6" s="33">
        <v>5150</v>
      </c>
      <c r="Q6" s="27">
        <v>261.45</v>
      </c>
      <c r="R6" s="33">
        <v>5850</v>
      </c>
      <c r="S6" s="27">
        <v>266.27</v>
      </c>
      <c r="T6" s="45">
        <v>7675</v>
      </c>
      <c r="U6" s="8">
        <v>199.02500000000001</v>
      </c>
      <c r="Z6" s="391">
        <v>4</v>
      </c>
      <c r="AA6" s="69" t="s">
        <v>869</v>
      </c>
      <c r="AB6" s="45">
        <v>5000</v>
      </c>
      <c r="AC6" s="30"/>
      <c r="AD6" s="392">
        <v>-4.9751243781094526E-3</v>
      </c>
      <c r="AE6" s="45">
        <v>4725</v>
      </c>
      <c r="AF6" s="30">
        <v>234.048</v>
      </c>
      <c r="AG6" s="392">
        <v>8.9900659340659342E-2</v>
      </c>
    </row>
    <row r="7" spans="1:33" ht="16.5" thickBot="1" x14ac:dyDescent="0.3">
      <c r="A7" s="3" t="s">
        <v>36</v>
      </c>
      <c r="B7" s="4" t="s">
        <v>1293</v>
      </c>
      <c r="C7" s="4" t="s">
        <v>1306</v>
      </c>
      <c r="D7" s="4" t="s">
        <v>1092</v>
      </c>
      <c r="E7" s="4" t="s">
        <v>1127</v>
      </c>
      <c r="F7" s="4" t="s">
        <v>1127</v>
      </c>
      <c r="G7" s="4" t="s">
        <v>1949</v>
      </c>
      <c r="I7" s="29" t="s">
        <v>870</v>
      </c>
      <c r="J7" s="45">
        <v>5250</v>
      </c>
      <c r="K7" s="30">
        <v>199.33799999999999</v>
      </c>
      <c r="L7" s="45">
        <v>4912.5</v>
      </c>
      <c r="M7" s="27"/>
      <c r="N7" s="33">
        <v>5375</v>
      </c>
      <c r="O7" s="27"/>
      <c r="P7" s="33">
        <v>4825</v>
      </c>
      <c r="Q7" s="27"/>
      <c r="R7" s="33">
        <v>5850</v>
      </c>
      <c r="S7" s="27"/>
      <c r="T7" s="45">
        <v>7125</v>
      </c>
      <c r="U7" s="8"/>
      <c r="Z7" s="391">
        <v>5</v>
      </c>
      <c r="AA7" s="69" t="s">
        <v>870</v>
      </c>
      <c r="AB7" s="45">
        <v>5250</v>
      </c>
      <c r="AC7" s="30">
        <v>199.33799999999999</v>
      </c>
      <c r="AD7" s="392">
        <v>8.9867599999999992E-2</v>
      </c>
      <c r="AE7" s="45">
        <v>4912.5</v>
      </c>
      <c r="AF7" s="27"/>
      <c r="AG7" s="392">
        <v>3.968253968253968E-2</v>
      </c>
    </row>
    <row r="8" spans="1:33" ht="16.5" thickBot="1" x14ac:dyDescent="0.3">
      <c r="A8" s="3" t="s">
        <v>1950</v>
      </c>
      <c r="B8" s="661" t="s">
        <v>1951</v>
      </c>
      <c r="C8" s="661"/>
      <c r="D8" s="661"/>
      <c r="E8" s="661"/>
      <c r="F8" s="661"/>
      <c r="G8" s="661"/>
      <c r="I8" s="29" t="s">
        <v>871</v>
      </c>
      <c r="J8" s="45">
        <v>4850</v>
      </c>
      <c r="K8" s="27"/>
      <c r="L8" s="45">
        <v>5087.5</v>
      </c>
      <c r="M8" s="27"/>
      <c r="N8" s="33">
        <v>5387.5</v>
      </c>
      <c r="O8" s="27"/>
      <c r="P8" s="33">
        <v>4512.5</v>
      </c>
      <c r="Q8" s="27"/>
      <c r="R8" s="33">
        <v>6300</v>
      </c>
      <c r="S8" s="27"/>
      <c r="T8" s="45">
        <v>7050</v>
      </c>
      <c r="U8" s="28"/>
      <c r="Z8" s="391">
        <v>6</v>
      </c>
      <c r="AA8" s="69" t="s">
        <v>871</v>
      </c>
      <c r="AB8" s="45">
        <v>4850</v>
      </c>
      <c r="AC8" s="27"/>
      <c r="AD8" s="392">
        <v>-7.6190476190476197E-2</v>
      </c>
      <c r="AE8" s="45">
        <v>5087.5</v>
      </c>
      <c r="AF8" s="27"/>
      <c r="AG8" s="392">
        <v>3.5623409669211195E-2</v>
      </c>
    </row>
    <row r="9" spans="1:33" ht="16.5" thickBot="1" x14ac:dyDescent="0.3">
      <c r="A9" s="3" t="s">
        <v>42</v>
      </c>
      <c r="B9" s="4" t="s">
        <v>1369</v>
      </c>
      <c r="C9" s="4" t="s">
        <v>1317</v>
      </c>
      <c r="D9" s="4" t="s">
        <v>1394</v>
      </c>
      <c r="E9" s="4" t="s">
        <v>1391</v>
      </c>
      <c r="F9" s="4" t="s">
        <v>1952</v>
      </c>
      <c r="G9" s="4" t="s">
        <v>1953</v>
      </c>
      <c r="I9" s="29" t="s">
        <v>872</v>
      </c>
      <c r="J9" s="45">
        <v>4500</v>
      </c>
      <c r="K9" s="27"/>
      <c r="L9" s="45">
        <v>4862.5</v>
      </c>
      <c r="M9" s="27"/>
      <c r="N9" s="33">
        <v>5025</v>
      </c>
      <c r="O9" s="27"/>
      <c r="P9" s="33">
        <v>4762.5</v>
      </c>
      <c r="Q9" s="27"/>
      <c r="R9" s="33">
        <v>6375</v>
      </c>
      <c r="S9" s="27"/>
      <c r="T9" s="45">
        <v>6850</v>
      </c>
      <c r="U9" s="28"/>
      <c r="Z9" s="391">
        <v>7</v>
      </c>
      <c r="AA9" s="69" t="s">
        <v>872</v>
      </c>
      <c r="AB9" s="45">
        <v>4500</v>
      </c>
      <c r="AC9" s="27"/>
      <c r="AD9" s="392">
        <v>-7.2164948453608241E-2</v>
      </c>
      <c r="AE9" s="45">
        <v>4862.5</v>
      </c>
      <c r="AF9" s="27"/>
      <c r="AG9" s="392">
        <v>-4.4226044226044224E-2</v>
      </c>
    </row>
    <row r="10" spans="1:33" ht="16.5" thickBot="1" x14ac:dyDescent="0.3">
      <c r="A10" s="3" t="s">
        <v>49</v>
      </c>
      <c r="B10" s="4" t="s">
        <v>1307</v>
      </c>
      <c r="C10" s="4" t="s">
        <v>338</v>
      </c>
      <c r="D10" s="4" t="s">
        <v>1954</v>
      </c>
      <c r="E10" s="4" t="s">
        <v>369</v>
      </c>
      <c r="F10" s="4" t="s">
        <v>1955</v>
      </c>
      <c r="G10" s="4" t="s">
        <v>1956</v>
      </c>
      <c r="I10" s="29" t="s">
        <v>873</v>
      </c>
      <c r="J10" s="45">
        <v>4450</v>
      </c>
      <c r="K10" s="27"/>
      <c r="L10" s="45">
        <v>5125</v>
      </c>
      <c r="M10" s="27"/>
      <c r="N10" s="33">
        <v>4762.5</v>
      </c>
      <c r="O10" s="27"/>
      <c r="P10" s="33">
        <v>5050</v>
      </c>
      <c r="Q10" s="27"/>
      <c r="R10" s="33">
        <v>6825</v>
      </c>
      <c r="S10" s="27"/>
      <c r="T10" s="45">
        <v>6650</v>
      </c>
      <c r="U10" s="28"/>
      <c r="Z10" s="391">
        <v>8</v>
      </c>
      <c r="AA10" s="69" t="s">
        <v>873</v>
      </c>
      <c r="AB10" s="45">
        <v>4450</v>
      </c>
      <c r="AC10" s="27"/>
      <c r="AD10" s="392">
        <v>-1.1111111111111112E-2</v>
      </c>
      <c r="AE10" s="45">
        <v>5125</v>
      </c>
      <c r="AF10" s="27"/>
      <c r="AG10" s="392">
        <v>5.3984575835475578E-2</v>
      </c>
    </row>
    <row r="11" spans="1:33" ht="16.5" thickBot="1" x14ac:dyDescent="0.3">
      <c r="A11" s="3" t="s">
        <v>55</v>
      </c>
      <c r="B11" s="4" t="s">
        <v>1312</v>
      </c>
      <c r="C11" s="4" t="s">
        <v>369</v>
      </c>
      <c r="D11" s="4" t="s">
        <v>1333</v>
      </c>
      <c r="E11" s="4" t="s">
        <v>371</v>
      </c>
      <c r="F11" s="4" t="s">
        <v>1957</v>
      </c>
      <c r="G11" s="4" t="s">
        <v>1958</v>
      </c>
      <c r="I11" s="29" t="s">
        <v>874</v>
      </c>
      <c r="J11" s="45">
        <v>3550</v>
      </c>
      <c r="K11" s="27"/>
      <c r="L11" s="45">
        <v>5187.5</v>
      </c>
      <c r="M11" s="27"/>
      <c r="N11" s="33">
        <v>9000</v>
      </c>
      <c r="O11" s="27"/>
      <c r="P11" s="33">
        <v>5612.5</v>
      </c>
      <c r="Q11" s="27"/>
      <c r="R11" s="33">
        <v>6550</v>
      </c>
      <c r="S11" s="27"/>
      <c r="T11" s="79">
        <v>6900</v>
      </c>
      <c r="U11" s="28"/>
      <c r="Z11" s="391">
        <v>9</v>
      </c>
      <c r="AA11" s="69" t="s">
        <v>874</v>
      </c>
      <c r="AB11" s="45">
        <v>3550</v>
      </c>
      <c r="AC11" s="27"/>
      <c r="AD11" s="392">
        <v>-0.20224719101123595</v>
      </c>
      <c r="AE11" s="45">
        <v>5187.5</v>
      </c>
      <c r="AF11" s="27"/>
      <c r="AG11" s="392">
        <v>1.2195121951219513E-2</v>
      </c>
    </row>
    <row r="12" spans="1:33" ht="16.5" thickBot="1" x14ac:dyDescent="0.3">
      <c r="A12" s="3" t="s">
        <v>61</v>
      </c>
      <c r="B12" s="4" t="s">
        <v>1044</v>
      </c>
      <c r="C12" s="4" t="s">
        <v>1306</v>
      </c>
      <c r="D12" s="4" t="s">
        <v>1139</v>
      </c>
      <c r="E12" s="4" t="s">
        <v>1312</v>
      </c>
      <c r="F12" s="4" t="s">
        <v>1959</v>
      </c>
      <c r="G12" s="4" t="s">
        <v>1960</v>
      </c>
      <c r="I12" s="29" t="s">
        <v>875</v>
      </c>
      <c r="J12" s="45">
        <v>3975</v>
      </c>
      <c r="K12" s="27"/>
      <c r="L12" s="45">
        <v>5037.5</v>
      </c>
      <c r="M12" s="27"/>
      <c r="N12" s="33">
        <v>3962.5</v>
      </c>
      <c r="O12" s="27"/>
      <c r="P12" s="33">
        <v>5600</v>
      </c>
      <c r="Q12" s="27"/>
      <c r="R12" s="33">
        <v>3150</v>
      </c>
      <c r="S12" s="27"/>
      <c r="T12" s="79">
        <v>6725</v>
      </c>
      <c r="U12" s="31"/>
      <c r="Z12" s="391">
        <v>10</v>
      </c>
      <c r="AA12" s="69" t="s">
        <v>875</v>
      </c>
      <c r="AB12" s="45">
        <v>3975</v>
      </c>
      <c r="AC12" s="27"/>
      <c r="AD12" s="392">
        <v>0.11971830985915492</v>
      </c>
      <c r="AE12" s="45">
        <v>5037.5</v>
      </c>
      <c r="AF12" s="27"/>
      <c r="AG12" s="392">
        <v>-2.891566265060241E-2</v>
      </c>
    </row>
    <row r="13" spans="1:33" ht="16.5" thickBot="1" x14ac:dyDescent="0.3">
      <c r="A13" s="3" t="s">
        <v>68</v>
      </c>
      <c r="B13" s="4" t="s">
        <v>1057</v>
      </c>
      <c r="C13" s="4" t="s">
        <v>1296</v>
      </c>
      <c r="D13" s="4" t="s">
        <v>1112</v>
      </c>
      <c r="E13" s="4" t="s">
        <v>1044</v>
      </c>
      <c r="F13" s="4" t="s">
        <v>1961</v>
      </c>
      <c r="G13" s="4" t="s">
        <v>1962</v>
      </c>
      <c r="I13" s="29" t="s">
        <v>876</v>
      </c>
      <c r="J13" s="45">
        <v>4300</v>
      </c>
      <c r="K13" s="27"/>
      <c r="L13" s="45">
        <v>5175</v>
      </c>
      <c r="M13" s="27"/>
      <c r="N13" s="33">
        <v>4350</v>
      </c>
      <c r="O13" s="27"/>
      <c r="P13" s="33">
        <v>5737.5</v>
      </c>
      <c r="Q13" s="27"/>
      <c r="R13" s="33">
        <v>7050</v>
      </c>
      <c r="S13" s="27"/>
      <c r="T13" s="79">
        <v>6850</v>
      </c>
      <c r="U13" s="28"/>
      <c r="Z13" s="391">
        <v>11</v>
      </c>
      <c r="AA13" s="69" t="s">
        <v>876</v>
      </c>
      <c r="AB13" s="45">
        <v>4300</v>
      </c>
      <c r="AC13" s="27"/>
      <c r="AD13" s="392">
        <v>8.1761006289308172E-2</v>
      </c>
      <c r="AE13" s="45">
        <v>5175</v>
      </c>
      <c r="AF13" s="27"/>
      <c r="AG13" s="392">
        <v>2.729528535980149E-2</v>
      </c>
    </row>
    <row r="14" spans="1:33" ht="16.5" thickBot="1" x14ac:dyDescent="0.3">
      <c r="A14" s="3" t="s">
        <v>73</v>
      </c>
      <c r="B14" s="4" t="s">
        <v>1056</v>
      </c>
      <c r="C14" s="4" t="s">
        <v>1048</v>
      </c>
      <c r="D14" s="4" t="s">
        <v>1036</v>
      </c>
      <c r="E14" s="4" t="s">
        <v>1308</v>
      </c>
      <c r="F14" s="4" t="s">
        <v>1963</v>
      </c>
      <c r="G14" s="4" t="s">
        <v>1964</v>
      </c>
      <c r="I14" s="29" t="s">
        <v>877</v>
      </c>
      <c r="J14" s="45">
        <v>3825</v>
      </c>
      <c r="K14" s="27"/>
      <c r="L14" s="45">
        <v>5262.5</v>
      </c>
      <c r="M14" s="27"/>
      <c r="N14" s="33">
        <v>4250</v>
      </c>
      <c r="O14" s="27"/>
      <c r="P14" s="33">
        <v>5250</v>
      </c>
      <c r="Q14" s="27"/>
      <c r="R14" s="33">
        <v>7400</v>
      </c>
      <c r="S14" s="27"/>
      <c r="T14" s="79">
        <v>7400</v>
      </c>
      <c r="U14" s="28"/>
      <c r="Z14" s="391">
        <v>12</v>
      </c>
      <c r="AA14" s="69" t="s">
        <v>877</v>
      </c>
      <c r="AB14" s="45">
        <v>3825</v>
      </c>
      <c r="AC14" s="27"/>
      <c r="AD14" s="392">
        <v>-0.11046511627906977</v>
      </c>
      <c r="AE14" s="45">
        <v>5262.5</v>
      </c>
      <c r="AF14" s="27"/>
      <c r="AG14" s="392">
        <v>1.6908212560386472E-2</v>
      </c>
    </row>
    <row r="15" spans="1:33" ht="16.5" thickBot="1" x14ac:dyDescent="0.3">
      <c r="A15" s="3" t="s">
        <v>80</v>
      </c>
      <c r="B15" s="4" t="s">
        <v>1109</v>
      </c>
      <c r="C15" s="4" t="s">
        <v>1054</v>
      </c>
      <c r="D15" s="4" t="s">
        <v>1083</v>
      </c>
      <c r="E15" s="4" t="s">
        <v>1056</v>
      </c>
      <c r="F15" s="4" t="s">
        <v>1965</v>
      </c>
      <c r="G15" s="4" t="s">
        <v>1966</v>
      </c>
      <c r="I15" s="29" t="s">
        <v>866</v>
      </c>
      <c r="J15" s="45">
        <v>3925</v>
      </c>
      <c r="K15" s="27"/>
      <c r="L15" s="33">
        <v>5387.5</v>
      </c>
      <c r="M15" s="27"/>
      <c r="N15" s="33">
        <v>4625</v>
      </c>
      <c r="O15" s="27"/>
      <c r="P15" s="33">
        <v>5787.5</v>
      </c>
      <c r="Q15" s="27"/>
      <c r="R15" s="33">
        <v>8000</v>
      </c>
      <c r="S15" s="27"/>
      <c r="T15" s="79">
        <v>7375</v>
      </c>
      <c r="U15" s="28"/>
      <c r="Z15" s="391">
        <v>13</v>
      </c>
      <c r="AA15" s="69" t="s">
        <v>866</v>
      </c>
      <c r="AB15" s="45">
        <v>3925</v>
      </c>
      <c r="AC15" s="27"/>
      <c r="AD15" s="392">
        <v>2.6143790849673203E-2</v>
      </c>
      <c r="AE15" s="404">
        <v>5387.5</v>
      </c>
      <c r="AF15" s="27"/>
      <c r="AG15" s="392">
        <v>2.3752969121140142E-2</v>
      </c>
    </row>
    <row r="16" spans="1:33" ht="15.75" thickBot="1" x14ac:dyDescent="0.3">
      <c r="A16" s="3" t="s">
        <v>87</v>
      </c>
      <c r="B16" s="4" t="s">
        <v>1967</v>
      </c>
      <c r="C16" s="4" t="s">
        <v>1967</v>
      </c>
      <c r="D16" s="4" t="s">
        <v>1072</v>
      </c>
      <c r="E16" s="4" t="s">
        <v>1109</v>
      </c>
      <c r="F16" s="4" t="s">
        <v>1968</v>
      </c>
      <c r="G16" s="4" t="s">
        <v>1969</v>
      </c>
      <c r="I16" s="32"/>
      <c r="J16" s="32"/>
      <c r="K16" s="32"/>
      <c r="L16" s="32"/>
      <c r="M16" s="32"/>
      <c r="N16" s="32"/>
      <c r="O16" s="32"/>
      <c r="Z16" s="662" t="s">
        <v>5160</v>
      </c>
      <c r="AA16" s="662"/>
      <c r="AB16" s="662"/>
      <c r="AC16" s="662"/>
      <c r="AD16" s="392">
        <v>0.11109038739999667</v>
      </c>
      <c r="AE16" s="662" t="s">
        <v>5160</v>
      </c>
      <c r="AF16" s="662"/>
      <c r="AG16" s="392">
        <v>0.38045833291510978</v>
      </c>
    </row>
    <row r="17" spans="1:33" ht="15.75" thickBot="1" x14ac:dyDescent="0.3">
      <c r="A17" s="3" t="s">
        <v>93</v>
      </c>
      <c r="B17" s="4" t="s">
        <v>1970</v>
      </c>
      <c r="C17" s="4" t="s">
        <v>1076</v>
      </c>
      <c r="D17" s="4" t="s">
        <v>1971</v>
      </c>
      <c r="E17" s="4" t="s">
        <v>1076</v>
      </c>
      <c r="F17" s="4" t="s">
        <v>1972</v>
      </c>
      <c r="G17" s="4" t="s">
        <v>1973</v>
      </c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16" t="s">
        <v>716</v>
      </c>
      <c r="AA17" s="610" t="s">
        <v>5142</v>
      </c>
      <c r="AB17" s="610"/>
      <c r="AC17" s="610"/>
      <c r="AD17" s="610"/>
      <c r="AE17" s="610" t="s">
        <v>5143</v>
      </c>
      <c r="AF17" s="610"/>
      <c r="AG17" s="610"/>
    </row>
    <row r="18" spans="1:33" ht="15.75" thickBot="1" x14ac:dyDescent="0.3">
      <c r="A18" s="3" t="s">
        <v>100</v>
      </c>
      <c r="B18" s="4" t="s">
        <v>1031</v>
      </c>
      <c r="C18" s="4" t="s">
        <v>1115</v>
      </c>
      <c r="D18" s="4" t="s">
        <v>1140</v>
      </c>
      <c r="E18" s="4" t="s">
        <v>1579</v>
      </c>
      <c r="F18" s="4" t="s">
        <v>1974</v>
      </c>
      <c r="G18" s="4" t="s">
        <v>1975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16"/>
      <c r="AA18" s="403" t="s">
        <v>885</v>
      </c>
      <c r="AB18" s="403" t="s">
        <v>5161</v>
      </c>
      <c r="AC18" s="403" t="s">
        <v>5162</v>
      </c>
      <c r="AD18" s="367" t="s">
        <v>878</v>
      </c>
      <c r="AE18" s="403" t="s">
        <v>5161</v>
      </c>
      <c r="AF18" s="403" t="s">
        <v>5162</v>
      </c>
      <c r="AG18" s="367" t="s">
        <v>878</v>
      </c>
    </row>
    <row r="19" spans="1:33" ht="16.5" thickBot="1" x14ac:dyDescent="0.3">
      <c r="A19" s="3" t="s">
        <v>106</v>
      </c>
      <c r="B19" s="4" t="s">
        <v>1147</v>
      </c>
      <c r="C19" s="4" t="s">
        <v>1102</v>
      </c>
      <c r="D19" s="4" t="s">
        <v>1154</v>
      </c>
      <c r="E19" s="4" t="s">
        <v>1031</v>
      </c>
      <c r="F19" s="4" t="s">
        <v>1976</v>
      </c>
      <c r="G19" s="4" t="s">
        <v>1977</v>
      </c>
      <c r="I19" s="33" t="s">
        <v>867</v>
      </c>
      <c r="J19" s="34">
        <f>(J4-J3+K4)/J3</f>
        <v>0.16025641025641027</v>
      </c>
      <c r="K19" s="34">
        <f>(J19-J32)^2</f>
        <v>2.2800661149128262E-2</v>
      </c>
      <c r="L19" s="34">
        <f>(L4-L3+M4)/L3</f>
        <v>0.10828025477707007</v>
      </c>
      <c r="M19" s="34">
        <f>(L19-L32)^2</f>
        <v>5.8637909204341939E-3</v>
      </c>
      <c r="N19" s="34">
        <f>(N4-N3+O4)/N3</f>
        <v>2.0881670533642691E-2</v>
      </c>
      <c r="O19" s="35">
        <f>(N19-N32)^2</f>
        <v>2.0997104406245506E-4</v>
      </c>
      <c r="P19" s="34">
        <f>(P4-P3+Q4)/P3</f>
        <v>3.783783783783784E-2</v>
      </c>
      <c r="Q19" s="35">
        <f>(P19-P32)^2</f>
        <v>1.5441156509258882E-4</v>
      </c>
      <c r="R19" s="34">
        <f>(R4-R3+S4)/R3</f>
        <v>-5.8315334773218146E-2</v>
      </c>
      <c r="S19" s="35">
        <f>(R19-R32)^2</f>
        <v>2.0773273555974026E-2</v>
      </c>
      <c r="T19" s="34">
        <f>(T4-T3+U4)/T3</f>
        <v>1.8749999999999999E-2</v>
      </c>
      <c r="U19" s="35">
        <f>(T19-T32)^2</f>
        <v>5.107155175117352E-4</v>
      </c>
      <c r="Z19" s="391">
        <v>1</v>
      </c>
      <c r="AA19" s="401" t="s">
        <v>866</v>
      </c>
      <c r="AB19" s="404">
        <v>5387.5</v>
      </c>
      <c r="AC19" s="27"/>
      <c r="AD19" s="391"/>
      <c r="AE19" s="404">
        <v>4625</v>
      </c>
      <c r="AF19" s="27"/>
      <c r="AG19" s="391"/>
    </row>
    <row r="20" spans="1:33" ht="16.5" thickBot="1" x14ac:dyDescent="0.3">
      <c r="A20" s="3" t="s">
        <v>114</v>
      </c>
      <c r="B20" s="4" t="s">
        <v>1143</v>
      </c>
      <c r="C20" s="4" t="s">
        <v>1978</v>
      </c>
      <c r="D20" s="4" t="s">
        <v>1399</v>
      </c>
      <c r="E20" s="4" t="s">
        <v>1147</v>
      </c>
      <c r="F20" s="4" t="s">
        <v>1979</v>
      </c>
      <c r="G20" s="4" t="s">
        <v>1980</v>
      </c>
      <c r="I20" s="33" t="s">
        <v>868</v>
      </c>
      <c r="J20" s="34">
        <f t="shared" ref="J20:J30" si="0">(J5-J4+K5)/J4</f>
        <v>0.11049723756906077</v>
      </c>
      <c r="K20" s="34">
        <f>(J20-J32)^2</f>
        <v>1.0249477926341006E-2</v>
      </c>
      <c r="L20" s="34">
        <f t="shared" ref="L20:L30" si="1">(L5-L4+M5)/L4</f>
        <v>4.5977011494252873E-2</v>
      </c>
      <c r="M20" s="34">
        <f>(L20-L32)^2</f>
        <v>2.0369427755383853E-4</v>
      </c>
      <c r="N20" s="34">
        <f t="shared" ref="N20:N30" si="2">(N5-N4+O5)/N4</f>
        <v>9.0909090909090912E-2</v>
      </c>
      <c r="O20" s="35">
        <f>(N20-N32)^2</f>
        <v>3.0843631161338136E-3</v>
      </c>
      <c r="P20" s="34">
        <f t="shared" ref="P20:P30" si="3">(P5-P4+Q5)/P4</f>
        <v>-5.208333333333333E-3</v>
      </c>
      <c r="Q20" s="35">
        <f>(P20-P32)^2</f>
        <v>9.3757987800705694E-4</v>
      </c>
      <c r="R20" s="34">
        <f t="shared" ref="R20:R30" si="4">(R5-R4+S5)/R4</f>
        <v>3.669724770642202E-2</v>
      </c>
      <c r="S20" s="35">
        <f>(R20-R32)^2</f>
        <v>2.4124582231461367E-3</v>
      </c>
      <c r="T20" s="34">
        <f t="shared" ref="T20:T30" si="5">(T5-T4+U5)/T4</f>
        <v>1.8404907975460124E-2</v>
      </c>
      <c r="U20" s="35">
        <f>(T20-T32)^2</f>
        <v>4.9523712575068476E-4</v>
      </c>
      <c r="Z20" s="391">
        <v>2</v>
      </c>
      <c r="AA20" s="69" t="s">
        <v>867</v>
      </c>
      <c r="AB20" s="404">
        <v>5500</v>
      </c>
      <c r="AC20" s="27"/>
      <c r="AD20" s="392">
        <v>2.0881670533642691E-2</v>
      </c>
      <c r="AE20" s="404">
        <v>4800</v>
      </c>
      <c r="AF20" s="27"/>
      <c r="AG20" s="392">
        <v>3.783783783783784E-2</v>
      </c>
    </row>
    <row r="21" spans="1:33" ht="16.5" thickBot="1" x14ac:dyDescent="0.3">
      <c r="A21" s="3" t="s">
        <v>1981</v>
      </c>
      <c r="B21" s="661" t="s">
        <v>1982</v>
      </c>
      <c r="C21" s="661"/>
      <c r="D21" s="661"/>
      <c r="E21" s="661"/>
      <c r="F21" s="661"/>
      <c r="G21" s="661"/>
      <c r="I21" s="33" t="s">
        <v>869</v>
      </c>
      <c r="J21" s="34">
        <f t="shared" si="0"/>
        <v>-4.9751243781094526E-3</v>
      </c>
      <c r="K21" s="34">
        <f>(J21-J32)^2</f>
        <v>2.025685156425038E-4</v>
      </c>
      <c r="L21" s="34">
        <f t="shared" si="1"/>
        <v>8.9900659340659342E-2</v>
      </c>
      <c r="M21" s="34">
        <f>(L21-L32)^2</f>
        <v>3.3867509356307647E-3</v>
      </c>
      <c r="N21" s="34">
        <f t="shared" si="2"/>
        <v>7.5068833333333335E-2</v>
      </c>
      <c r="O21" s="35">
        <f>(N21-N32)^2</f>
        <v>1.575834752253952E-3</v>
      </c>
      <c r="P21" s="34">
        <f t="shared" si="3"/>
        <v>0.13328795811518326</v>
      </c>
      <c r="Q21" s="35">
        <f>(P21-P32)^2</f>
        <v>1.1637310187991102E-2</v>
      </c>
      <c r="R21" s="34">
        <f t="shared" si="4"/>
        <v>8.2525663716814163E-2</v>
      </c>
      <c r="S21" s="35">
        <f>(R21-R32)^2</f>
        <v>1.0813347474568105E-5</v>
      </c>
      <c r="T21" s="34">
        <f t="shared" si="5"/>
        <v>-5.132228915662651E-2</v>
      </c>
      <c r="U21" s="35">
        <f>(T21-T32)^2</f>
        <v>2.2537116781868871E-3</v>
      </c>
      <c r="Z21" s="391">
        <v>3</v>
      </c>
      <c r="AA21" s="69" t="s">
        <v>868</v>
      </c>
      <c r="AB21" s="404">
        <v>6000</v>
      </c>
      <c r="AC21" s="27"/>
      <c r="AD21" s="392">
        <v>9.0909090909090912E-2</v>
      </c>
      <c r="AE21" s="404">
        <v>4775</v>
      </c>
      <c r="AF21" s="27"/>
      <c r="AG21" s="392">
        <v>-5.208333333333333E-3</v>
      </c>
    </row>
    <row r="22" spans="1:33" ht="16.5" thickBot="1" x14ac:dyDescent="0.3">
      <c r="A22" s="3" t="s">
        <v>118</v>
      </c>
      <c r="B22" s="4" t="s">
        <v>1399</v>
      </c>
      <c r="C22" s="4" t="s">
        <v>1983</v>
      </c>
      <c r="D22" s="4" t="s">
        <v>1148</v>
      </c>
      <c r="E22" s="4" t="s">
        <v>1147</v>
      </c>
      <c r="F22" s="4" t="s">
        <v>1984</v>
      </c>
      <c r="G22" s="4" t="s">
        <v>1985</v>
      </c>
      <c r="I22" s="33" t="s">
        <v>870</v>
      </c>
      <c r="J22" s="34">
        <f t="shared" si="0"/>
        <v>8.9867599999999992E-2</v>
      </c>
      <c r="K22" s="46">
        <f>(J22-J32)^2</f>
        <v>6.4979830172856301E-3</v>
      </c>
      <c r="L22" s="34">
        <f t="shared" si="1"/>
        <v>3.968253968253968E-2</v>
      </c>
      <c r="M22" s="34">
        <f>(L22-L32)^2</f>
        <v>6.364335594510614E-5</v>
      </c>
      <c r="N22" s="34">
        <f t="shared" si="2"/>
        <v>-0.13827655310621242</v>
      </c>
      <c r="O22" s="47">
        <f>(N22-N32)^2</f>
        <v>3.0153836725403241E-2</v>
      </c>
      <c r="P22" s="34">
        <f t="shared" si="3"/>
        <v>-6.3106796116504854E-2</v>
      </c>
      <c r="Q22" s="47">
        <f>(P22-P32)^2</f>
        <v>7.8355051809882188E-3</v>
      </c>
      <c r="R22" s="34">
        <f t="shared" si="4"/>
        <v>0</v>
      </c>
      <c r="S22" s="47">
        <f>(R22-R32)^2</f>
        <v>7.3640476055436572E-3</v>
      </c>
      <c r="T22" s="34">
        <f t="shared" si="5"/>
        <v>-7.1661237785016291E-2</v>
      </c>
      <c r="U22" s="47">
        <f>(T22-T32)^2</f>
        <v>4.5984974433942701E-3</v>
      </c>
      <c r="Z22" s="391">
        <v>4</v>
      </c>
      <c r="AA22" s="69" t="s">
        <v>869</v>
      </c>
      <c r="AB22" s="404">
        <v>6237.5</v>
      </c>
      <c r="AC22" s="30">
        <v>212.91300000000001</v>
      </c>
      <c r="AD22" s="392">
        <v>7.5068833333333335E-2</v>
      </c>
      <c r="AE22" s="404">
        <v>5150</v>
      </c>
      <c r="AF22" s="27">
        <v>261.45</v>
      </c>
      <c r="AG22" s="392">
        <v>0.13328795811518326</v>
      </c>
    </row>
    <row r="23" spans="1:33" ht="16.5" thickBot="1" x14ac:dyDescent="0.3">
      <c r="A23" s="3" t="s">
        <v>124</v>
      </c>
      <c r="B23" s="4" t="s">
        <v>1986</v>
      </c>
      <c r="C23" s="4" t="s">
        <v>1116</v>
      </c>
      <c r="D23" s="4" t="s">
        <v>1206</v>
      </c>
      <c r="E23" s="4" t="s">
        <v>1093</v>
      </c>
      <c r="F23" s="4" t="s">
        <v>1987</v>
      </c>
      <c r="G23" s="4" t="s">
        <v>1988</v>
      </c>
      <c r="I23" s="33" t="s">
        <v>871</v>
      </c>
      <c r="J23" s="34">
        <f t="shared" si="0"/>
        <v>-7.6190476190476197E-2</v>
      </c>
      <c r="K23" s="34">
        <f>(J23-J32)^2</f>
        <v>7.3013621521401768E-3</v>
      </c>
      <c r="L23" s="34">
        <f t="shared" si="1"/>
        <v>3.5623409669211195E-2</v>
      </c>
      <c r="M23" s="34">
        <f>(L23-L32)^2</f>
        <v>1.5355023075326485E-5</v>
      </c>
      <c r="N23" s="34">
        <f t="shared" si="2"/>
        <v>2.3255813953488372E-3</v>
      </c>
      <c r="O23" s="47">
        <f>(N23-N32)^2</f>
        <v>1.0920689663296548E-3</v>
      </c>
      <c r="P23" s="34">
        <f t="shared" si="3"/>
        <v>-6.4766839378238336E-2</v>
      </c>
      <c r="Q23" s="47">
        <f>(P23-P32)^2</f>
        <v>8.1321496348262818E-3</v>
      </c>
      <c r="R23" s="34">
        <f t="shared" si="4"/>
        <v>7.6923076923076927E-2</v>
      </c>
      <c r="S23" s="47">
        <f>(R23-R32)^2</f>
        <v>7.9049032183848341E-5</v>
      </c>
      <c r="T23" s="34">
        <f t="shared" si="5"/>
        <v>-1.0526315789473684E-2</v>
      </c>
      <c r="U23" s="47">
        <f>(T23-T32)^2</f>
        <v>4.4586334445298248E-5</v>
      </c>
      <c r="Z23" s="391">
        <v>5</v>
      </c>
      <c r="AA23" s="69" t="s">
        <v>870</v>
      </c>
      <c r="AB23" s="404">
        <v>5375</v>
      </c>
      <c r="AC23" s="27"/>
      <c r="AD23" s="392">
        <v>-0.13827655310621242</v>
      </c>
      <c r="AE23" s="404">
        <v>4825</v>
      </c>
      <c r="AF23" s="27"/>
      <c r="AG23" s="392">
        <v>-6.3106796116504854E-2</v>
      </c>
    </row>
    <row r="24" spans="1:33" ht="16.5" thickBot="1" x14ac:dyDescent="0.3">
      <c r="A24" s="3" t="s">
        <v>130</v>
      </c>
      <c r="B24" s="4" t="s">
        <v>1989</v>
      </c>
      <c r="C24" s="4" t="s">
        <v>1116</v>
      </c>
      <c r="D24" s="4" t="s">
        <v>1206</v>
      </c>
      <c r="E24" s="4" t="s">
        <v>1206</v>
      </c>
      <c r="F24" s="4" t="s">
        <v>1990</v>
      </c>
      <c r="G24" s="4" t="s">
        <v>1991</v>
      </c>
      <c r="I24" s="33" t="s">
        <v>872</v>
      </c>
      <c r="J24" s="34">
        <f t="shared" si="0"/>
        <v>-7.2164948453608241E-2</v>
      </c>
      <c r="K24" s="34">
        <f>(J24-J32)^2</f>
        <v>6.6296203693575759E-3</v>
      </c>
      <c r="L24" s="34">
        <f t="shared" si="1"/>
        <v>-4.4226044226044224E-2</v>
      </c>
      <c r="M24" s="34">
        <f>(L24-L32)^2</f>
        <v>5.7655023800273616E-3</v>
      </c>
      <c r="N24" s="34">
        <f t="shared" si="2"/>
        <v>-6.7285382830626447E-2</v>
      </c>
      <c r="O24" s="47">
        <f>(N24-N32)^2</f>
        <v>1.0538548139777395E-2</v>
      </c>
      <c r="P24" s="34">
        <f t="shared" si="3"/>
        <v>5.5401662049861494E-2</v>
      </c>
      <c r="Q24" s="47">
        <f>(P24-P32)^2</f>
        <v>8.9940425204805606E-4</v>
      </c>
      <c r="R24" s="34">
        <f t="shared" si="4"/>
        <v>1.1904761904761904E-2</v>
      </c>
      <c r="S24" s="47">
        <f>(R24-R32)^2</f>
        <v>5.4625797904008884E-3</v>
      </c>
      <c r="T24" s="34">
        <f t="shared" si="5"/>
        <v>-2.8368794326241134E-2</v>
      </c>
      <c r="U24" s="47">
        <f>(T24-T32)^2</f>
        <v>6.0121953639028414E-4</v>
      </c>
      <c r="Z24" s="391">
        <v>6</v>
      </c>
      <c r="AA24" s="69" t="s">
        <v>871</v>
      </c>
      <c r="AB24" s="404">
        <v>5387.5</v>
      </c>
      <c r="AC24" s="27"/>
      <c r="AD24" s="392">
        <v>2.3255813953488372E-3</v>
      </c>
      <c r="AE24" s="404">
        <v>4512.5</v>
      </c>
      <c r="AF24" s="27"/>
      <c r="AG24" s="392">
        <v>-6.4766839378238336E-2</v>
      </c>
    </row>
    <row r="25" spans="1:33" ht="16.5" thickBot="1" x14ac:dyDescent="0.3">
      <c r="A25" s="3" t="s">
        <v>135</v>
      </c>
      <c r="B25" s="4" t="s">
        <v>1211</v>
      </c>
      <c r="C25" s="4" t="s">
        <v>1992</v>
      </c>
      <c r="D25" s="4" t="s">
        <v>1211</v>
      </c>
      <c r="E25" s="4" t="s">
        <v>1989</v>
      </c>
      <c r="F25" s="4" t="s">
        <v>1993</v>
      </c>
      <c r="G25" s="4" t="s">
        <v>1994</v>
      </c>
      <c r="I25" s="33" t="s">
        <v>873</v>
      </c>
      <c r="J25" s="34">
        <f t="shared" si="0"/>
        <v>-1.1111111111111112E-2</v>
      </c>
      <c r="K25" s="34">
        <f>(J25-J32)^2</f>
        <v>4.1488163373003403E-4</v>
      </c>
      <c r="L25" s="34">
        <f t="shared" si="1"/>
        <v>5.3984575835475578E-2</v>
      </c>
      <c r="M25" s="34">
        <f>(L25-L32)^2</f>
        <v>4.9638568975204651E-4</v>
      </c>
      <c r="N25" s="34">
        <f t="shared" si="2"/>
        <v>-5.2238805970149252E-2</v>
      </c>
      <c r="O25" s="47">
        <f>(N25-N32)^2</f>
        <v>7.6756617632766123E-3</v>
      </c>
      <c r="P25" s="34">
        <f t="shared" si="3"/>
        <v>6.0367454068241469E-2</v>
      </c>
      <c r="Q25" s="47">
        <f>(P25-P32)^2</f>
        <v>1.2219122351822375E-3</v>
      </c>
      <c r="R25" s="34">
        <f t="shared" si="4"/>
        <v>7.0588235294117646E-2</v>
      </c>
      <c r="S25" s="47">
        <f>(R25-R32)^2</f>
        <v>2.3182479971047202E-4</v>
      </c>
      <c r="T25" s="34">
        <f t="shared" si="5"/>
        <v>-2.9197080291970802E-2</v>
      </c>
      <c r="U25" s="47">
        <f>(T25-T32)^2</f>
        <v>6.4252437081613583E-4</v>
      </c>
      <c r="Z25" s="391">
        <v>7</v>
      </c>
      <c r="AA25" s="69" t="s">
        <v>872</v>
      </c>
      <c r="AB25" s="404">
        <v>5025</v>
      </c>
      <c r="AC25" s="27"/>
      <c r="AD25" s="392">
        <v>-6.7285382830626447E-2</v>
      </c>
      <c r="AE25" s="404">
        <v>4762.5</v>
      </c>
      <c r="AF25" s="27"/>
      <c r="AG25" s="392">
        <v>5.5401662049861494E-2</v>
      </c>
    </row>
    <row r="26" spans="1:33" ht="16.5" thickBot="1" x14ac:dyDescent="0.3">
      <c r="A26" s="3" t="s">
        <v>141</v>
      </c>
      <c r="B26" s="4" t="s">
        <v>1995</v>
      </c>
      <c r="C26" s="4" t="s">
        <v>1672</v>
      </c>
      <c r="D26" s="4" t="s">
        <v>1996</v>
      </c>
      <c r="E26" s="4" t="s">
        <v>1211</v>
      </c>
      <c r="F26" s="4" t="s">
        <v>1997</v>
      </c>
      <c r="G26" s="4" t="s">
        <v>1998</v>
      </c>
      <c r="I26" s="33" t="s">
        <v>874</v>
      </c>
      <c r="J26" s="34">
        <f t="shared" si="0"/>
        <v>-0.20224719101123595</v>
      </c>
      <c r="K26" s="34">
        <f>(J26-J32)^2</f>
        <v>4.4734247975912203E-2</v>
      </c>
      <c r="L26" s="34">
        <f t="shared" si="1"/>
        <v>1.2195121951219513E-2</v>
      </c>
      <c r="M26" s="34">
        <f>(L26-L32)^2</f>
        <v>3.806299207271022E-4</v>
      </c>
      <c r="N26" s="34">
        <f t="shared" si="2"/>
        <v>0.88976377952755903</v>
      </c>
      <c r="O26" s="47">
        <f>(N26-N32)^2</f>
        <v>0.72998523061109366</v>
      </c>
      <c r="P26" s="34">
        <f t="shared" si="3"/>
        <v>0.11138613861386139</v>
      </c>
      <c r="Q26" s="47">
        <f>(P26-P32)^2</f>
        <v>7.3916225234177558E-3</v>
      </c>
      <c r="R26" s="34">
        <f t="shared" si="4"/>
        <v>-4.0293040293040296E-2</v>
      </c>
      <c r="S26" s="47">
        <f>(R26-R32)^2</f>
        <v>1.5902992973191064E-2</v>
      </c>
      <c r="T26" s="34">
        <f t="shared" si="5"/>
        <v>3.7593984962406013E-2</v>
      </c>
      <c r="U26" s="47">
        <f>(T26-T32)^2</f>
        <v>1.7175223165629854E-3</v>
      </c>
      <c r="Z26" s="391">
        <v>8</v>
      </c>
      <c r="AA26" s="69" t="s">
        <v>873</v>
      </c>
      <c r="AB26" s="404">
        <v>4762.5</v>
      </c>
      <c r="AC26" s="27"/>
      <c r="AD26" s="392">
        <v>-5.2238805970149252E-2</v>
      </c>
      <c r="AE26" s="404">
        <v>5050</v>
      </c>
      <c r="AF26" s="27"/>
      <c r="AG26" s="392">
        <v>6.0367454068241469E-2</v>
      </c>
    </row>
    <row r="27" spans="1:33" ht="16.5" thickBot="1" x14ac:dyDescent="0.3">
      <c r="A27" s="3" t="s">
        <v>145</v>
      </c>
      <c r="B27" s="4" t="s">
        <v>1999</v>
      </c>
      <c r="C27" s="4" t="s">
        <v>1204</v>
      </c>
      <c r="D27" s="4" t="s">
        <v>1210</v>
      </c>
      <c r="E27" s="4" t="s">
        <v>1995</v>
      </c>
      <c r="F27" s="4" t="s">
        <v>2000</v>
      </c>
      <c r="G27" s="4" t="s">
        <v>2001</v>
      </c>
      <c r="I27" s="33" t="s">
        <v>875</v>
      </c>
      <c r="J27" s="34">
        <f t="shared" si="0"/>
        <v>0.11971830985915492</v>
      </c>
      <c r="K27" s="34">
        <f>(J27-J32)^2</f>
        <v>1.2201583382655192E-2</v>
      </c>
      <c r="L27" s="34">
        <f t="shared" si="1"/>
        <v>-2.891566265060241E-2</v>
      </c>
      <c r="M27" s="46">
        <f>(L27-L32)^2</f>
        <v>3.6748478969189846E-3</v>
      </c>
      <c r="N27" s="34">
        <f t="shared" si="2"/>
        <v>-0.55972222222222223</v>
      </c>
      <c r="O27" s="47">
        <f>(N27-N32)^2</f>
        <v>0.35413719065439914</v>
      </c>
      <c r="P27" s="34">
        <f t="shared" si="3"/>
        <v>-2.2271714922048997E-3</v>
      </c>
      <c r="Q27" s="47">
        <f>(P27-P32)^2</f>
        <v>7.6390129304091509E-4</v>
      </c>
      <c r="R27" s="34">
        <f t="shared" si="4"/>
        <v>-0.51908396946564883</v>
      </c>
      <c r="S27" s="47">
        <f>(R27-R32)^2</f>
        <v>0.3659015887756461</v>
      </c>
      <c r="T27" s="34">
        <f t="shared" si="5"/>
        <v>-2.5362318840579712E-2</v>
      </c>
      <c r="U27" s="47">
        <f>(T27-T32)^2</f>
        <v>4.6282220544721999E-4</v>
      </c>
      <c r="Z27" s="391">
        <v>9</v>
      </c>
      <c r="AA27" s="69" t="s">
        <v>874</v>
      </c>
      <c r="AB27" s="404">
        <v>9000</v>
      </c>
      <c r="AC27" s="27"/>
      <c r="AD27" s="392">
        <v>0.88976377952755903</v>
      </c>
      <c r="AE27" s="404">
        <v>5612.5</v>
      </c>
      <c r="AF27" s="27"/>
      <c r="AG27" s="392">
        <v>0.11138613861386139</v>
      </c>
    </row>
    <row r="28" spans="1:33" ht="16.5" thickBot="1" x14ac:dyDescent="0.3">
      <c r="A28" s="3" t="s">
        <v>150</v>
      </c>
      <c r="B28" s="4" t="s">
        <v>1279</v>
      </c>
      <c r="C28" s="4" t="s">
        <v>1021</v>
      </c>
      <c r="D28" s="4" t="s">
        <v>1211</v>
      </c>
      <c r="E28" s="4" t="s">
        <v>1148</v>
      </c>
      <c r="F28" s="4" t="s">
        <v>2002</v>
      </c>
      <c r="G28" s="4" t="s">
        <v>2003</v>
      </c>
      <c r="I28" s="33" t="s">
        <v>876</v>
      </c>
      <c r="J28" s="34">
        <f t="shared" si="0"/>
        <v>8.1761006289308172E-2</v>
      </c>
      <c r="K28" s="34">
        <f>(J28-J32)^2</f>
        <v>5.2567537429351104E-3</v>
      </c>
      <c r="L28" s="34">
        <f t="shared" si="1"/>
        <v>2.729528535980149E-2</v>
      </c>
      <c r="M28" s="34">
        <f>(L28-L32)^2</f>
        <v>1.944435799917305E-5</v>
      </c>
      <c r="N28" s="34">
        <f t="shared" si="2"/>
        <v>9.7791798107255523E-2</v>
      </c>
      <c r="O28" s="47">
        <f>(N28-N32)^2</f>
        <v>3.8962251821510639E-3</v>
      </c>
      <c r="P28" s="34">
        <f t="shared" si="3"/>
        <v>2.4553571428571428E-2</v>
      </c>
      <c r="Q28" s="47">
        <f>(P28-P32)^2</f>
        <v>7.362007185582414E-7</v>
      </c>
      <c r="R28" s="34">
        <f t="shared" si="4"/>
        <v>1.2380952380952381</v>
      </c>
      <c r="S28" s="47">
        <f>(R28-R32)^2</f>
        <v>1.3277519843998571</v>
      </c>
      <c r="T28" s="34">
        <f t="shared" si="5"/>
        <v>1.858736059479554E-2</v>
      </c>
      <c r="U28" s="47">
        <f>(T28-T32)^2</f>
        <v>5.0339098809487365E-4</v>
      </c>
      <c r="Z28" s="391">
        <v>10</v>
      </c>
      <c r="AA28" s="69" t="s">
        <v>875</v>
      </c>
      <c r="AB28" s="404">
        <v>3962.5</v>
      </c>
      <c r="AC28" s="27"/>
      <c r="AD28" s="392">
        <v>-0.55972222222222223</v>
      </c>
      <c r="AE28" s="404">
        <v>5600</v>
      </c>
      <c r="AF28" s="27"/>
      <c r="AG28" s="392">
        <v>-2.2271714922048997E-3</v>
      </c>
    </row>
    <row r="29" spans="1:33" ht="16.5" thickBot="1" x14ac:dyDescent="0.3">
      <c r="A29" s="3" t="s">
        <v>155</v>
      </c>
      <c r="B29" s="4" t="s">
        <v>2004</v>
      </c>
      <c r="C29" s="4" t="s">
        <v>1605</v>
      </c>
      <c r="D29" s="4" t="s">
        <v>1162</v>
      </c>
      <c r="E29" s="4" t="s">
        <v>2005</v>
      </c>
      <c r="F29" s="4" t="s">
        <v>2006</v>
      </c>
      <c r="G29" s="4" t="s">
        <v>2007</v>
      </c>
      <c r="I29" s="33" t="s">
        <v>877</v>
      </c>
      <c r="J29" s="34">
        <f t="shared" si="0"/>
        <v>-0.11046511627906977</v>
      </c>
      <c r="K29" s="34">
        <f>(J29-J32)^2</f>
        <v>1.4333512578796614E-2</v>
      </c>
      <c r="L29" s="34">
        <f t="shared" si="1"/>
        <v>1.6908212560386472E-2</v>
      </c>
      <c r="M29" s="34">
        <f>(L29-L32)^2</f>
        <v>2.1894080730227699E-4</v>
      </c>
      <c r="N29" s="34">
        <f t="shared" si="2"/>
        <v>-2.2988505747126436E-2</v>
      </c>
      <c r="O29" s="47">
        <f>(N29-N32)^2</f>
        <v>3.4059542535871674E-3</v>
      </c>
      <c r="P29" s="34">
        <f t="shared" si="3"/>
        <v>-8.4967320261437912E-2</v>
      </c>
      <c r="Q29" s="47">
        <f>(P29-P32)^2</f>
        <v>1.2183504454378703E-2</v>
      </c>
      <c r="R29" s="34">
        <f t="shared" si="4"/>
        <v>4.9645390070921988E-2</v>
      </c>
      <c r="S29" s="47">
        <f>(R29-R32)^2</f>
        <v>1.3081704556087124E-3</v>
      </c>
      <c r="T29" s="34">
        <f t="shared" si="5"/>
        <v>8.0291970802919707E-2</v>
      </c>
      <c r="U29" s="47">
        <f>(T29-T32)^2</f>
        <v>7.079705635385453E-3</v>
      </c>
      <c r="Z29" s="391">
        <v>11</v>
      </c>
      <c r="AA29" s="69" t="s">
        <v>876</v>
      </c>
      <c r="AB29" s="404">
        <v>4350</v>
      </c>
      <c r="AC29" s="27"/>
      <c r="AD29" s="392">
        <v>9.7791798107255523E-2</v>
      </c>
      <c r="AE29" s="404">
        <v>5737.5</v>
      </c>
      <c r="AF29" s="27"/>
      <c r="AG29" s="392">
        <v>2.4553571428571428E-2</v>
      </c>
    </row>
    <row r="30" spans="1:33" ht="16.5" thickBot="1" x14ac:dyDescent="0.3">
      <c r="A30" s="3" t="s">
        <v>159</v>
      </c>
      <c r="B30" s="4" t="s">
        <v>1184</v>
      </c>
      <c r="C30" s="4" t="s">
        <v>2008</v>
      </c>
      <c r="D30" s="4" t="s">
        <v>2009</v>
      </c>
      <c r="E30" s="4" t="s">
        <v>1205</v>
      </c>
      <c r="F30" s="4" t="s">
        <v>2010</v>
      </c>
      <c r="G30" s="4" t="s">
        <v>2011</v>
      </c>
      <c r="I30" s="33" t="s">
        <v>866</v>
      </c>
      <c r="J30" s="34">
        <f t="shared" si="0"/>
        <v>2.6143790849673203E-2</v>
      </c>
      <c r="K30" s="34">
        <f>(J30-J32)^2</f>
        <v>2.8514572836929608E-4</v>
      </c>
      <c r="L30" s="34">
        <f t="shared" si="1"/>
        <v>2.3752969121140142E-2</v>
      </c>
      <c r="M30" s="34">
        <f>(L30-L32)^2</f>
        <v>6.3232585665886333E-5</v>
      </c>
      <c r="N30" s="34">
        <f t="shared" si="2"/>
        <v>8.8235294117647065E-2</v>
      </c>
      <c r="O30" s="35">
        <f>(N30-N32)^2</f>
        <v>2.794522772054987E-3</v>
      </c>
      <c r="P30" s="34">
        <f t="shared" si="3"/>
        <v>0.10238095238095238</v>
      </c>
      <c r="Q30" s="35">
        <f>(P30-P32)^2</f>
        <v>5.9242823102894065E-3</v>
      </c>
      <c r="R30" s="34">
        <f t="shared" si="4"/>
        <v>8.1081081081081086E-2</v>
      </c>
      <c r="S30" s="35">
        <f>(R30-R32)^2</f>
        <v>2.2400797786358028E-5</v>
      </c>
      <c r="T30" s="34">
        <f t="shared" si="5"/>
        <v>-3.3783783783783786E-3</v>
      </c>
      <c r="U30" s="47">
        <f>(T30-T32)^2</f>
        <v>2.2149963225977037E-7</v>
      </c>
      <c r="Z30" s="391">
        <v>12</v>
      </c>
      <c r="AA30" s="69" t="s">
        <v>877</v>
      </c>
      <c r="AB30" s="404">
        <v>4250</v>
      </c>
      <c r="AC30" s="27"/>
      <c r="AD30" s="392">
        <v>-2.2988505747126436E-2</v>
      </c>
      <c r="AE30" s="404">
        <v>5250</v>
      </c>
      <c r="AF30" s="27"/>
      <c r="AG30" s="392">
        <v>-8.4967320261437912E-2</v>
      </c>
    </row>
    <row r="31" spans="1:33" ht="16.5" thickBot="1" x14ac:dyDescent="0.3">
      <c r="A31" s="3" t="s">
        <v>165</v>
      </c>
      <c r="B31" s="4" t="s">
        <v>378</v>
      </c>
      <c r="C31" s="4" t="s">
        <v>1193</v>
      </c>
      <c r="D31" s="4" t="s">
        <v>1250</v>
      </c>
      <c r="E31" s="4" t="s">
        <v>2012</v>
      </c>
      <c r="F31" s="4" t="s">
        <v>2013</v>
      </c>
      <c r="G31" s="4" t="s">
        <v>2014</v>
      </c>
      <c r="I31" s="33" t="s">
        <v>880</v>
      </c>
      <c r="J31" s="46">
        <f>SUM(J19:J30)</f>
        <v>0.11109038739999667</v>
      </c>
      <c r="K31" s="46"/>
      <c r="L31" s="46">
        <f>SUM(L19:L30)</f>
        <v>0.38045833291510978</v>
      </c>
      <c r="M31" s="46"/>
      <c r="N31" s="46">
        <f>SUM(N19:N30)</f>
        <v>0.42446457804754056</v>
      </c>
      <c r="O31" s="47"/>
      <c r="P31" s="46">
        <f>SUM(P19:P30)</f>
        <v>0.30493911391278994</v>
      </c>
      <c r="Q31" s="47"/>
      <c r="R31" s="46">
        <f>SUM(R19:R30)</f>
        <v>1.0297683502605266</v>
      </c>
      <c r="S31" s="47"/>
      <c r="T31" s="36">
        <f>SUM(T19:T30)</f>
        <v>-4.6188190232705144E-2</v>
      </c>
      <c r="U31" s="35"/>
      <c r="Z31" s="391">
        <v>13</v>
      </c>
      <c r="AA31" s="69" t="s">
        <v>866</v>
      </c>
      <c r="AB31" s="404">
        <v>4625</v>
      </c>
      <c r="AC31" s="27"/>
      <c r="AD31" s="392">
        <v>8.8235294117647065E-2</v>
      </c>
      <c r="AE31" s="404">
        <v>5787.5</v>
      </c>
      <c r="AF31" s="27"/>
      <c r="AG31" s="392">
        <v>0.10238095238095238</v>
      </c>
    </row>
    <row r="32" spans="1:33" ht="15.75" thickBot="1" x14ac:dyDescent="0.3">
      <c r="A32" s="3" t="s">
        <v>171</v>
      </c>
      <c r="B32" s="4" t="s">
        <v>2015</v>
      </c>
      <c r="C32" s="4" t="s">
        <v>2016</v>
      </c>
      <c r="D32" s="4" t="s">
        <v>1265</v>
      </c>
      <c r="E32" s="4" t="s">
        <v>2017</v>
      </c>
      <c r="F32" s="4" t="s">
        <v>2018</v>
      </c>
      <c r="G32" s="4" t="s">
        <v>2019</v>
      </c>
      <c r="I32" s="33" t="s">
        <v>881</v>
      </c>
      <c r="J32" s="46">
        <f>J31/12</f>
        <v>9.2575322833330555E-3</v>
      </c>
      <c r="K32" s="46"/>
      <c r="L32" s="81">
        <f>L31/12</f>
        <v>3.1704861076259146E-2</v>
      </c>
      <c r="M32" s="46"/>
      <c r="N32" s="81">
        <f>N31/12</f>
        <v>3.5372048170628383E-2</v>
      </c>
      <c r="O32" s="35"/>
      <c r="P32" s="37">
        <f>P31/12</f>
        <v>2.5411592826065827E-2</v>
      </c>
      <c r="Q32" s="35"/>
      <c r="R32" s="37">
        <f>R31/12</f>
        <v>8.5814029188377217E-2</v>
      </c>
      <c r="S32" s="35"/>
      <c r="T32" s="37">
        <f>T31/12</f>
        <v>-3.8490158527254288E-3</v>
      </c>
      <c r="U32" s="35"/>
      <c r="Z32" s="662" t="s">
        <v>5160</v>
      </c>
      <c r="AA32" s="662"/>
      <c r="AB32" s="662"/>
      <c r="AC32" s="662"/>
      <c r="AD32" s="392">
        <v>0.42446457804754056</v>
      </c>
      <c r="AE32" s="662" t="s">
        <v>5160</v>
      </c>
      <c r="AF32" s="662"/>
      <c r="AG32" s="392">
        <v>0.30493911391278994</v>
      </c>
    </row>
    <row r="33" spans="1:33" ht="16.5" thickBot="1" x14ac:dyDescent="0.3">
      <c r="A33" s="3" t="s">
        <v>178</v>
      </c>
      <c r="B33" s="4" t="s">
        <v>2004</v>
      </c>
      <c r="C33" s="4" t="s">
        <v>1155</v>
      </c>
      <c r="D33" s="4" t="s">
        <v>2020</v>
      </c>
      <c r="E33" s="4" t="s">
        <v>1711</v>
      </c>
      <c r="F33" s="4" t="s">
        <v>2021</v>
      </c>
      <c r="G33" s="4" t="s">
        <v>2022</v>
      </c>
      <c r="I33" s="65" t="s">
        <v>882</v>
      </c>
      <c r="J33" s="34"/>
      <c r="K33" s="34">
        <f>SUM(K19:K30)/12</f>
        <v>1.0908983181024465E-2</v>
      </c>
      <c r="L33" s="34"/>
      <c r="M33" s="34">
        <f>SUM(M19:M30)/12</f>
        <v>1.679351512586005E-3</v>
      </c>
      <c r="N33" s="34"/>
      <c r="O33" s="47">
        <f>SUM(O19:O30)/12</f>
        <v>9.571245066504358E-2</v>
      </c>
      <c r="P33" s="34"/>
      <c r="Q33" s="47">
        <f>SUM(Q19:Q30)/12</f>
        <v>4.7568599763317398E-3</v>
      </c>
      <c r="R33" s="34"/>
      <c r="S33" s="47">
        <f>SUM(S19:S30)/12</f>
        <v>0.14560176531304356</v>
      </c>
      <c r="T33" s="34"/>
      <c r="U33" s="47">
        <f>SUM(U19:U30)/7</f>
        <v>2.7014506645168701E-3</v>
      </c>
      <c r="Z33" s="588"/>
      <c r="AA33" s="587" t="s">
        <v>5144</v>
      </c>
      <c r="AB33" s="587"/>
      <c r="AC33" s="587"/>
      <c r="AD33" s="587"/>
      <c r="AE33" s="587" t="s">
        <v>5145</v>
      </c>
      <c r="AF33" s="587"/>
      <c r="AG33" s="587"/>
    </row>
    <row r="34" spans="1:33" ht="16.5" thickBot="1" x14ac:dyDescent="0.3">
      <c r="A34" s="3" t="s">
        <v>2023</v>
      </c>
      <c r="B34" s="661" t="s">
        <v>2024</v>
      </c>
      <c r="C34" s="661"/>
      <c r="D34" s="661"/>
      <c r="E34" s="661"/>
      <c r="F34" s="661"/>
      <c r="G34" s="661"/>
      <c r="I34" s="38" t="s">
        <v>883</v>
      </c>
      <c r="J34" s="34"/>
      <c r="K34" s="34">
        <f>SQRT(K33)</f>
        <v>0.10444607786329013</v>
      </c>
      <c r="L34" s="34"/>
      <c r="M34" s="34">
        <f>SQRT(M33)</f>
        <v>4.0979891563863426E-2</v>
      </c>
      <c r="N34" s="34"/>
      <c r="O34" s="35">
        <f>SQRT(O33)</f>
        <v>0.30937428895278868</v>
      </c>
      <c r="P34" s="34"/>
      <c r="Q34" s="35">
        <f>SQRT(Q33)</f>
        <v>6.8969993303840044E-2</v>
      </c>
      <c r="R34" s="34"/>
      <c r="S34" s="35">
        <f>SQRT(S33)</f>
        <v>0.38157799374838636</v>
      </c>
      <c r="T34" s="34"/>
      <c r="U34" s="35">
        <f>SQRT(U33)</f>
        <v>5.1975481378404471E-2</v>
      </c>
      <c r="Z34" s="588"/>
      <c r="AA34" s="471" t="s">
        <v>885</v>
      </c>
      <c r="AB34" s="471" t="s">
        <v>5161</v>
      </c>
      <c r="AC34" s="471" t="s">
        <v>5162</v>
      </c>
      <c r="AD34" s="472" t="s">
        <v>878</v>
      </c>
      <c r="AE34" s="471" t="s">
        <v>5161</v>
      </c>
      <c r="AF34" s="471" t="s">
        <v>5162</v>
      </c>
      <c r="AG34" s="472" t="s">
        <v>878</v>
      </c>
    </row>
    <row r="35" spans="1:33" ht="16.5" thickBot="1" x14ac:dyDescent="0.3">
      <c r="A35" s="3" t="s">
        <v>182</v>
      </c>
      <c r="B35" s="4" t="s">
        <v>2025</v>
      </c>
      <c r="C35" s="4" t="s">
        <v>2026</v>
      </c>
      <c r="D35" s="4" t="s">
        <v>2027</v>
      </c>
      <c r="E35" s="4" t="s">
        <v>1273</v>
      </c>
      <c r="F35" s="4" t="s">
        <v>2028</v>
      </c>
      <c r="G35" s="4" t="s">
        <v>2029</v>
      </c>
      <c r="I35" s="32"/>
      <c r="J35" s="32"/>
      <c r="K35" s="32"/>
      <c r="L35" s="32"/>
      <c r="M35" s="32"/>
      <c r="N35" s="32"/>
      <c r="O35" s="32"/>
      <c r="P35" s="32"/>
      <c r="Q35" s="32"/>
      <c r="Z35" s="469">
        <v>1</v>
      </c>
      <c r="AA35" s="470" t="s">
        <v>866</v>
      </c>
      <c r="AB35" s="468">
        <v>5787.5</v>
      </c>
      <c r="AC35" s="470"/>
      <c r="AD35" s="469"/>
      <c r="AE35" s="468">
        <v>8000</v>
      </c>
      <c r="AF35" s="28"/>
      <c r="AG35" s="469"/>
    </row>
    <row r="36" spans="1:33" ht="16.5" thickBot="1" x14ac:dyDescent="0.3">
      <c r="A36" s="3" t="s">
        <v>186</v>
      </c>
      <c r="B36" s="4" t="s">
        <v>1175</v>
      </c>
      <c r="C36" s="4" t="s">
        <v>1158</v>
      </c>
      <c r="D36" s="4" t="s">
        <v>2030</v>
      </c>
      <c r="E36" s="4" t="s">
        <v>1692</v>
      </c>
      <c r="F36" s="4" t="s">
        <v>2031</v>
      </c>
      <c r="G36" s="4" t="s">
        <v>2032</v>
      </c>
      <c r="I36" s="663" t="s">
        <v>732</v>
      </c>
      <c r="J36" s="664"/>
      <c r="K36" s="664"/>
      <c r="L36" s="664"/>
      <c r="M36" s="664"/>
      <c r="N36" s="664"/>
      <c r="O36" s="665"/>
      <c r="Q36" s="610" t="s">
        <v>732</v>
      </c>
      <c r="R36" s="610"/>
      <c r="S36" s="610"/>
      <c r="T36" s="610"/>
      <c r="U36" s="610"/>
      <c r="V36" s="610"/>
      <c r="W36" s="610"/>
      <c r="X36" s="610"/>
      <c r="Z36" s="469">
        <v>2</v>
      </c>
      <c r="AA36" s="468" t="s">
        <v>867</v>
      </c>
      <c r="AB36" s="468">
        <v>5450</v>
      </c>
      <c r="AC36" s="470"/>
      <c r="AD36" s="75">
        <v>-5.8315334773218146E-2</v>
      </c>
      <c r="AE36" s="468">
        <v>8150</v>
      </c>
      <c r="AF36" s="469"/>
      <c r="AG36" s="75">
        <v>1.8749999999999999E-2</v>
      </c>
    </row>
    <row r="37" spans="1:33" ht="18" thickBot="1" x14ac:dyDescent="0.3">
      <c r="A37" s="3" t="s">
        <v>189</v>
      </c>
      <c r="B37" s="4" t="s">
        <v>1229</v>
      </c>
      <c r="C37" s="4" t="s">
        <v>1175</v>
      </c>
      <c r="D37" s="4" t="s">
        <v>378</v>
      </c>
      <c r="E37" s="4" t="s">
        <v>1175</v>
      </c>
      <c r="F37" s="4" t="s">
        <v>2033</v>
      </c>
      <c r="G37" s="4" t="s">
        <v>2034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69">
        <v>3</v>
      </c>
      <c r="AA37" s="468" t="s">
        <v>868</v>
      </c>
      <c r="AB37" s="468">
        <v>5650</v>
      </c>
      <c r="AC37" s="470"/>
      <c r="AD37" s="75">
        <v>3.669724770642202E-2</v>
      </c>
      <c r="AE37" s="468">
        <v>8300</v>
      </c>
      <c r="AF37" s="469"/>
      <c r="AG37" s="75">
        <v>1.8404907975460124E-2</v>
      </c>
    </row>
    <row r="38" spans="1:33" ht="16.5" thickBot="1" x14ac:dyDescent="0.3">
      <c r="A38" s="3" t="s">
        <v>193</v>
      </c>
      <c r="B38" s="4" t="s">
        <v>1241</v>
      </c>
      <c r="C38" s="4" t="s">
        <v>1229</v>
      </c>
      <c r="D38" s="4" t="s">
        <v>2035</v>
      </c>
      <c r="E38" s="4" t="s">
        <v>1229</v>
      </c>
      <c r="F38" s="4" t="s">
        <v>2036</v>
      </c>
      <c r="G38" s="4" t="s">
        <v>2037</v>
      </c>
      <c r="I38" s="652">
        <v>2013</v>
      </c>
      <c r="J38" s="446" t="s">
        <v>867</v>
      </c>
      <c r="K38" s="74">
        <v>0.16025641025641027</v>
      </c>
      <c r="L38" s="75">
        <v>9.2575322833330555E-3</v>
      </c>
      <c r="M38" s="74">
        <v>3.56715280801045E-2</v>
      </c>
      <c r="N38" s="74">
        <v>-1.5438184632049362E-3</v>
      </c>
      <c r="O38" s="126">
        <f>((K38-L38)*(M38-N38))</f>
        <v>5.6194755714189621E-3</v>
      </c>
      <c r="Q38" s="599">
        <v>2013</v>
      </c>
      <c r="R38" s="140" t="s">
        <v>867</v>
      </c>
      <c r="S38" s="141">
        <v>0.16025641025641027</v>
      </c>
      <c r="T38" s="141">
        <v>3.5671528080104521E-2</v>
      </c>
      <c r="U38" s="141">
        <v>1.2133987945309486E-2</v>
      </c>
      <c r="V38" s="141">
        <v>1.8632084863170806</v>
      </c>
      <c r="W38" s="237">
        <f>S38-U38-(V38*T38)</f>
        <v>8.165892847235201E-2</v>
      </c>
      <c r="X38" s="206">
        <f>W38^2</f>
        <v>6.6681805992527023E-3</v>
      </c>
      <c r="Z38" s="469">
        <v>4</v>
      </c>
      <c r="AA38" s="468" t="s">
        <v>869</v>
      </c>
      <c r="AB38" s="468">
        <v>5850</v>
      </c>
      <c r="AC38" s="470">
        <v>266.27</v>
      </c>
      <c r="AD38" s="75">
        <v>8.2525663716814163E-2</v>
      </c>
      <c r="AE38" s="468">
        <v>7675</v>
      </c>
      <c r="AF38" s="469">
        <v>199.02500000000001</v>
      </c>
      <c r="AG38" s="75">
        <v>-5.132228915662651E-2</v>
      </c>
    </row>
    <row r="39" spans="1:33" ht="16.5" thickBot="1" x14ac:dyDescent="0.3">
      <c r="A39" s="3" t="s">
        <v>199</v>
      </c>
      <c r="B39" s="4" t="s">
        <v>2038</v>
      </c>
      <c r="C39" s="4" t="s">
        <v>2020</v>
      </c>
      <c r="D39" s="4" t="s">
        <v>1641</v>
      </c>
      <c r="E39" s="4" t="s">
        <v>1735</v>
      </c>
      <c r="F39" s="4" t="s">
        <v>2039</v>
      </c>
      <c r="G39" s="4" t="s">
        <v>2040</v>
      </c>
      <c r="I39" s="653"/>
      <c r="J39" s="446" t="s">
        <v>868</v>
      </c>
      <c r="K39" s="74">
        <v>0.11049723756906077</v>
      </c>
      <c r="L39" s="75">
        <v>9.2575322833330555E-3</v>
      </c>
      <c r="M39" s="74">
        <v>8.3388067151827255E-2</v>
      </c>
      <c r="N39" s="74">
        <v>-1.5438184632049362E-3</v>
      </c>
      <c r="O39" s="126">
        <f t="shared" ref="O39:O49" si="6">((K39-L39)*(M39-N39))</f>
        <v>8.5984790690269968E-3</v>
      </c>
      <c r="Q39" s="599"/>
      <c r="R39" s="140" t="s">
        <v>868</v>
      </c>
      <c r="S39" s="141">
        <v>0.11049723756906077</v>
      </c>
      <c r="T39" s="141">
        <v>8.3388067151827255E-2</v>
      </c>
      <c r="U39" s="141">
        <v>1.2133987945309486E-2</v>
      </c>
      <c r="V39" s="141">
        <v>1.8632084863170806</v>
      </c>
      <c r="W39" s="237">
        <f t="shared" ref="W39:W49" si="7">S39-U39-(V39*T39)</f>
        <v>-5.7006104751111841E-2</v>
      </c>
      <c r="X39" s="206">
        <f t="shared" ref="X39:X49" si="8">W39^2</f>
        <v>3.249695978894736E-3</v>
      </c>
      <c r="Z39" s="469">
        <v>5</v>
      </c>
      <c r="AA39" s="468" t="s">
        <v>870</v>
      </c>
      <c r="AB39" s="468">
        <v>5850</v>
      </c>
      <c r="AC39" s="470"/>
      <c r="AD39" s="75">
        <v>0</v>
      </c>
      <c r="AE39" s="468">
        <v>7125</v>
      </c>
      <c r="AF39" s="469"/>
      <c r="AG39" s="75">
        <v>-7.1661237785016291E-2</v>
      </c>
    </row>
    <row r="40" spans="1:33" ht="16.5" thickBot="1" x14ac:dyDescent="0.3">
      <c r="A40" s="3" t="s">
        <v>204</v>
      </c>
      <c r="B40" s="4" t="s">
        <v>383</v>
      </c>
      <c r="C40" s="4" t="s">
        <v>1711</v>
      </c>
      <c r="D40" s="4" t="s">
        <v>2041</v>
      </c>
      <c r="E40" s="4" t="s">
        <v>1247</v>
      </c>
      <c r="F40" s="4" t="s">
        <v>2042</v>
      </c>
      <c r="G40" s="4" t="s">
        <v>2043</v>
      </c>
      <c r="I40" s="653"/>
      <c r="J40" s="446" t="s">
        <v>869</v>
      </c>
      <c r="K40" s="74">
        <v>-4.9751243781094526E-3</v>
      </c>
      <c r="L40" s="75">
        <v>9.2575322833330555E-3</v>
      </c>
      <c r="M40" s="74">
        <v>1.4707665446079972E-2</v>
      </c>
      <c r="N40" s="74">
        <v>-1.5438184632049362E-3</v>
      </c>
      <c r="O40" s="126">
        <f t="shared" si="6"/>
        <v>-2.3130179071980959E-4</v>
      </c>
      <c r="Q40" s="599"/>
      <c r="R40" s="140" t="s">
        <v>869</v>
      </c>
      <c r="S40" s="141">
        <v>-4.9751243781094526E-3</v>
      </c>
      <c r="T40" s="141">
        <v>1.4707665446079972E-2</v>
      </c>
      <c r="U40" s="141">
        <v>1.2133987945309486E-2</v>
      </c>
      <c r="V40" s="141">
        <v>1.8632084863170806</v>
      </c>
      <c r="W40" s="237">
        <f t="shared" si="7"/>
        <v>-4.451255939646763E-2</v>
      </c>
      <c r="X40" s="206">
        <f t="shared" si="8"/>
        <v>1.9813679440240585E-3</v>
      </c>
      <c r="Z40" s="469">
        <v>6</v>
      </c>
      <c r="AA40" s="468" t="s">
        <v>871</v>
      </c>
      <c r="AB40" s="468">
        <v>6300</v>
      </c>
      <c r="AC40" s="470"/>
      <c r="AD40" s="75">
        <v>7.6923076923076927E-2</v>
      </c>
      <c r="AE40" s="468">
        <v>7050</v>
      </c>
      <c r="AF40" s="28"/>
      <c r="AG40" s="75">
        <v>-1.0526315789473684E-2</v>
      </c>
    </row>
    <row r="41" spans="1:33" ht="16.5" thickBot="1" x14ac:dyDescent="0.3">
      <c r="A41" s="3" t="s">
        <v>210</v>
      </c>
      <c r="B41" s="4" t="s">
        <v>378</v>
      </c>
      <c r="C41" s="4" t="s">
        <v>378</v>
      </c>
      <c r="D41" s="4" t="s">
        <v>2044</v>
      </c>
      <c r="E41" s="4" t="s">
        <v>2045</v>
      </c>
      <c r="F41" s="4" t="s">
        <v>2046</v>
      </c>
      <c r="G41" s="4" t="s">
        <v>2047</v>
      </c>
      <c r="I41" s="653"/>
      <c r="J41" s="446" t="s">
        <v>870</v>
      </c>
      <c r="K41" s="74">
        <v>8.9867599999999992E-2</v>
      </c>
      <c r="L41" s="75">
        <v>9.2575322833330555E-3</v>
      </c>
      <c r="M41" s="74">
        <v>1.3813376032119618E-2</v>
      </c>
      <c r="N41" s="74">
        <v>-1.5438184632049362E-3</v>
      </c>
      <c r="O41" s="126">
        <f t="shared" si="6"/>
        <v>1.2379444882061371E-3</v>
      </c>
      <c r="Q41" s="599"/>
      <c r="R41" s="140" t="s">
        <v>870</v>
      </c>
      <c r="S41" s="141">
        <v>8.9867599999999992E-2</v>
      </c>
      <c r="T41" s="141">
        <v>1.3813376032119618E-2</v>
      </c>
      <c r="U41" s="141">
        <v>1.2133987945309486E-2</v>
      </c>
      <c r="V41" s="141">
        <v>1.8632084863170806</v>
      </c>
      <c r="W41" s="237">
        <f t="shared" si="7"/>
        <v>5.1996412606956276E-2</v>
      </c>
      <c r="X41" s="206">
        <f t="shared" si="8"/>
        <v>2.7036269239928416E-3</v>
      </c>
      <c r="Z41" s="469">
        <v>7</v>
      </c>
      <c r="AA41" s="468" t="s">
        <v>872</v>
      </c>
      <c r="AB41" s="468">
        <v>6375</v>
      </c>
      <c r="AC41" s="470"/>
      <c r="AD41" s="75">
        <v>1.1904761904761904E-2</v>
      </c>
      <c r="AE41" s="468">
        <v>6850</v>
      </c>
      <c r="AF41" s="28"/>
      <c r="AG41" s="75">
        <v>-2.8368794326241134E-2</v>
      </c>
    </row>
    <row r="42" spans="1:33" ht="16.5" thickBot="1" x14ac:dyDescent="0.3">
      <c r="A42" s="3" t="s">
        <v>215</v>
      </c>
      <c r="B42" s="4" t="s">
        <v>1199</v>
      </c>
      <c r="C42" s="4" t="s">
        <v>1337</v>
      </c>
      <c r="D42" s="4" t="s">
        <v>2048</v>
      </c>
      <c r="E42" s="4" t="s">
        <v>1551</v>
      </c>
      <c r="F42" s="4" t="s">
        <v>2049</v>
      </c>
      <c r="G42" s="4" t="s">
        <v>2050</v>
      </c>
      <c r="I42" s="653"/>
      <c r="J42" s="446" t="s">
        <v>871</v>
      </c>
      <c r="K42" s="74">
        <v>-7.6190476190476197E-2</v>
      </c>
      <c r="L42" s="75">
        <v>9.2575322833330555E-3</v>
      </c>
      <c r="M42" s="74">
        <v>-1.0560682672701252E-2</v>
      </c>
      <c r="N42" s="74">
        <v>-1.5438184632049362E-3</v>
      </c>
      <c r="O42" s="126">
        <f t="shared" si="6"/>
        <v>7.7047308938022851E-4</v>
      </c>
      <c r="Q42" s="599"/>
      <c r="R42" s="140" t="s">
        <v>871</v>
      </c>
      <c r="S42" s="141">
        <v>-7.6190476190476197E-2</v>
      </c>
      <c r="T42" s="141">
        <v>-1.0560682672701252E-2</v>
      </c>
      <c r="U42" s="141">
        <v>1.2133987945309486E-2</v>
      </c>
      <c r="V42" s="141">
        <v>1.8632084863170806</v>
      </c>
      <c r="W42" s="237">
        <f t="shared" si="7"/>
        <v>-6.8647710558706956E-2</v>
      </c>
      <c r="X42" s="206">
        <f t="shared" si="8"/>
        <v>4.7125081649520067E-3</v>
      </c>
      <c r="Z42" s="469">
        <v>8</v>
      </c>
      <c r="AA42" s="468" t="s">
        <v>873</v>
      </c>
      <c r="AB42" s="468">
        <v>6825</v>
      </c>
      <c r="AC42" s="470"/>
      <c r="AD42" s="75">
        <v>7.0588235294117646E-2</v>
      </c>
      <c r="AE42" s="468">
        <v>6650</v>
      </c>
      <c r="AF42" s="28"/>
      <c r="AG42" s="75">
        <v>-2.9197080291970802E-2</v>
      </c>
    </row>
    <row r="43" spans="1:33" ht="16.5" thickBot="1" x14ac:dyDescent="0.3">
      <c r="A43" s="3" t="s">
        <v>220</v>
      </c>
      <c r="B43" s="4" t="s">
        <v>2051</v>
      </c>
      <c r="C43" s="4" t="s">
        <v>1158</v>
      </c>
      <c r="D43" s="4" t="s">
        <v>2020</v>
      </c>
      <c r="E43" s="4" t="s">
        <v>2012</v>
      </c>
      <c r="F43" s="4" t="s">
        <v>2052</v>
      </c>
      <c r="G43" s="4" t="s">
        <v>2053</v>
      </c>
      <c r="I43" s="653"/>
      <c r="J43" s="446" t="s">
        <v>872</v>
      </c>
      <c r="K43" s="74">
        <v>-7.2164948453608241E-2</v>
      </c>
      <c r="L43" s="75">
        <v>9.2575322833330555E-3</v>
      </c>
      <c r="M43" s="74">
        <v>-4.225285001250792E-2</v>
      </c>
      <c r="N43" s="74">
        <v>-1.5438184632049362E-3</v>
      </c>
      <c r="O43" s="126">
        <f t="shared" si="6"/>
        <v>3.3146303371426574E-3</v>
      </c>
      <c r="Q43" s="599"/>
      <c r="R43" s="140" t="s">
        <v>872</v>
      </c>
      <c r="S43" s="141">
        <v>-7.2164948453608241E-2</v>
      </c>
      <c r="T43" s="141">
        <v>-4.225285001250792E-2</v>
      </c>
      <c r="U43" s="141">
        <v>1.2133987945309486E-2</v>
      </c>
      <c r="V43" s="141">
        <v>1.8632084863170806</v>
      </c>
      <c r="W43" s="237">
        <f t="shared" si="7"/>
        <v>-5.5730676845301974E-3</v>
      </c>
      <c r="X43" s="206">
        <f t="shared" si="8"/>
        <v>3.1059083416354779E-5</v>
      </c>
      <c r="Z43" s="469">
        <v>9</v>
      </c>
      <c r="AA43" s="468" t="s">
        <v>874</v>
      </c>
      <c r="AB43" s="468">
        <v>6550</v>
      </c>
      <c r="AC43" s="470"/>
      <c r="AD43" s="75">
        <v>-4.0293040293040296E-2</v>
      </c>
      <c r="AE43" s="79">
        <v>6900</v>
      </c>
      <c r="AF43" s="28"/>
      <c r="AG43" s="75">
        <v>3.7593984962406013E-2</v>
      </c>
    </row>
    <row r="44" spans="1:33" ht="16.5" thickBot="1" x14ac:dyDescent="0.3">
      <c r="A44" s="3" t="s">
        <v>224</v>
      </c>
      <c r="B44" s="4" t="s">
        <v>1032</v>
      </c>
      <c r="C44" s="4" t="s">
        <v>2054</v>
      </c>
      <c r="D44" s="4" t="s">
        <v>1251</v>
      </c>
      <c r="E44" s="4" t="s">
        <v>2055</v>
      </c>
      <c r="F44" s="4" t="s">
        <v>2056</v>
      </c>
      <c r="G44" s="4" t="s">
        <v>2057</v>
      </c>
      <c r="I44" s="653"/>
      <c r="J44" s="446" t="s">
        <v>873</v>
      </c>
      <c r="K44" s="74">
        <v>-1.1111111111111112E-2</v>
      </c>
      <c r="L44" s="75">
        <v>9.2575322833330555E-3</v>
      </c>
      <c r="M44" s="74">
        <v>-3.9925373134328389E-2</v>
      </c>
      <c r="N44" s="74">
        <v>-1.5438184632049362E-3</v>
      </c>
      <c r="O44" s="126">
        <f t="shared" si="6"/>
        <v>7.8178020002047635E-4</v>
      </c>
      <c r="Q44" s="599"/>
      <c r="R44" s="140" t="s">
        <v>873</v>
      </c>
      <c r="S44" s="141">
        <v>-1.1111111111111112E-2</v>
      </c>
      <c r="T44" s="141">
        <v>-3.9925373134328389E-2</v>
      </c>
      <c r="U44" s="141">
        <v>1.2133987945309486E-2</v>
      </c>
      <c r="V44" s="141">
        <v>1.8632084863170806</v>
      </c>
      <c r="W44" s="237">
        <f t="shared" si="7"/>
        <v>5.1144194986836033E-2</v>
      </c>
      <c r="X44" s="206">
        <f t="shared" si="8"/>
        <v>2.615728680851504E-3</v>
      </c>
      <c r="Z44" s="469">
        <v>10</v>
      </c>
      <c r="AA44" s="468" t="s">
        <v>875</v>
      </c>
      <c r="AB44" s="468">
        <v>3150</v>
      </c>
      <c r="AC44" s="470"/>
      <c r="AD44" s="75">
        <v>-0.51908396946564883</v>
      </c>
      <c r="AE44" s="79">
        <v>6725</v>
      </c>
      <c r="AF44" s="31"/>
      <c r="AG44" s="75">
        <v>-2.5362318840579712E-2</v>
      </c>
    </row>
    <row r="45" spans="1:33" ht="16.5" thickBot="1" x14ac:dyDescent="0.3">
      <c r="A45" s="3" t="s">
        <v>228</v>
      </c>
      <c r="B45" s="4" t="s">
        <v>1210</v>
      </c>
      <c r="C45" s="4" t="s">
        <v>1992</v>
      </c>
      <c r="D45" s="4" t="s">
        <v>1198</v>
      </c>
      <c r="E45" s="4" t="s">
        <v>2058</v>
      </c>
      <c r="F45" s="4" t="s">
        <v>2059</v>
      </c>
      <c r="G45" s="4" t="s">
        <v>2060</v>
      </c>
      <c r="I45" s="653"/>
      <c r="J45" s="446" t="s">
        <v>874</v>
      </c>
      <c r="K45" s="74">
        <v>-0.20224719101123595</v>
      </c>
      <c r="L45" s="75">
        <v>9.2575322833330555E-3</v>
      </c>
      <c r="M45" s="74">
        <v>-9.1760590750097071E-2</v>
      </c>
      <c r="N45" s="74">
        <v>-1.5438184632049362E-3</v>
      </c>
      <c r="O45" s="126">
        <f t="shared" si="6"/>
        <v>1.9081273459068262E-2</v>
      </c>
      <c r="Q45" s="599"/>
      <c r="R45" s="140" t="s">
        <v>874</v>
      </c>
      <c r="S45" s="141">
        <v>-0.20224719101123595</v>
      </c>
      <c r="T45" s="141">
        <v>-9.1760590750097071E-2</v>
      </c>
      <c r="U45" s="141">
        <v>1.2133987945309486E-2</v>
      </c>
      <c r="V45" s="141">
        <v>1.8632084863170806</v>
      </c>
      <c r="W45" s="237">
        <f t="shared" si="7"/>
        <v>-4.3412067561495959E-2</v>
      </c>
      <c r="X45" s="206">
        <f t="shared" si="8"/>
        <v>1.8846076099638897E-3</v>
      </c>
      <c r="Z45" s="469">
        <v>11</v>
      </c>
      <c r="AA45" s="468" t="s">
        <v>876</v>
      </c>
      <c r="AB45" s="468">
        <v>7050</v>
      </c>
      <c r="AC45" s="470"/>
      <c r="AD45" s="75">
        <v>1.2380952380952381</v>
      </c>
      <c r="AE45" s="79">
        <v>6850</v>
      </c>
      <c r="AF45" s="28"/>
      <c r="AG45" s="75">
        <v>1.858736059479554E-2</v>
      </c>
    </row>
    <row r="46" spans="1:33" ht="16.5" thickBot="1" x14ac:dyDescent="0.3">
      <c r="A46" s="3" t="s">
        <v>234</v>
      </c>
      <c r="B46" s="4" t="s">
        <v>2061</v>
      </c>
      <c r="C46" s="4" t="s">
        <v>1071</v>
      </c>
      <c r="D46" s="4" t="s">
        <v>1170</v>
      </c>
      <c r="E46" s="4" t="s">
        <v>1210</v>
      </c>
      <c r="F46" s="4" t="s">
        <v>2062</v>
      </c>
      <c r="G46" s="4" t="s">
        <v>2063</v>
      </c>
      <c r="I46" s="653"/>
      <c r="J46" s="446" t="s">
        <v>875</v>
      </c>
      <c r="K46" s="74">
        <v>0.11971830985915492</v>
      </c>
      <c r="L46" s="75">
        <v>9.2575322833330555E-3</v>
      </c>
      <c r="M46" s="74">
        <v>1.6874206569957247E-2</v>
      </c>
      <c r="N46" s="74">
        <v>-1.5438184632049362E-3</v>
      </c>
      <c r="O46" s="126">
        <f t="shared" si="6"/>
        <v>2.0344693665740473E-3</v>
      </c>
      <c r="Q46" s="599"/>
      <c r="R46" s="140" t="s">
        <v>875</v>
      </c>
      <c r="S46" s="141">
        <v>0.11971830985915492</v>
      </c>
      <c r="T46" s="141">
        <v>1.6874206569957247E-2</v>
      </c>
      <c r="U46" s="141">
        <v>1.2133987945309486E-2</v>
      </c>
      <c r="V46" s="141">
        <v>1.8632084863170806</v>
      </c>
      <c r="W46" s="237">
        <f t="shared" si="7"/>
        <v>7.614415703283367E-2</v>
      </c>
      <c r="X46" s="206">
        <f t="shared" si="8"/>
        <v>5.797932650240833E-3</v>
      </c>
      <c r="Z46" s="469">
        <v>12</v>
      </c>
      <c r="AA46" s="468" t="s">
        <v>877</v>
      </c>
      <c r="AB46" s="468">
        <v>7400</v>
      </c>
      <c r="AC46" s="470"/>
      <c r="AD46" s="75">
        <v>4.9645390070921988E-2</v>
      </c>
      <c r="AE46" s="79">
        <v>7400</v>
      </c>
      <c r="AF46" s="28"/>
      <c r="AG46" s="75">
        <v>8.0291970802919707E-2</v>
      </c>
    </row>
    <row r="47" spans="1:33" ht="16.5" thickBot="1" x14ac:dyDescent="0.3">
      <c r="A47" s="3" t="s">
        <v>2064</v>
      </c>
      <c r="B47" s="661" t="s">
        <v>2065</v>
      </c>
      <c r="C47" s="661"/>
      <c r="D47" s="661"/>
      <c r="E47" s="661"/>
      <c r="F47" s="661"/>
      <c r="G47" s="661"/>
      <c r="I47" s="653"/>
      <c r="J47" s="446" t="s">
        <v>876</v>
      </c>
      <c r="K47" s="74">
        <v>8.1761006289308172E-2</v>
      </c>
      <c r="L47" s="75">
        <v>9.2575322833330555E-3</v>
      </c>
      <c r="M47" s="74">
        <v>5.8788048814700476E-2</v>
      </c>
      <c r="N47" s="74">
        <v>-1.5438184632049362E-3</v>
      </c>
      <c r="O47" s="126">
        <f t="shared" si="6"/>
        <v>4.3742699709155564E-3</v>
      </c>
      <c r="Q47" s="599"/>
      <c r="R47" s="140" t="s">
        <v>876</v>
      </c>
      <c r="S47" s="141">
        <v>8.1761006289308172E-2</v>
      </c>
      <c r="T47" s="141">
        <v>5.8788048814700476E-2</v>
      </c>
      <c r="U47" s="141">
        <v>1.2133987945309486E-2</v>
      </c>
      <c r="V47" s="141">
        <v>1.8632084863170806</v>
      </c>
      <c r="W47" s="237">
        <f t="shared" si="7"/>
        <v>-3.9907373101574023E-2</v>
      </c>
      <c r="X47" s="206">
        <f t="shared" si="8"/>
        <v>1.5925984278682339E-3</v>
      </c>
      <c r="Z47" s="469">
        <v>13</v>
      </c>
      <c r="AA47" s="468" t="s">
        <v>866</v>
      </c>
      <c r="AB47" s="468">
        <v>8000</v>
      </c>
      <c r="AC47" s="470"/>
      <c r="AD47" s="75">
        <v>8.1081081081081086E-2</v>
      </c>
      <c r="AE47" s="79">
        <v>7375</v>
      </c>
      <c r="AF47" s="28"/>
      <c r="AG47" s="75">
        <v>-3.3783783783783786E-3</v>
      </c>
    </row>
    <row r="48" spans="1:33" ht="16.5" thickBot="1" x14ac:dyDescent="0.3">
      <c r="A48" s="3" t="s">
        <v>238</v>
      </c>
      <c r="B48" s="4" t="s">
        <v>1672</v>
      </c>
      <c r="C48" s="4" t="s">
        <v>2061</v>
      </c>
      <c r="D48" s="4" t="s">
        <v>1021</v>
      </c>
      <c r="E48" s="4" t="s">
        <v>2061</v>
      </c>
      <c r="F48" s="4" t="s">
        <v>2066</v>
      </c>
      <c r="G48" s="4" t="s">
        <v>2067</v>
      </c>
      <c r="I48" s="653"/>
      <c r="J48" s="446" t="s">
        <v>877</v>
      </c>
      <c r="K48" s="74">
        <v>-0.11046511627906977</v>
      </c>
      <c r="L48" s="75">
        <v>9.2575322833330555E-3</v>
      </c>
      <c r="M48" s="74">
        <v>-6.6135848756640692E-2</v>
      </c>
      <c r="N48" s="74">
        <v>-1.5438184632049362E-3</v>
      </c>
      <c r="O48" s="126">
        <f t="shared" si="6"/>
        <v>7.7331289427530854E-3</v>
      </c>
      <c r="Q48" s="599"/>
      <c r="R48" s="140" t="s">
        <v>877</v>
      </c>
      <c r="S48" s="141">
        <v>-0.11046511627906977</v>
      </c>
      <c r="T48" s="141">
        <v>-6.6135848756640692E-2</v>
      </c>
      <c r="U48" s="141">
        <v>1.2133987945309486E-2</v>
      </c>
      <c r="V48" s="141">
        <v>1.8632084863170806</v>
      </c>
      <c r="W48" s="237">
        <f t="shared" si="7"/>
        <v>6.2577042877662303E-4</v>
      </c>
      <c r="X48" s="206">
        <f t="shared" si="8"/>
        <v>3.9158862953127863E-7</v>
      </c>
      <c r="Z48" s="589" t="s">
        <v>5160</v>
      </c>
      <c r="AA48" s="589"/>
      <c r="AB48" s="589"/>
      <c r="AC48" s="589"/>
      <c r="AD48" s="75">
        <v>1.0297683502605266</v>
      </c>
      <c r="AE48" s="589" t="s">
        <v>5160</v>
      </c>
      <c r="AF48" s="589"/>
      <c r="AG48" s="75">
        <v>-4.6188190232705144E-2</v>
      </c>
    </row>
    <row r="49" spans="1:33" ht="16.5" thickBot="1" x14ac:dyDescent="0.3">
      <c r="A49" s="3" t="s">
        <v>243</v>
      </c>
      <c r="B49" s="4" t="s">
        <v>1027</v>
      </c>
      <c r="C49" s="4" t="s">
        <v>1026</v>
      </c>
      <c r="D49" s="4" t="s">
        <v>1161</v>
      </c>
      <c r="E49" s="4" t="s">
        <v>1091</v>
      </c>
      <c r="F49" s="4" t="s">
        <v>2068</v>
      </c>
      <c r="G49" s="4" t="s">
        <v>2069</v>
      </c>
      <c r="I49" s="654"/>
      <c r="J49" s="446" t="s">
        <v>866</v>
      </c>
      <c r="K49" s="74">
        <v>2.6143790849673203E-2</v>
      </c>
      <c r="L49" s="75">
        <v>9.2575322833330555E-3</v>
      </c>
      <c r="M49" s="74">
        <v>8.8666316730269968E-3</v>
      </c>
      <c r="N49" s="74">
        <v>-1.5438184632049362E-3</v>
      </c>
      <c r="O49" s="126">
        <f t="shared" si="6"/>
        <v>1.7579355279240347E-4</v>
      </c>
      <c r="Q49" s="599"/>
      <c r="R49" s="140" t="s">
        <v>866</v>
      </c>
      <c r="S49" s="141">
        <v>2.6143790849673203E-2</v>
      </c>
      <c r="T49" s="141">
        <v>8.8666316730269968E-3</v>
      </c>
      <c r="U49" s="141">
        <v>1.2133987945309486E-2</v>
      </c>
      <c r="V49" s="141">
        <v>1.8632084863170806</v>
      </c>
      <c r="W49" s="237">
        <f t="shared" si="7"/>
        <v>-2.5105804738679953E-3</v>
      </c>
      <c r="X49" s="206">
        <f t="shared" si="8"/>
        <v>6.3030143157672475E-6</v>
      </c>
      <c r="Z49" s="589" t="s">
        <v>881</v>
      </c>
      <c r="AA49" s="589"/>
      <c r="AB49" s="589"/>
      <c r="AC49" s="589"/>
      <c r="AD49" s="328">
        <f>AD48/12</f>
        <v>8.5814029188377217E-2</v>
      </c>
      <c r="AE49" s="589" t="s">
        <v>881</v>
      </c>
      <c r="AF49" s="589"/>
      <c r="AG49" s="328">
        <f>AG48/12</f>
        <v>-3.8490158527254288E-3</v>
      </c>
    </row>
    <row r="50" spans="1:33" ht="16.5" thickBot="1" x14ac:dyDescent="0.3">
      <c r="A50" s="3" t="s">
        <v>249</v>
      </c>
      <c r="B50" s="4" t="s">
        <v>2058</v>
      </c>
      <c r="C50" s="4" t="s">
        <v>2070</v>
      </c>
      <c r="D50" s="4" t="s">
        <v>1270</v>
      </c>
      <c r="E50" s="4" t="s">
        <v>1027</v>
      </c>
      <c r="F50" s="4" t="s">
        <v>2071</v>
      </c>
      <c r="G50" s="4" t="s">
        <v>2072</v>
      </c>
      <c r="I50" s="646" t="s">
        <v>891</v>
      </c>
      <c r="J50" s="647"/>
      <c r="K50" s="647"/>
      <c r="L50" s="647"/>
      <c r="M50" s="647"/>
      <c r="N50" s="655"/>
      <c r="O50" s="126">
        <f>SUM(O38:O49)</f>
        <v>5.3490416256579E-2</v>
      </c>
      <c r="Q50" s="599" t="s">
        <v>891</v>
      </c>
      <c r="R50" s="599"/>
      <c r="S50" s="599"/>
      <c r="T50" s="599"/>
      <c r="U50" s="599"/>
      <c r="V50" s="599"/>
      <c r="W50" s="599"/>
      <c r="X50" s="206">
        <f>SUM(X38:X49)</f>
        <v>3.1244000666402458E-2</v>
      </c>
    </row>
    <row r="51" spans="1:33" ht="19.5" thickBot="1" x14ac:dyDescent="0.3">
      <c r="A51" s="3" t="s">
        <v>255</v>
      </c>
      <c r="B51" s="4" t="s">
        <v>1611</v>
      </c>
      <c r="C51" s="4" t="s">
        <v>2073</v>
      </c>
      <c r="D51" s="4" t="s">
        <v>2051</v>
      </c>
      <c r="E51" s="4" t="s">
        <v>2058</v>
      </c>
      <c r="F51" s="4" t="s">
        <v>2074</v>
      </c>
      <c r="G51" s="4" t="s">
        <v>2075</v>
      </c>
      <c r="I51" s="649" t="s">
        <v>5173</v>
      </c>
      <c r="J51" s="650"/>
      <c r="K51" s="650"/>
      <c r="L51" s="650"/>
      <c r="M51" s="650"/>
      <c r="N51" s="656"/>
      <c r="O51" s="126">
        <f>O50/12</f>
        <v>4.4575346880482503E-3</v>
      </c>
      <c r="Q51" s="600" t="s">
        <v>5070</v>
      </c>
      <c r="R51" s="600"/>
      <c r="S51" s="600"/>
      <c r="T51" s="600"/>
      <c r="U51" s="600"/>
      <c r="V51" s="600"/>
      <c r="W51" s="600"/>
      <c r="X51" s="206">
        <f>X50/12</f>
        <v>2.6036667222002047E-3</v>
      </c>
    </row>
    <row r="52" spans="1:33" ht="18" thickBot="1" x14ac:dyDescent="0.3">
      <c r="A52" s="3" t="s">
        <v>258</v>
      </c>
      <c r="B52" s="4" t="s">
        <v>2026</v>
      </c>
      <c r="C52" s="4" t="s">
        <v>2076</v>
      </c>
      <c r="D52" s="4" t="s">
        <v>1205</v>
      </c>
      <c r="E52" s="4" t="s">
        <v>2077</v>
      </c>
      <c r="F52" s="4" t="s">
        <v>2078</v>
      </c>
      <c r="G52" s="4" t="s">
        <v>2079</v>
      </c>
      <c r="I52" s="445" t="s">
        <v>884</v>
      </c>
      <c r="J52" s="438" t="s">
        <v>885</v>
      </c>
      <c r="K52" s="438" t="s">
        <v>5168</v>
      </c>
      <c r="L52" s="438" t="s">
        <v>5169</v>
      </c>
      <c r="M52" s="438" t="s">
        <v>5170</v>
      </c>
      <c r="N52" s="438" t="s">
        <v>5171</v>
      </c>
      <c r="O52" s="438" t="s">
        <v>5172</v>
      </c>
      <c r="Q52" s="160" t="s">
        <v>884</v>
      </c>
      <c r="R52" s="160" t="s">
        <v>885</v>
      </c>
      <c r="S52" s="160" t="s">
        <v>886</v>
      </c>
      <c r="T52" s="160" t="s">
        <v>888</v>
      </c>
      <c r="U52" s="160" t="s">
        <v>5071</v>
      </c>
      <c r="V52" s="160" t="s">
        <v>5072</v>
      </c>
      <c r="W52" s="160" t="s">
        <v>5073</v>
      </c>
      <c r="X52" s="160" t="s">
        <v>5074</v>
      </c>
    </row>
    <row r="53" spans="1:33" ht="16.5" thickBot="1" x14ac:dyDescent="0.3">
      <c r="A53" s="3" t="s">
        <v>263</v>
      </c>
      <c r="B53" s="4" t="s">
        <v>1205</v>
      </c>
      <c r="C53" s="4" t="s">
        <v>2026</v>
      </c>
      <c r="D53" s="4" t="s">
        <v>1189</v>
      </c>
      <c r="E53" s="4" t="s">
        <v>1170</v>
      </c>
      <c r="F53" s="4" t="s">
        <v>2080</v>
      </c>
      <c r="G53" s="4" t="s">
        <v>2081</v>
      </c>
      <c r="I53" s="652">
        <v>2014</v>
      </c>
      <c r="J53" s="446" t="s">
        <v>867</v>
      </c>
      <c r="K53" s="74">
        <v>0.10828025477707007</v>
      </c>
      <c r="L53" s="74">
        <v>3.1704861076259146E-2</v>
      </c>
      <c r="M53" s="74">
        <v>4.3057625783952537E-2</v>
      </c>
      <c r="N53" s="74">
        <v>1.9868817943784263E-2</v>
      </c>
      <c r="O53" s="126">
        <f>((K53-L53)*(M53-N53))</f>
        <v>1.7756920898133368E-3</v>
      </c>
      <c r="Q53" s="599">
        <v>2014</v>
      </c>
      <c r="R53" s="140" t="s">
        <v>867</v>
      </c>
      <c r="S53" s="42">
        <v>0.10828025477707007</v>
      </c>
      <c r="T53" s="42">
        <v>4.3057625783952537E-2</v>
      </c>
      <c r="U53" s="141">
        <v>2.4261763802269007E-3</v>
      </c>
      <c r="V53" s="141">
        <v>1.9574346911344762</v>
      </c>
      <c r="W53" s="237">
        <f>S53-U53-(V53*T53)</f>
        <v>2.1571587969448164E-2</v>
      </c>
      <c r="X53" s="206">
        <f>W53^2</f>
        <v>4.6533340752364077E-4</v>
      </c>
    </row>
    <row r="54" spans="1:33" ht="16.5" thickBot="1" x14ac:dyDescent="0.3">
      <c r="A54" s="3" t="s">
        <v>267</v>
      </c>
      <c r="B54" s="4" t="s">
        <v>1211</v>
      </c>
      <c r="C54" s="4" t="s">
        <v>1198</v>
      </c>
      <c r="D54" s="4" t="s">
        <v>2082</v>
      </c>
      <c r="E54" s="4" t="s">
        <v>2083</v>
      </c>
      <c r="F54" s="4" t="s">
        <v>2084</v>
      </c>
      <c r="G54" s="4" t="s">
        <v>2085</v>
      </c>
      <c r="I54" s="653"/>
      <c r="J54" s="446" t="s">
        <v>868</v>
      </c>
      <c r="K54" s="74">
        <v>4.5977011494252873E-2</v>
      </c>
      <c r="L54" s="74">
        <v>3.1704861076259146E-2</v>
      </c>
      <c r="M54" s="74">
        <v>4.7090703192407331E-2</v>
      </c>
      <c r="N54" s="74">
        <v>1.9868817943784263E-2</v>
      </c>
      <c r="O54" s="126">
        <f t="shared" ref="O54:O64" si="9">((K54-L54)*(M54-N54))</f>
        <v>3.8851484092971298E-4</v>
      </c>
      <c r="Q54" s="599"/>
      <c r="R54" s="140" t="s">
        <v>868</v>
      </c>
      <c r="S54" s="42">
        <v>4.5977011494252873E-2</v>
      </c>
      <c r="T54" s="42">
        <v>4.7090703192407331E-2</v>
      </c>
      <c r="U54" s="141">
        <v>2.4261763802269007E-3</v>
      </c>
      <c r="V54" s="141">
        <v>1.9574346911344762</v>
      </c>
      <c r="W54" s="237">
        <f t="shared" ref="W54:W64" si="10">S54-U54-(V54*T54)</f>
        <v>-4.8626140944709163E-2</v>
      </c>
      <c r="X54" s="206">
        <f t="shared" ref="X54:X64" si="11">W54^2</f>
        <v>2.3645015831747209E-3</v>
      </c>
    </row>
    <row r="55" spans="1:33" ht="16.5" thickBot="1" x14ac:dyDescent="0.3">
      <c r="A55" s="3" t="s">
        <v>271</v>
      </c>
      <c r="B55" s="4" t="s">
        <v>1176</v>
      </c>
      <c r="C55" s="4" t="s">
        <v>1696</v>
      </c>
      <c r="D55" s="4" t="s">
        <v>1996</v>
      </c>
      <c r="E55" s="4" t="s">
        <v>2026</v>
      </c>
      <c r="F55" s="4" t="s">
        <v>2086</v>
      </c>
      <c r="G55" s="4" t="s">
        <v>2087</v>
      </c>
      <c r="I55" s="653"/>
      <c r="J55" s="446" t="s">
        <v>869</v>
      </c>
      <c r="K55" s="74">
        <v>8.9900659340659342E-2</v>
      </c>
      <c r="L55" s="74">
        <v>3.1704861076259146E-2</v>
      </c>
      <c r="M55" s="74">
        <v>2.9381091555189243E-2</v>
      </c>
      <c r="N55" s="74">
        <v>1.9868817943784263E-2</v>
      </c>
      <c r="O55" s="126">
        <f t="shared" si="9"/>
        <v>5.5357435612510178E-4</v>
      </c>
      <c r="Q55" s="599"/>
      <c r="R55" s="140" t="s">
        <v>869</v>
      </c>
      <c r="S55" s="42">
        <v>8.9900659340659342E-2</v>
      </c>
      <c r="T55" s="42">
        <v>2.9381091555189243E-2</v>
      </c>
      <c r="U55" s="141">
        <v>2.4261763802269007E-3</v>
      </c>
      <c r="V55" s="141">
        <v>1.9574346911344762</v>
      </c>
      <c r="W55" s="237">
        <f t="shared" si="10"/>
        <v>2.9962915086906822E-2</v>
      </c>
      <c r="X55" s="206">
        <f t="shared" si="11"/>
        <v>8.9777628050518839E-4</v>
      </c>
    </row>
    <row r="56" spans="1:33" ht="16.5" thickBot="1" x14ac:dyDescent="0.3">
      <c r="A56" s="3" t="s">
        <v>277</v>
      </c>
      <c r="B56" s="4" t="s">
        <v>2082</v>
      </c>
      <c r="C56" s="4" t="s">
        <v>1027</v>
      </c>
      <c r="D56" s="4" t="s">
        <v>2015</v>
      </c>
      <c r="E56" s="4" t="s">
        <v>1176</v>
      </c>
      <c r="F56" s="4" t="s">
        <v>2088</v>
      </c>
      <c r="G56" s="4" t="s">
        <v>2089</v>
      </c>
      <c r="I56" s="653"/>
      <c r="J56" s="446" t="s">
        <v>870</v>
      </c>
      <c r="K56" s="74">
        <v>3.968253968253968E-2</v>
      </c>
      <c r="L56" s="74">
        <v>3.1704861076259146E-2</v>
      </c>
      <c r="M56" s="74">
        <v>1.9324336155895544E-2</v>
      </c>
      <c r="N56" s="74">
        <v>1.9868817943784263E-2</v>
      </c>
      <c r="O56" s="126">
        <f t="shared" si="9"/>
        <v>-4.343700710749209E-6</v>
      </c>
      <c r="Q56" s="599"/>
      <c r="R56" s="140" t="s">
        <v>870</v>
      </c>
      <c r="S56" s="42">
        <v>3.968253968253968E-2</v>
      </c>
      <c r="T56" s="42">
        <v>1.9324336155895544E-2</v>
      </c>
      <c r="U56" s="141">
        <v>2.4261763802269007E-3</v>
      </c>
      <c r="V56" s="141">
        <v>1.9574346911344762</v>
      </c>
      <c r="W56" s="237">
        <f t="shared" si="10"/>
        <v>-5.6976267238140893E-4</v>
      </c>
      <c r="X56" s="206">
        <f t="shared" si="11"/>
        <v>3.2462950283920473E-7</v>
      </c>
    </row>
    <row r="57" spans="1:33" ht="16.5" thickBot="1" x14ac:dyDescent="0.3">
      <c r="A57" s="3" t="s">
        <v>281</v>
      </c>
      <c r="B57" s="4" t="s">
        <v>1162</v>
      </c>
      <c r="C57" s="4" t="s">
        <v>1176</v>
      </c>
      <c r="D57" s="4" t="s">
        <v>2015</v>
      </c>
      <c r="E57" s="4" t="s">
        <v>2090</v>
      </c>
      <c r="F57" s="4" t="s">
        <v>2091</v>
      </c>
      <c r="G57" s="4" t="s">
        <v>2092</v>
      </c>
      <c r="I57" s="653"/>
      <c r="J57" s="446" t="s">
        <v>871</v>
      </c>
      <c r="K57" s="74">
        <v>3.5623409669211195E-2</v>
      </c>
      <c r="L57" s="74">
        <v>3.1704861076259146E-2</v>
      </c>
      <c r="M57" s="74">
        <v>1.1767448709138997E-2</v>
      </c>
      <c r="N57" s="74">
        <v>1.9868817943784263E-2</v>
      </c>
      <c r="O57" s="126">
        <f t="shared" si="9"/>
        <v>-3.174560901540423E-5</v>
      </c>
      <c r="Q57" s="599"/>
      <c r="R57" s="140" t="s">
        <v>871</v>
      </c>
      <c r="S57" s="42">
        <v>3.5623409669211195E-2</v>
      </c>
      <c r="T57" s="42">
        <v>1.1767448709138997E-2</v>
      </c>
      <c r="U57" s="141">
        <v>2.4261763802269007E-3</v>
      </c>
      <c r="V57" s="141">
        <v>1.9574346911344762</v>
      </c>
      <c r="W57" s="237">
        <f t="shared" si="10"/>
        <v>1.0163220959570011E-2</v>
      </c>
      <c r="X57" s="206">
        <f t="shared" si="11"/>
        <v>1.0329106027304317E-4</v>
      </c>
    </row>
    <row r="58" spans="1:33" ht="16.5" thickBot="1" x14ac:dyDescent="0.3">
      <c r="A58" s="3" t="s">
        <v>286</v>
      </c>
      <c r="B58" s="4" t="s">
        <v>2082</v>
      </c>
      <c r="C58" s="4" t="s">
        <v>2054</v>
      </c>
      <c r="D58" s="4" t="s">
        <v>2093</v>
      </c>
      <c r="E58" s="4" t="s">
        <v>2094</v>
      </c>
      <c r="F58" s="4" t="s">
        <v>2095</v>
      </c>
      <c r="G58" s="4" t="s">
        <v>2096</v>
      </c>
      <c r="I58" s="653"/>
      <c r="J58" s="446" t="s">
        <v>872</v>
      </c>
      <c r="K58" s="74">
        <v>-4.4226044226044224E-2</v>
      </c>
      <c r="L58" s="74">
        <v>3.1704861076259146E-2</v>
      </c>
      <c r="M58" s="74">
        <v>-2.2800315323509741E-3</v>
      </c>
      <c r="N58" s="74">
        <v>1.9868817943784263E-2</v>
      </c>
      <c r="O58" s="126">
        <f t="shared" si="9"/>
        <v>1.6817821921273964E-3</v>
      </c>
      <c r="Q58" s="599"/>
      <c r="R58" s="140" t="s">
        <v>872</v>
      </c>
      <c r="S58" s="42">
        <v>-4.4226044226044224E-2</v>
      </c>
      <c r="T58" s="42">
        <v>-2.2800315323509741E-3</v>
      </c>
      <c r="U58" s="141">
        <v>2.4261763802269007E-3</v>
      </c>
      <c r="V58" s="141">
        <v>1.9574346911344762</v>
      </c>
      <c r="W58" s="237">
        <f t="shared" si="10"/>
        <v>-4.218920778796683E-2</v>
      </c>
      <c r="X58" s="206">
        <f t="shared" si="11"/>
        <v>1.7799292537762411E-3</v>
      </c>
    </row>
    <row r="59" spans="1:33" ht="16.5" thickBot="1" x14ac:dyDescent="0.3">
      <c r="A59" s="3" t="s">
        <v>292</v>
      </c>
      <c r="B59" s="4" t="s">
        <v>2097</v>
      </c>
      <c r="C59" s="4" t="s">
        <v>1170</v>
      </c>
      <c r="D59" s="4" t="s">
        <v>2012</v>
      </c>
      <c r="E59" s="4" t="s">
        <v>2082</v>
      </c>
      <c r="F59" s="4" t="s">
        <v>2098</v>
      </c>
      <c r="G59" s="4" t="s">
        <v>2099</v>
      </c>
      <c r="I59" s="653"/>
      <c r="J59" s="446" t="s">
        <v>873</v>
      </c>
      <c r="K59" s="74">
        <v>5.3984575835475578E-2</v>
      </c>
      <c r="L59" s="74">
        <v>3.1704861076259146E-2</v>
      </c>
      <c r="M59" s="74">
        <v>5.5465739603972428E-2</v>
      </c>
      <c r="N59" s="74">
        <v>1.9868817943784263E-2</v>
      </c>
      <c r="O59" s="126">
        <f t="shared" si="9"/>
        <v>7.9308926089516536E-4</v>
      </c>
      <c r="Q59" s="599"/>
      <c r="R59" s="140" t="s">
        <v>873</v>
      </c>
      <c r="S59" s="42">
        <v>5.3984575835475578E-2</v>
      </c>
      <c r="T59" s="42">
        <v>5.5465739603972428E-2</v>
      </c>
      <c r="U59" s="141">
        <v>2.4261763802269007E-3</v>
      </c>
      <c r="V59" s="141">
        <v>1.9574346911344762</v>
      </c>
      <c r="W59" s="237">
        <f t="shared" si="10"/>
        <v>-5.7012163414998374E-2</v>
      </c>
      <c r="X59" s="206">
        <f t="shared" si="11"/>
        <v>3.250386777258479E-3</v>
      </c>
    </row>
    <row r="60" spans="1:33" ht="16.5" thickBot="1" x14ac:dyDescent="0.3">
      <c r="A60" s="3" t="s">
        <v>2100</v>
      </c>
      <c r="B60" s="661" t="s">
        <v>2101</v>
      </c>
      <c r="C60" s="661"/>
      <c r="D60" s="661"/>
      <c r="E60" s="661"/>
      <c r="F60" s="661"/>
      <c r="G60" s="661"/>
      <c r="I60" s="653"/>
      <c r="J60" s="446" t="s">
        <v>874</v>
      </c>
      <c r="K60" s="74">
        <v>1.2195121951219513E-2</v>
      </c>
      <c r="L60" s="74">
        <v>3.1704861076259146E-2</v>
      </c>
      <c r="M60" s="74">
        <v>1.0365081193137061E-3</v>
      </c>
      <c r="N60" s="74">
        <v>1.9868817943784263E-2</v>
      </c>
      <c r="O60" s="126">
        <f t="shared" si="9"/>
        <v>3.6741345179734148E-4</v>
      </c>
      <c r="Q60" s="599"/>
      <c r="R60" s="140" t="s">
        <v>874</v>
      </c>
      <c r="S60" s="42">
        <v>1.2195121951219513E-2</v>
      </c>
      <c r="T60" s="42">
        <v>1.0365081193137061E-3</v>
      </c>
      <c r="U60" s="141">
        <v>2.4261763802269007E-3</v>
      </c>
      <c r="V60" s="141">
        <v>1.9574346911344762</v>
      </c>
      <c r="W60" s="237">
        <f t="shared" si="10"/>
        <v>7.7400486206054111E-3</v>
      </c>
      <c r="X60" s="206">
        <f t="shared" si="11"/>
        <v>5.9908352649335728E-5</v>
      </c>
    </row>
    <row r="61" spans="1:33" ht="16.5" thickBot="1" x14ac:dyDescent="0.3">
      <c r="A61" s="3" t="s">
        <v>296</v>
      </c>
      <c r="B61" s="4" t="s">
        <v>378</v>
      </c>
      <c r="C61" s="4" t="s">
        <v>1176</v>
      </c>
      <c r="D61" s="4" t="s">
        <v>378</v>
      </c>
      <c r="E61" s="4" t="s">
        <v>1245</v>
      </c>
      <c r="F61" s="4" t="s">
        <v>2102</v>
      </c>
      <c r="G61" s="4" t="s">
        <v>2103</v>
      </c>
      <c r="I61" s="653"/>
      <c r="J61" s="446" t="s">
        <v>875</v>
      </c>
      <c r="K61" s="74">
        <v>-2.891566265060241E-2</v>
      </c>
      <c r="L61" s="74">
        <v>3.1704861076259146E-2</v>
      </c>
      <c r="M61" s="74">
        <v>4.4638748274275141E-3</v>
      </c>
      <c r="N61" s="74">
        <v>1.9868817943784263E-2</v>
      </c>
      <c r="O61" s="126">
        <f t="shared" si="9"/>
        <v>9.338557196960568E-4</v>
      </c>
      <c r="Q61" s="599"/>
      <c r="R61" s="140" t="s">
        <v>875</v>
      </c>
      <c r="S61" s="42">
        <v>-2.891566265060241E-2</v>
      </c>
      <c r="T61" s="42">
        <v>4.4638748274275141E-3</v>
      </c>
      <c r="U61" s="141">
        <v>2.4261763802269007E-3</v>
      </c>
      <c r="V61" s="141">
        <v>1.9574346911344762</v>
      </c>
      <c r="W61" s="237">
        <f t="shared" si="10"/>
        <v>-4.0079582474917844E-2</v>
      </c>
      <c r="X61" s="206">
        <f t="shared" si="11"/>
        <v>1.6063729313637416E-3</v>
      </c>
    </row>
    <row r="62" spans="1:33" ht="16.5" thickBot="1" x14ac:dyDescent="0.3">
      <c r="A62" s="3" t="s">
        <v>302</v>
      </c>
      <c r="B62" s="4" t="s">
        <v>2104</v>
      </c>
      <c r="C62" s="4" t="s">
        <v>1711</v>
      </c>
      <c r="D62" s="4" t="s">
        <v>1237</v>
      </c>
      <c r="E62" s="4" t="s">
        <v>1232</v>
      </c>
      <c r="F62" s="4" t="s">
        <v>2105</v>
      </c>
      <c r="G62" s="4" t="s">
        <v>2106</v>
      </c>
      <c r="I62" s="653"/>
      <c r="J62" s="446" t="s">
        <v>876</v>
      </c>
      <c r="K62" s="74">
        <v>2.729528535980149E-2</v>
      </c>
      <c r="L62" s="74">
        <v>3.1704861076259146E-2</v>
      </c>
      <c r="M62" s="74">
        <v>-5.7612131763413272E-3</v>
      </c>
      <c r="N62" s="74">
        <v>1.9868817943784263E-2</v>
      </c>
      <c r="O62" s="126">
        <f t="shared" si="9"/>
        <v>1.1301756283935983E-4</v>
      </c>
      <c r="Q62" s="599"/>
      <c r="R62" s="140" t="s">
        <v>876</v>
      </c>
      <c r="S62" s="42">
        <v>2.729528535980149E-2</v>
      </c>
      <c r="T62" s="42">
        <v>-5.7612131763413272E-3</v>
      </c>
      <c r="U62" s="141">
        <v>2.4261763802269007E-3</v>
      </c>
      <c r="V62" s="141">
        <v>1.9574346911344762</v>
      </c>
      <c r="W62" s="237">
        <f t="shared" si="10"/>
        <v>3.614630751396615E-2</v>
      </c>
      <c r="X62" s="206">
        <f t="shared" si="11"/>
        <v>1.3065555468942057E-3</v>
      </c>
    </row>
    <row r="63" spans="1:33" ht="16.5" thickBot="1" x14ac:dyDescent="0.3">
      <c r="A63" s="3" t="s">
        <v>308</v>
      </c>
      <c r="B63" s="4" t="s">
        <v>1738</v>
      </c>
      <c r="C63" s="4" t="s">
        <v>2012</v>
      </c>
      <c r="D63" s="4" t="s">
        <v>388</v>
      </c>
      <c r="E63" s="4" t="s">
        <v>1247</v>
      </c>
      <c r="F63" s="4" t="s">
        <v>2107</v>
      </c>
      <c r="G63" s="4" t="s">
        <v>2108</v>
      </c>
      <c r="I63" s="653"/>
      <c r="J63" s="446" t="s">
        <v>877</v>
      </c>
      <c r="K63" s="74">
        <v>1.6908212560386472E-2</v>
      </c>
      <c r="L63" s="74">
        <v>3.1704861076259146E-2</v>
      </c>
      <c r="M63" s="74">
        <v>2.1058694775646664E-2</v>
      </c>
      <c r="N63" s="74">
        <v>1.9868817943784263E-2</v>
      </c>
      <c r="O63" s="126">
        <f t="shared" si="9"/>
        <v>-1.7606189258248078E-5</v>
      </c>
      <c r="Q63" s="599"/>
      <c r="R63" s="140" t="s">
        <v>877</v>
      </c>
      <c r="S63" s="42">
        <v>1.6908212560386472E-2</v>
      </c>
      <c r="T63" s="42">
        <v>2.1058694775646664E-2</v>
      </c>
      <c r="U63" s="141">
        <v>2.4261763802269007E-3</v>
      </c>
      <c r="V63" s="141">
        <v>1.9574346911344762</v>
      </c>
      <c r="W63" s="237">
        <f t="shared" si="10"/>
        <v>-2.6738983523703568E-2</v>
      </c>
      <c r="X63" s="206">
        <f t="shared" si="11"/>
        <v>7.149732398808908E-4</v>
      </c>
    </row>
    <row r="64" spans="1:33" ht="16.5" thickBot="1" x14ac:dyDescent="0.3">
      <c r="A64" s="3" t="s">
        <v>314</v>
      </c>
      <c r="B64" s="4" t="s">
        <v>1720</v>
      </c>
      <c r="C64" s="4" t="s">
        <v>383</v>
      </c>
      <c r="D64" s="4" t="s">
        <v>1739</v>
      </c>
      <c r="E64" s="4" t="s">
        <v>1738</v>
      </c>
      <c r="F64" s="4" t="s">
        <v>2109</v>
      </c>
      <c r="G64" s="4" t="s">
        <v>2110</v>
      </c>
      <c r="I64" s="654"/>
      <c r="J64" s="446" t="s">
        <v>866</v>
      </c>
      <c r="K64" s="74">
        <v>2.3752969121140142E-2</v>
      </c>
      <c r="L64" s="74">
        <v>3.1704861076259146E-2</v>
      </c>
      <c r="M64" s="74">
        <v>1.3821037311159501E-2</v>
      </c>
      <c r="N64" s="74">
        <v>1.9868817943784263E-2</v>
      </c>
      <c r="O64" s="126">
        <f t="shared" si="9"/>
        <v>4.8091298158893372E-5</v>
      </c>
      <c r="Q64" s="599"/>
      <c r="R64" s="140" t="s">
        <v>866</v>
      </c>
      <c r="S64" s="42">
        <v>2.3752969121140142E-2</v>
      </c>
      <c r="T64" s="42">
        <v>1.3821037311159501E-2</v>
      </c>
      <c r="U64" s="141">
        <v>2.4261763802269007E-3</v>
      </c>
      <c r="V64" s="141">
        <v>1.9574346911344762</v>
      </c>
      <c r="W64" s="237">
        <f t="shared" si="10"/>
        <v>-5.7269851594143259E-3</v>
      </c>
      <c r="X64" s="206">
        <f t="shared" si="11"/>
        <v>3.2798359016151931E-5</v>
      </c>
    </row>
    <row r="65" spans="1:24" ht="16.5" thickBot="1" x14ac:dyDescent="0.3">
      <c r="A65" s="3" t="s">
        <v>320</v>
      </c>
      <c r="B65" s="4" t="s">
        <v>1237</v>
      </c>
      <c r="C65" s="4" t="s">
        <v>1011</v>
      </c>
      <c r="D65" s="4" t="s">
        <v>2111</v>
      </c>
      <c r="E65" s="4" t="s">
        <v>1283</v>
      </c>
      <c r="F65" s="4" t="s">
        <v>2112</v>
      </c>
      <c r="G65" s="4" t="s">
        <v>2113</v>
      </c>
      <c r="I65" s="646" t="s">
        <v>891</v>
      </c>
      <c r="J65" s="647"/>
      <c r="K65" s="647"/>
      <c r="L65" s="647"/>
      <c r="M65" s="647"/>
      <c r="N65" s="648"/>
      <c r="O65" s="126">
        <f>SUM(O53:O64)</f>
        <v>6.6013352733979638E-3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1.2582151421818477E-2</v>
      </c>
    </row>
    <row r="66" spans="1:24" ht="19.5" thickBot="1" x14ac:dyDescent="0.3">
      <c r="A66" s="3" t="s">
        <v>325</v>
      </c>
      <c r="B66" s="4" t="s">
        <v>1257</v>
      </c>
      <c r="C66" s="4" t="s">
        <v>1284</v>
      </c>
      <c r="D66" s="4" t="s">
        <v>1257</v>
      </c>
      <c r="E66" s="4" t="s">
        <v>1011</v>
      </c>
      <c r="F66" s="4" t="s">
        <v>2114</v>
      </c>
      <c r="G66" s="4" t="s">
        <v>2115</v>
      </c>
      <c r="I66" s="649" t="s">
        <v>5173</v>
      </c>
      <c r="J66" s="650"/>
      <c r="K66" s="650"/>
      <c r="L66" s="650"/>
      <c r="M66" s="650"/>
      <c r="N66" s="651"/>
      <c r="O66" s="126">
        <f>O65/12</f>
        <v>5.5011127278316362E-4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1.0485126184848731E-3</v>
      </c>
    </row>
    <row r="67" spans="1:24" ht="18" thickBot="1" x14ac:dyDescent="0.3">
      <c r="A67" s="3" t="s">
        <v>330</v>
      </c>
      <c r="B67" s="4" t="s">
        <v>1767</v>
      </c>
      <c r="C67" s="4" t="s">
        <v>1273</v>
      </c>
      <c r="D67" s="4" t="s">
        <v>2116</v>
      </c>
      <c r="E67" s="4" t="s">
        <v>1262</v>
      </c>
      <c r="F67" s="4" t="s">
        <v>2117</v>
      </c>
      <c r="G67" s="4" t="s">
        <v>2118</v>
      </c>
      <c r="I67" s="445" t="s">
        <v>884</v>
      </c>
      <c r="J67" s="438" t="s">
        <v>885</v>
      </c>
      <c r="K67" s="438" t="s">
        <v>5168</v>
      </c>
      <c r="L67" s="438" t="s">
        <v>5169</v>
      </c>
      <c r="M67" s="438" t="s">
        <v>5170</v>
      </c>
      <c r="N67" s="438" t="s">
        <v>5171</v>
      </c>
      <c r="O67" s="438" t="s">
        <v>5172</v>
      </c>
      <c r="Q67" s="160" t="s">
        <v>884</v>
      </c>
      <c r="R67" s="160" t="s">
        <v>885</v>
      </c>
      <c r="S67" s="160" t="s">
        <v>886</v>
      </c>
      <c r="T67" s="160" t="s">
        <v>888</v>
      </c>
      <c r="U67" s="160" t="s">
        <v>5071</v>
      </c>
      <c r="V67" s="160" t="s">
        <v>5072</v>
      </c>
      <c r="W67" s="160" t="s">
        <v>5073</v>
      </c>
      <c r="X67" s="160" t="s">
        <v>5074</v>
      </c>
    </row>
    <row r="68" spans="1:24" ht="16.5" thickBot="1" x14ac:dyDescent="0.3">
      <c r="A68" s="3" t="s">
        <v>335</v>
      </c>
      <c r="B68" s="4" t="s">
        <v>1017</v>
      </c>
      <c r="C68" s="4" t="s">
        <v>1017</v>
      </c>
      <c r="D68" s="4" t="s">
        <v>2119</v>
      </c>
      <c r="E68" s="4" t="s">
        <v>2120</v>
      </c>
      <c r="F68" s="4" t="s">
        <v>2121</v>
      </c>
      <c r="G68" s="4" t="s">
        <v>2122</v>
      </c>
      <c r="I68" s="652">
        <v>2015</v>
      </c>
      <c r="J68" s="446" t="s">
        <v>867</v>
      </c>
      <c r="K68" s="74">
        <v>2.0881670533642691E-2</v>
      </c>
      <c r="L68" s="74">
        <v>3.5372048170628383E-2</v>
      </c>
      <c r="M68" s="74">
        <v>1.4990318057379324E-2</v>
      </c>
      <c r="N68" s="74">
        <v>-8.9212734082430127E-3</v>
      </c>
      <c r="O68" s="126">
        <f>((K68-L68)*(M68-N68))</f>
        <v>-3.4648799023819182E-4</v>
      </c>
      <c r="Q68" s="599">
        <v>2015</v>
      </c>
      <c r="R68" s="140" t="s">
        <v>867</v>
      </c>
      <c r="S68" s="42">
        <v>2.0881670533642691E-2</v>
      </c>
      <c r="T68" s="42">
        <v>1.4990318057379324E-2</v>
      </c>
      <c r="U68" s="141">
        <v>4.5711206565729579E-2</v>
      </c>
      <c r="V68" s="141">
        <v>1.1589330269317943</v>
      </c>
      <c r="W68" s="237">
        <f>S68-U68-(V68*T68)</f>
        <v>-4.2202310712995843E-2</v>
      </c>
      <c r="X68" s="206">
        <f>W68^2</f>
        <v>1.7810350295162437E-3</v>
      </c>
    </row>
    <row r="69" spans="1:24" ht="16.5" thickBot="1" x14ac:dyDescent="0.3">
      <c r="A69" s="3" t="s">
        <v>340</v>
      </c>
      <c r="B69" s="4" t="s">
        <v>1278</v>
      </c>
      <c r="C69" s="4" t="s">
        <v>1278</v>
      </c>
      <c r="D69" s="4" t="s">
        <v>2123</v>
      </c>
      <c r="E69" s="4" t="s">
        <v>1017</v>
      </c>
      <c r="F69" s="4" t="s">
        <v>2124</v>
      </c>
      <c r="G69" s="4" t="s">
        <v>2125</v>
      </c>
      <c r="I69" s="653"/>
      <c r="J69" s="446" t="s">
        <v>868</v>
      </c>
      <c r="K69" s="74">
        <v>9.0909090909090912E-2</v>
      </c>
      <c r="L69" s="74">
        <v>3.5372048170628383E-2</v>
      </c>
      <c r="M69" s="74">
        <v>3.8188695795186717E-2</v>
      </c>
      <c r="N69" s="74">
        <v>-8.9212734082430127E-3</v>
      </c>
      <c r="O69" s="126">
        <f t="shared" ref="O69:O79" si="12">((K69-L69)*(M69-N69))</f>
        <v>2.6163483730585308E-3</v>
      </c>
      <c r="Q69" s="599"/>
      <c r="R69" s="140" t="s">
        <v>868</v>
      </c>
      <c r="S69" s="42">
        <v>9.0909090909090912E-2</v>
      </c>
      <c r="T69" s="42">
        <v>3.8188695795186717E-2</v>
      </c>
      <c r="U69" s="141">
        <v>4.5711206565729579E-2</v>
      </c>
      <c r="V69" s="141">
        <v>1.1589330269317943</v>
      </c>
      <c r="W69" s="237">
        <f t="shared" ref="W69:W79" si="13">S69-U69-(V69*T69)</f>
        <v>9.3974353086810625E-4</v>
      </c>
      <c r="X69" s="206">
        <f t="shared" ref="X69:X79" si="14">W69^2</f>
        <v>8.8311790380845536E-7</v>
      </c>
    </row>
    <row r="70" spans="1:24" ht="16.5" thickBot="1" x14ac:dyDescent="0.3">
      <c r="A70" s="3" t="s">
        <v>343</v>
      </c>
      <c r="B70" s="4" t="s">
        <v>1193</v>
      </c>
      <c r="C70" s="4" t="s">
        <v>1194</v>
      </c>
      <c r="D70" s="4" t="s">
        <v>1225</v>
      </c>
      <c r="E70" s="4" t="s">
        <v>378</v>
      </c>
      <c r="F70" s="4" t="s">
        <v>2126</v>
      </c>
      <c r="G70" s="4" t="s">
        <v>2127</v>
      </c>
      <c r="I70" s="653"/>
      <c r="J70" s="446" t="s">
        <v>869</v>
      </c>
      <c r="K70" s="74">
        <v>7.5068833333333335E-2</v>
      </c>
      <c r="L70" s="74">
        <v>3.5372048170628383E-2</v>
      </c>
      <c r="M70" s="74">
        <v>1.5904866508955791E-2</v>
      </c>
      <c r="N70" s="74">
        <v>-8.9212734082430127E-3</v>
      </c>
      <c r="O70" s="126">
        <f t="shared" si="12"/>
        <v>9.8551794271229472E-4</v>
      </c>
      <c r="Q70" s="599"/>
      <c r="R70" s="140" t="s">
        <v>869</v>
      </c>
      <c r="S70" s="42">
        <v>7.5068833333333335E-2</v>
      </c>
      <c r="T70" s="42">
        <v>1.5904866508955791E-2</v>
      </c>
      <c r="U70" s="141">
        <v>4.5711206565729579E-2</v>
      </c>
      <c r="V70" s="141">
        <v>1.1589330269317943</v>
      </c>
      <c r="W70" s="237">
        <f t="shared" si="13"/>
        <v>1.0924951681433502E-2</v>
      </c>
      <c r="X70" s="206">
        <f t="shared" si="14"/>
        <v>1.1935456924165671E-4</v>
      </c>
    </row>
    <row r="71" spans="1:24" ht="16.5" thickBot="1" x14ac:dyDescent="0.3">
      <c r="A71" s="3" t="s">
        <v>348</v>
      </c>
      <c r="B71" s="4" t="s">
        <v>1158</v>
      </c>
      <c r="C71" s="4" t="s">
        <v>1611</v>
      </c>
      <c r="D71" s="4" t="s">
        <v>1193</v>
      </c>
      <c r="E71" s="4" t="s">
        <v>1193</v>
      </c>
      <c r="F71" s="4" t="s">
        <v>2128</v>
      </c>
      <c r="G71" s="4" t="s">
        <v>2129</v>
      </c>
      <c r="I71" s="653"/>
      <c r="J71" s="446" t="s">
        <v>870</v>
      </c>
      <c r="K71" s="74">
        <v>-0.13827655310621242</v>
      </c>
      <c r="L71" s="74">
        <v>3.5372048170628383E-2</v>
      </c>
      <c r="M71" s="74">
        <v>-9.6159843649292046E-2</v>
      </c>
      <c r="N71" s="74">
        <v>-8.9212734082430127E-3</v>
      </c>
      <c r="O71" s="126">
        <f t="shared" si="12"/>
        <v>1.5148855699749594E-2</v>
      </c>
      <c r="Q71" s="599"/>
      <c r="R71" s="140" t="s">
        <v>870</v>
      </c>
      <c r="S71" s="42">
        <v>-0.13827655310621242</v>
      </c>
      <c r="T71" s="42">
        <v>-9.6159843649292046E-2</v>
      </c>
      <c r="U71" s="141">
        <v>4.5711206565729579E-2</v>
      </c>
      <c r="V71" s="141">
        <v>1.1589330269317943</v>
      </c>
      <c r="W71" s="237">
        <f t="shared" si="13"/>
        <v>-7.2544941002179897E-2</v>
      </c>
      <c r="X71" s="206">
        <f t="shared" si="14"/>
        <v>5.2627684650097617E-3</v>
      </c>
    </row>
    <row r="72" spans="1:24" ht="16.5" thickBot="1" x14ac:dyDescent="0.3">
      <c r="A72" s="3" t="s">
        <v>1729</v>
      </c>
      <c r="B72" s="661" t="s">
        <v>2130</v>
      </c>
      <c r="C72" s="661"/>
      <c r="D72" s="661"/>
      <c r="E72" s="661"/>
      <c r="F72" s="661"/>
      <c r="G72" s="661"/>
      <c r="I72" s="653"/>
      <c r="J72" s="446" t="s">
        <v>871</v>
      </c>
      <c r="K72" s="74">
        <v>2.3255813953488372E-3</v>
      </c>
      <c r="L72" s="74">
        <v>3.5372048170628383E-2</v>
      </c>
      <c r="M72" s="74">
        <v>3.9899245491350682E-2</v>
      </c>
      <c r="N72" s="74">
        <v>-8.9212734082430127E-3</v>
      </c>
      <c r="O72" s="126">
        <f t="shared" si="12"/>
        <v>-1.6133456557673302E-3</v>
      </c>
      <c r="Q72" s="599"/>
      <c r="R72" s="140" t="s">
        <v>871</v>
      </c>
      <c r="S72" s="42">
        <v>2.3255813953488372E-3</v>
      </c>
      <c r="T72" s="42">
        <v>3.9899245491350682E-2</v>
      </c>
      <c r="U72" s="141">
        <v>4.5711206565729579E-2</v>
      </c>
      <c r="V72" s="141">
        <v>1.1589330269317943</v>
      </c>
      <c r="W72" s="237">
        <f t="shared" si="13"/>
        <v>-8.9626178519966543E-2</v>
      </c>
      <c r="X72" s="206">
        <f t="shared" si="14"/>
        <v>8.0328518760929123E-3</v>
      </c>
    </row>
    <row r="73" spans="1:24" ht="16.5" thickBot="1" x14ac:dyDescent="0.3">
      <c r="A73" s="3" t="s">
        <v>350</v>
      </c>
      <c r="B73" s="4" t="s">
        <v>2055</v>
      </c>
      <c r="C73" s="4" t="s">
        <v>1210</v>
      </c>
      <c r="D73" s="4" t="s">
        <v>1016</v>
      </c>
      <c r="E73" s="4" t="s">
        <v>1211</v>
      </c>
      <c r="F73" s="4" t="s">
        <v>2131</v>
      </c>
      <c r="G73" s="4" t="s">
        <v>2132</v>
      </c>
      <c r="I73" s="653"/>
      <c r="J73" s="446" t="s">
        <v>872</v>
      </c>
      <c r="K73" s="74">
        <v>-6.7285382830626447E-2</v>
      </c>
      <c r="L73" s="74">
        <v>3.5372048170628383E-2</v>
      </c>
      <c r="M73" s="74">
        <v>-7.1881256014068778E-2</v>
      </c>
      <c r="N73" s="74">
        <v>-8.9212734082430127E-3</v>
      </c>
      <c r="O73" s="126">
        <f t="shared" si="12"/>
        <v>6.4633100701977624E-3</v>
      </c>
      <c r="Q73" s="599"/>
      <c r="R73" s="140" t="s">
        <v>872</v>
      </c>
      <c r="S73" s="42">
        <v>-6.7285382830626447E-2</v>
      </c>
      <c r="T73" s="42">
        <v>-7.1881256014068778E-2</v>
      </c>
      <c r="U73" s="141">
        <v>4.5711206565729579E-2</v>
      </c>
      <c r="V73" s="141">
        <v>1.1589330269317943</v>
      </c>
      <c r="W73" s="237">
        <f t="shared" si="13"/>
        <v>-2.9691027784312055E-2</v>
      </c>
      <c r="X73" s="206">
        <f t="shared" si="14"/>
        <v>8.8155713088879041E-4</v>
      </c>
    </row>
    <row r="74" spans="1:24" ht="16.5" thickBot="1" x14ac:dyDescent="0.3">
      <c r="A74" s="3" t="s">
        <v>353</v>
      </c>
      <c r="B74" s="4" t="s">
        <v>1194</v>
      </c>
      <c r="C74" s="4" t="s">
        <v>2055</v>
      </c>
      <c r="D74" s="4" t="s">
        <v>1245</v>
      </c>
      <c r="E74" s="4" t="s">
        <v>1167</v>
      </c>
      <c r="F74" s="4" t="s">
        <v>2133</v>
      </c>
      <c r="G74" s="4" t="s">
        <v>2134</v>
      </c>
      <c r="I74" s="653"/>
      <c r="J74" s="446" t="s">
        <v>873</v>
      </c>
      <c r="K74" s="74">
        <v>-5.2238805970149252E-2</v>
      </c>
      <c r="L74" s="74">
        <v>3.5372048170628383E-2</v>
      </c>
      <c r="M74" s="74">
        <v>-3.1031770622303743E-2</v>
      </c>
      <c r="N74" s="74">
        <v>-8.9212734082430127E-3</v>
      </c>
      <c r="O74" s="126">
        <f t="shared" si="12"/>
        <v>1.9371195464011448E-3</v>
      </c>
      <c r="Q74" s="599"/>
      <c r="R74" s="140" t="s">
        <v>873</v>
      </c>
      <c r="S74" s="42">
        <v>-5.2238805970149252E-2</v>
      </c>
      <c r="T74" s="42">
        <v>-3.1031770622303743E-2</v>
      </c>
      <c r="U74" s="141">
        <v>4.5711206565729579E-2</v>
      </c>
      <c r="V74" s="141">
        <v>1.1589330269317943</v>
      </c>
      <c r="W74" s="237">
        <f t="shared" si="13"/>
        <v>-6.1986268677519218E-2</v>
      </c>
      <c r="X74" s="206">
        <f t="shared" si="14"/>
        <v>3.8422975045616001E-3</v>
      </c>
    </row>
    <row r="75" spans="1:24" ht="16.5" thickBot="1" x14ac:dyDescent="0.3">
      <c r="A75" s="3" t="s">
        <v>356</v>
      </c>
      <c r="B75" s="4" t="s">
        <v>378</v>
      </c>
      <c r="C75" s="4" t="s">
        <v>1010</v>
      </c>
      <c r="D75" s="4" t="s">
        <v>1247</v>
      </c>
      <c r="E75" s="4" t="s">
        <v>2055</v>
      </c>
      <c r="F75" s="4" t="s">
        <v>2135</v>
      </c>
      <c r="G75" s="4" t="s">
        <v>2136</v>
      </c>
      <c r="I75" s="653"/>
      <c r="J75" s="446" t="s">
        <v>874</v>
      </c>
      <c r="K75" s="74">
        <v>0.88976377952755903</v>
      </c>
      <c r="L75" s="74">
        <v>3.5372048170628383E-2</v>
      </c>
      <c r="M75" s="74">
        <v>-5.2010822777026289E-2</v>
      </c>
      <c r="N75" s="74">
        <v>-8.9212734082430127E-3</v>
      </c>
      <c r="O75" s="126">
        <f t="shared" si="12"/>
        <v>-3.6815354688584684E-2</v>
      </c>
      <c r="Q75" s="599"/>
      <c r="R75" s="140" t="s">
        <v>874</v>
      </c>
      <c r="S75" s="42">
        <v>0.88976377952755903</v>
      </c>
      <c r="T75" s="42">
        <v>-5.2010822777026289E-2</v>
      </c>
      <c r="U75" s="141">
        <v>4.5711206565729579E-2</v>
      </c>
      <c r="V75" s="141">
        <v>1.1589330269317943</v>
      </c>
      <c r="W75" s="237">
        <f t="shared" si="13"/>
        <v>0.90432963323602167</v>
      </c>
      <c r="X75" s="206">
        <f t="shared" si="14"/>
        <v>0.81781208554879747</v>
      </c>
    </row>
    <row r="76" spans="1:24" ht="16.5" thickBot="1" x14ac:dyDescent="0.3">
      <c r="A76" s="3" t="s">
        <v>358</v>
      </c>
      <c r="B76" s="4" t="s">
        <v>2137</v>
      </c>
      <c r="C76" s="4" t="s">
        <v>1278</v>
      </c>
      <c r="D76" s="4" t="s">
        <v>2137</v>
      </c>
      <c r="E76" s="4" t="s">
        <v>1278</v>
      </c>
      <c r="F76" s="4" t="s">
        <v>2138</v>
      </c>
      <c r="G76" s="4" t="s">
        <v>2139</v>
      </c>
      <c r="I76" s="653"/>
      <c r="J76" s="446" t="s">
        <v>875</v>
      </c>
      <c r="K76" s="74">
        <v>-0.55972222222222223</v>
      </c>
      <c r="L76" s="74">
        <v>3.5372048170628383E-2</v>
      </c>
      <c r="M76" s="74">
        <v>-8.5403666273141152E-2</v>
      </c>
      <c r="N76" s="74">
        <v>-8.9212734082430127E-3</v>
      </c>
      <c r="O76" s="126">
        <f t="shared" si="12"/>
        <v>4.5514233779835919E-2</v>
      </c>
      <c r="Q76" s="599"/>
      <c r="R76" s="140" t="s">
        <v>875</v>
      </c>
      <c r="S76" s="42">
        <v>-0.55972222222222223</v>
      </c>
      <c r="T76" s="42">
        <v>-8.5403666273141152E-2</v>
      </c>
      <c r="U76" s="141">
        <v>4.5711206565729579E-2</v>
      </c>
      <c r="V76" s="141">
        <v>1.1589330269317943</v>
      </c>
      <c r="W76" s="237">
        <f t="shared" si="13"/>
        <v>-0.50645629932294756</v>
      </c>
      <c r="X76" s="206">
        <f t="shared" si="14"/>
        <v>0.25649798312389505</v>
      </c>
    </row>
    <row r="77" spans="1:24" ht="16.5" thickBot="1" x14ac:dyDescent="0.3">
      <c r="A77" s="3" t="s">
        <v>364</v>
      </c>
      <c r="B77" s="4" t="s">
        <v>2035</v>
      </c>
      <c r="C77" s="4" t="s">
        <v>2035</v>
      </c>
      <c r="D77" s="4" t="s">
        <v>1720</v>
      </c>
      <c r="E77" s="4" t="s">
        <v>2137</v>
      </c>
      <c r="F77" s="4" t="s">
        <v>2140</v>
      </c>
      <c r="G77" s="4" t="s">
        <v>2141</v>
      </c>
      <c r="I77" s="653"/>
      <c r="J77" s="446" t="s">
        <v>876</v>
      </c>
      <c r="K77" s="74">
        <v>9.7791798107255523E-2</v>
      </c>
      <c r="L77" s="74">
        <v>3.5372048170628383E-2</v>
      </c>
      <c r="M77" s="74">
        <v>7.7661777639081955E-2</v>
      </c>
      <c r="N77" s="74">
        <v>-8.9212734082430127E-3</v>
      </c>
      <c r="O77" s="126">
        <f t="shared" si="12"/>
        <v>5.404492395124247E-3</v>
      </c>
      <c r="Q77" s="599"/>
      <c r="R77" s="140" t="s">
        <v>876</v>
      </c>
      <c r="S77" s="42">
        <v>9.7791798107255523E-2</v>
      </c>
      <c r="T77" s="42">
        <v>7.7661777639081955E-2</v>
      </c>
      <c r="U77" s="141">
        <v>4.5711206565729579E-2</v>
      </c>
      <c r="V77" s="141">
        <v>1.1589330269317943</v>
      </c>
      <c r="W77" s="237">
        <f t="shared" si="13"/>
        <v>-3.7924207494639248E-2</v>
      </c>
      <c r="X77" s="206">
        <f t="shared" si="14"/>
        <v>1.4382455140964517E-3</v>
      </c>
    </row>
    <row r="78" spans="1:24" ht="16.5" thickBot="1" x14ac:dyDescent="0.3">
      <c r="A78" s="3" t="s">
        <v>368</v>
      </c>
      <c r="B78" s="4" t="s">
        <v>990</v>
      </c>
      <c r="C78" s="4" t="s">
        <v>990</v>
      </c>
      <c r="D78" s="4" t="s">
        <v>990</v>
      </c>
      <c r="E78" s="4" t="s">
        <v>990</v>
      </c>
      <c r="F78" s="4" t="s">
        <v>990</v>
      </c>
      <c r="G78" s="4" t="s">
        <v>990</v>
      </c>
      <c r="I78" s="653"/>
      <c r="J78" s="446" t="s">
        <v>877</v>
      </c>
      <c r="K78" s="74">
        <v>-2.2988505747126436E-2</v>
      </c>
      <c r="L78" s="74">
        <v>3.5372048170628383E-2</v>
      </c>
      <c r="M78" s="74">
        <v>-5.6204177800007653E-3</v>
      </c>
      <c r="N78" s="74">
        <v>-8.9212734082430127E-3</v>
      </c>
      <c r="O78" s="126">
        <f t="shared" si="12"/>
        <v>-1.9263976286675613E-4</v>
      </c>
      <c r="Q78" s="599"/>
      <c r="R78" s="140" t="s">
        <v>877</v>
      </c>
      <c r="S78" s="42">
        <v>-2.2988505747126436E-2</v>
      </c>
      <c r="T78" s="42">
        <v>-5.6204177800007653E-3</v>
      </c>
      <c r="U78" s="141">
        <v>4.5711206565729579E-2</v>
      </c>
      <c r="V78" s="141">
        <v>1.1589330269317943</v>
      </c>
      <c r="W78" s="237">
        <f t="shared" si="13"/>
        <v>-6.2186024522458451E-2</v>
      </c>
      <c r="X78" s="206">
        <f t="shared" si="14"/>
        <v>3.8671016459078038E-3</v>
      </c>
    </row>
    <row r="79" spans="1:24" ht="16.5" thickBot="1" x14ac:dyDescent="0.3">
      <c r="A79" s="660" t="s">
        <v>373</v>
      </c>
      <c r="B79" s="660"/>
      <c r="C79" s="660"/>
      <c r="D79" s="660"/>
      <c r="E79" s="660"/>
      <c r="F79" s="660"/>
      <c r="G79" s="660"/>
      <c r="I79" s="654"/>
      <c r="J79" s="446" t="s">
        <v>866</v>
      </c>
      <c r="K79" s="74">
        <v>8.8235294117647065E-2</v>
      </c>
      <c r="L79" s="74">
        <v>3.5372048170628383E-2</v>
      </c>
      <c r="M79" s="74">
        <v>4.8407592724962187E-2</v>
      </c>
      <c r="N79" s="74">
        <v>-8.9212734082430127E-3</v>
      </c>
      <c r="O79" s="126">
        <f t="shared" si="12"/>
        <v>3.0305899502633365E-3</v>
      </c>
      <c r="Q79" s="599"/>
      <c r="R79" s="140" t="s">
        <v>866</v>
      </c>
      <c r="S79" s="42">
        <v>8.8235294117647065E-2</v>
      </c>
      <c r="T79" s="42">
        <v>4.8407592724962187E-2</v>
      </c>
      <c r="U79" s="141">
        <v>4.5711206565729579E-2</v>
      </c>
      <c r="V79" s="141">
        <v>1.1589330269317943</v>
      </c>
      <c r="W79" s="237">
        <f t="shared" si="13"/>
        <v>-1.3577070411304445E-2</v>
      </c>
      <c r="X79" s="206">
        <f t="shared" si="14"/>
        <v>1.8433684095351866E-4</v>
      </c>
    </row>
    <row r="80" spans="1:24" ht="16.5" thickBot="1" x14ac:dyDescent="0.3">
      <c r="I80" s="646" t="s">
        <v>891</v>
      </c>
      <c r="J80" s="647"/>
      <c r="K80" s="647"/>
      <c r="L80" s="647"/>
      <c r="M80" s="647"/>
      <c r="N80" s="648"/>
      <c r="O80" s="126">
        <f>SUM(O68:O79)</f>
        <v>4.2132639659885868E-2</v>
      </c>
      <c r="Q80" s="599" t="s">
        <v>891</v>
      </c>
      <c r="R80" s="599"/>
      <c r="S80" s="599"/>
      <c r="T80" s="599"/>
      <c r="U80" s="599"/>
      <c r="V80" s="599"/>
      <c r="W80" s="599"/>
      <c r="X80" s="206">
        <f>SUM(X68:X79)</f>
        <v>1.0997205003668651</v>
      </c>
    </row>
    <row r="81" spans="9:24" ht="19.5" thickBot="1" x14ac:dyDescent="0.3">
      <c r="I81" s="649" t="s">
        <v>5173</v>
      </c>
      <c r="J81" s="650"/>
      <c r="K81" s="650"/>
      <c r="L81" s="650"/>
      <c r="M81" s="650"/>
      <c r="N81" s="651"/>
      <c r="O81" s="126">
        <f>O80/12</f>
        <v>3.5110533049904891E-3</v>
      </c>
      <c r="Q81" s="600" t="s">
        <v>5070</v>
      </c>
      <c r="R81" s="600"/>
      <c r="S81" s="600"/>
      <c r="T81" s="600"/>
      <c r="U81" s="600"/>
      <c r="V81" s="600"/>
      <c r="W81" s="600"/>
      <c r="X81" s="206">
        <f>X80/12</f>
        <v>9.1643375030572086E-2</v>
      </c>
    </row>
    <row r="82" spans="9:24" ht="19.5" thickBot="1" x14ac:dyDescent="0.3">
      <c r="I82" s="39" t="s">
        <v>884</v>
      </c>
      <c r="J82" s="40" t="s">
        <v>885</v>
      </c>
      <c r="K82" s="40" t="s">
        <v>886</v>
      </c>
      <c r="L82" s="40" t="s">
        <v>887</v>
      </c>
      <c r="M82" s="40" t="s">
        <v>888</v>
      </c>
      <c r="N82" s="40" t="s">
        <v>889</v>
      </c>
      <c r="O82" s="40" t="s">
        <v>890</v>
      </c>
      <c r="Q82" s="517" t="s">
        <v>884</v>
      </c>
      <c r="R82" s="517" t="s">
        <v>885</v>
      </c>
      <c r="S82" s="517" t="s">
        <v>5168</v>
      </c>
      <c r="T82" s="517" t="s">
        <v>5170</v>
      </c>
      <c r="U82" s="517" t="s">
        <v>5174</v>
      </c>
      <c r="V82" s="517" t="s">
        <v>5078</v>
      </c>
      <c r="W82" s="517" t="s">
        <v>5175</v>
      </c>
      <c r="X82" s="517" t="s">
        <v>5176</v>
      </c>
    </row>
    <row r="83" spans="9:24" ht="16.5" thickBot="1" x14ac:dyDescent="0.3">
      <c r="I83" s="590">
        <v>2016</v>
      </c>
      <c r="J83" s="41" t="s">
        <v>867</v>
      </c>
      <c r="K83" s="42">
        <v>3.783783783783784E-2</v>
      </c>
      <c r="L83" s="43">
        <v>2.5411592826065827E-2</v>
      </c>
      <c r="M83" s="42">
        <v>1.0050124363976159E-2</v>
      </c>
      <c r="N83" s="42">
        <v>9.8098034712319256E-3</v>
      </c>
      <c r="O83" s="44">
        <f>((K83-L83)*(M83-N83))</f>
        <v>2.9862862946876245E-6</v>
      </c>
      <c r="Q83" s="617">
        <v>2016</v>
      </c>
      <c r="R83" s="448" t="s">
        <v>867</v>
      </c>
      <c r="S83" s="74">
        <v>3.783783783783784E-2</v>
      </c>
      <c r="T83" s="74">
        <v>1.0050124363976159E-2</v>
      </c>
      <c r="U83" s="141">
        <v>1.1578688095750996E-2</v>
      </c>
      <c r="V83" s="141">
        <v>1.4101102810959454</v>
      </c>
      <c r="W83" s="141">
        <f>S83-U83-(V83*T83)</f>
        <v>1.2087366050151215E-2</v>
      </c>
      <c r="X83" s="363">
        <f>W83^2</f>
        <v>1.4610441803034819E-4</v>
      </c>
    </row>
    <row r="84" spans="9:24" ht="16.5" thickBot="1" x14ac:dyDescent="0.3">
      <c r="I84" s="591"/>
      <c r="J84" s="41" t="s">
        <v>868</v>
      </c>
      <c r="K84" s="42">
        <v>-5.208333333333333E-3</v>
      </c>
      <c r="L84" s="43">
        <v>2.5411592826065827E-2</v>
      </c>
      <c r="M84" s="42">
        <v>4.3438042975537196E-2</v>
      </c>
      <c r="N84" s="42">
        <v>9.8098034712319256E-3</v>
      </c>
      <c r="O84" s="44">
        <f t="shared" ref="O84:O94" si="15">((K84-L84)*(M84-N84))</f>
        <v>-1.0296942104924172E-3</v>
      </c>
      <c r="Q84" s="617"/>
      <c r="R84" s="448" t="s">
        <v>868</v>
      </c>
      <c r="S84" s="74">
        <v>-5.208333333333333E-3</v>
      </c>
      <c r="T84" s="74">
        <v>4.3438042975537196E-2</v>
      </c>
      <c r="U84" s="141">
        <v>1.1578688095750996E-2</v>
      </c>
      <c r="V84" s="141">
        <v>1.4101102810959454</v>
      </c>
      <c r="W84" s="141">
        <f t="shared" ref="W84:W94" si="16">S84-U84-(V84*T84)</f>
        <v>-7.8039452419576841E-2</v>
      </c>
      <c r="X84" s="363">
        <f t="shared" ref="X84:X94" si="17">W84^2</f>
        <v>6.0901561339473977E-3</v>
      </c>
    </row>
    <row r="85" spans="9:24" ht="16.5" thickBot="1" x14ac:dyDescent="0.3">
      <c r="I85" s="591"/>
      <c r="J85" s="41" t="s">
        <v>869</v>
      </c>
      <c r="K85" s="42">
        <v>0.13328795811518326</v>
      </c>
      <c r="L85" s="43">
        <v>2.5411592826065827E-2</v>
      </c>
      <c r="M85" s="42">
        <v>6.7206555334595368E-3</v>
      </c>
      <c r="N85" s="42">
        <v>9.8098034712319256E-3</v>
      </c>
      <c r="O85" s="44">
        <f t="shared" si="15"/>
        <v>-3.3324605136725804E-4</v>
      </c>
      <c r="Q85" s="617"/>
      <c r="R85" s="448" t="s">
        <v>869</v>
      </c>
      <c r="S85" s="74">
        <v>0.13328795811518326</v>
      </c>
      <c r="T85" s="74">
        <v>6.7206555334595368E-3</v>
      </c>
      <c r="U85" s="141">
        <v>1.1578688095750996E-2</v>
      </c>
      <c r="V85" s="141">
        <v>1.4101102810959454</v>
      </c>
      <c r="W85" s="141">
        <f t="shared" si="16"/>
        <v>0.11223240455599662</v>
      </c>
      <c r="X85" s="363">
        <f t="shared" si="17"/>
        <v>1.259611263242089E-2</v>
      </c>
    </row>
    <row r="86" spans="9:24" ht="16.5" thickBot="1" x14ac:dyDescent="0.3">
      <c r="I86" s="591"/>
      <c r="J86" s="41" t="s">
        <v>870</v>
      </c>
      <c r="K86" s="42">
        <v>-6.3106796116504854E-2</v>
      </c>
      <c r="L86" s="43">
        <v>2.5411592826065827E-2</v>
      </c>
      <c r="M86" s="42">
        <v>-9.3294460641399797E-3</v>
      </c>
      <c r="N86" s="42">
        <v>9.8098034712319256E-3</v>
      </c>
      <c r="O86" s="44">
        <f t="shared" si="15"/>
        <v>1.6941755344409652E-3</v>
      </c>
      <c r="Q86" s="617"/>
      <c r="R86" s="448" t="s">
        <v>870</v>
      </c>
      <c r="S86" s="74">
        <v>-6.3106796116504854E-2</v>
      </c>
      <c r="T86" s="74">
        <v>-9.3294460641399797E-3</v>
      </c>
      <c r="U86" s="141">
        <v>1.1578688095750996E-2</v>
      </c>
      <c r="V86" s="141">
        <v>1.4101102810959454</v>
      </c>
      <c r="W86" s="141">
        <f t="shared" si="16"/>
        <v>-6.1529936400281961E-2</v>
      </c>
      <c r="X86" s="363">
        <f t="shared" si="17"/>
        <v>3.7859330734227432E-3</v>
      </c>
    </row>
    <row r="87" spans="9:24" ht="16.5" thickBot="1" x14ac:dyDescent="0.3">
      <c r="I87" s="591"/>
      <c r="J87" s="41" t="s">
        <v>871</v>
      </c>
      <c r="K87" s="42">
        <v>-6.4766839378238336E-2</v>
      </c>
      <c r="L87" s="43">
        <v>2.5411592826065827E-2</v>
      </c>
      <c r="M87" s="42">
        <v>-1.5014834656640762E-2</v>
      </c>
      <c r="N87" s="42">
        <v>9.8098034712319256E-3</v>
      </c>
      <c r="O87" s="44">
        <f>((K87-L87)*(M87-N87))</f>
        <v>2.2386469464107514E-3</v>
      </c>
      <c r="Q87" s="617"/>
      <c r="R87" s="448" t="s">
        <v>871</v>
      </c>
      <c r="S87" s="74">
        <v>-6.4766839378238336E-2</v>
      </c>
      <c r="T87" s="74">
        <v>-1.5014834656640762E-2</v>
      </c>
      <c r="U87" s="141">
        <v>1.1578688095750996E-2</v>
      </c>
      <c r="V87" s="141">
        <v>1.4101102810959454</v>
      </c>
      <c r="W87" s="141">
        <f t="shared" si="16"/>
        <v>-5.5172954755704481E-2</v>
      </c>
      <c r="X87" s="363">
        <f t="shared" si="17"/>
        <v>3.0440549364750139E-3</v>
      </c>
    </row>
    <row r="88" spans="9:24" ht="16.5" thickBot="1" x14ac:dyDescent="0.3">
      <c r="I88" s="591"/>
      <c r="J88" s="41" t="s">
        <v>872</v>
      </c>
      <c r="K88" s="42">
        <v>5.5401662049861494E-2</v>
      </c>
      <c r="L88" s="43">
        <v>2.5411592826065827E-2</v>
      </c>
      <c r="M88" s="42">
        <v>4.9645736027609466E-2</v>
      </c>
      <c r="N88" s="42">
        <v>9.8098034712319256E-3</v>
      </c>
      <c r="O88" s="44">
        <f t="shared" si="15"/>
        <v>1.1946823749602179E-3</v>
      </c>
      <c r="Q88" s="617"/>
      <c r="R88" s="448" t="s">
        <v>872</v>
      </c>
      <c r="S88" s="74">
        <v>5.5401662049861494E-2</v>
      </c>
      <c r="T88" s="74">
        <v>4.9645736027609466E-2</v>
      </c>
      <c r="U88" s="141">
        <v>1.1578688095750996E-2</v>
      </c>
      <c r="V88" s="141">
        <v>1.4101102810959454</v>
      </c>
      <c r="W88" s="141">
        <f t="shared" si="16"/>
        <v>-2.6182988830996984E-2</v>
      </c>
      <c r="X88" s="363">
        <f t="shared" si="17"/>
        <v>6.8554890412411283E-4</v>
      </c>
    </row>
    <row r="89" spans="9:24" ht="16.5" thickBot="1" x14ac:dyDescent="0.3">
      <c r="I89" s="591"/>
      <c r="J89" s="41" t="s">
        <v>873</v>
      </c>
      <c r="K89" s="42">
        <v>6.0367454068241469E-2</v>
      </c>
      <c r="L89" s="43">
        <v>2.5411592826065827E-2</v>
      </c>
      <c r="M89" s="42">
        <v>3.7317594571986246E-2</v>
      </c>
      <c r="N89" s="42">
        <v>9.8098034712319256E-3</v>
      </c>
      <c r="O89" s="44">
        <f t="shared" si="15"/>
        <v>9.6155852879672196E-4</v>
      </c>
      <c r="Q89" s="617"/>
      <c r="R89" s="448" t="s">
        <v>873</v>
      </c>
      <c r="S89" s="74">
        <v>6.0367454068241469E-2</v>
      </c>
      <c r="T89" s="74">
        <v>3.7317594571986246E-2</v>
      </c>
      <c r="U89" s="141">
        <v>1.1578688095750996E-2</v>
      </c>
      <c r="V89" s="141">
        <v>1.4101102810959454</v>
      </c>
      <c r="W89" s="141">
        <f t="shared" si="16"/>
        <v>-3.8331577992375757E-3</v>
      </c>
      <c r="X89" s="363">
        <f t="shared" si="17"/>
        <v>1.4693098713855854E-5</v>
      </c>
    </row>
    <row r="90" spans="9:24" ht="16.5" thickBot="1" x14ac:dyDescent="0.3">
      <c r="I90" s="591"/>
      <c r="J90" s="41" t="s">
        <v>874</v>
      </c>
      <c r="K90" s="42">
        <v>0.11138613861386139</v>
      </c>
      <c r="L90" s="43">
        <v>2.5411592826065827E-2</v>
      </c>
      <c r="M90" s="42">
        <v>3.5975090721741862E-2</v>
      </c>
      <c r="N90" s="42">
        <v>9.8098034712319256E-3</v>
      </c>
      <c r="O90" s="44">
        <f t="shared" si="15"/>
        <v>2.24954868676979E-3</v>
      </c>
      <c r="Q90" s="617"/>
      <c r="R90" s="448" t="s">
        <v>874</v>
      </c>
      <c r="S90" s="74">
        <v>0.11138613861386139</v>
      </c>
      <c r="T90" s="74">
        <v>3.5975090721741862E-2</v>
      </c>
      <c r="U90" s="141">
        <v>1.1578688095750996E-2</v>
      </c>
      <c r="V90" s="141">
        <v>1.4101102810959454</v>
      </c>
      <c r="W90" s="141">
        <f t="shared" si="16"/>
        <v>4.9078605228022841E-2</v>
      </c>
      <c r="X90" s="363">
        <f t="shared" si="17"/>
        <v>2.408709491128111E-3</v>
      </c>
    </row>
    <row r="91" spans="9:24" ht="16.5" thickBot="1" x14ac:dyDescent="0.3">
      <c r="I91" s="591"/>
      <c r="J91" s="41" t="s">
        <v>875</v>
      </c>
      <c r="K91" s="42">
        <v>-2.2271714922048997E-3</v>
      </c>
      <c r="L91" s="43">
        <v>2.5411592826065827E-2</v>
      </c>
      <c r="M91" s="42">
        <v>-2.9839128178515729E-3</v>
      </c>
      <c r="N91" s="42">
        <v>9.8098034712319256E-3</v>
      </c>
      <c r="O91" s="44">
        <f t="shared" si="15"/>
        <v>3.5360250926879994E-4</v>
      </c>
      <c r="Q91" s="617"/>
      <c r="R91" s="448" t="s">
        <v>875</v>
      </c>
      <c r="S91" s="74">
        <v>-2.2271714922048997E-3</v>
      </c>
      <c r="T91" s="74">
        <v>-2.9839128178515729E-3</v>
      </c>
      <c r="U91" s="141">
        <v>1.1578688095750996E-2</v>
      </c>
      <c r="V91" s="141">
        <v>1.4101102810959454</v>
      </c>
      <c r="W91" s="141">
        <f t="shared" si="16"/>
        <v>-9.5982134456094187E-3</v>
      </c>
      <c r="X91" s="363">
        <f t="shared" si="17"/>
        <v>9.2125701347477425E-5</v>
      </c>
    </row>
    <row r="92" spans="9:24" ht="16.5" thickBot="1" x14ac:dyDescent="0.3">
      <c r="I92" s="591"/>
      <c r="J92" s="41" t="s">
        <v>876</v>
      </c>
      <c r="K92" s="42">
        <v>2.4553571428571428E-2</v>
      </c>
      <c r="L92" s="43">
        <v>2.5411592826065827E-2</v>
      </c>
      <c r="M92" s="42">
        <v>5.3133810453263684E-3</v>
      </c>
      <c r="N92" s="42">
        <v>9.8098034712319256E-3</v>
      </c>
      <c r="O92" s="44">
        <f t="shared" si="15"/>
        <v>3.8580266536006423E-6</v>
      </c>
      <c r="Q92" s="617"/>
      <c r="R92" s="448" t="s">
        <v>876</v>
      </c>
      <c r="S92" s="74">
        <v>2.4553571428571428E-2</v>
      </c>
      <c r="T92" s="74">
        <v>5.3133810453263684E-3</v>
      </c>
      <c r="U92" s="141">
        <v>1.1578688095750996E-2</v>
      </c>
      <c r="V92" s="141">
        <v>1.4101102810959454</v>
      </c>
      <c r="W92" s="141">
        <f t="shared" si="16"/>
        <v>5.4824300934253984E-3</v>
      </c>
      <c r="X92" s="363">
        <f t="shared" si="17"/>
        <v>3.0057039729296422E-5</v>
      </c>
    </row>
    <row r="93" spans="9:24" ht="16.5" thickBot="1" x14ac:dyDescent="0.3">
      <c r="I93" s="591"/>
      <c r="J93" s="41" t="s">
        <v>877</v>
      </c>
      <c r="K93" s="42">
        <v>-8.4967320261437912E-2</v>
      </c>
      <c r="L93" s="43">
        <v>2.5411592826065827E-2</v>
      </c>
      <c r="M93" s="42">
        <v>-7.5342465753424681E-2</v>
      </c>
      <c r="N93" s="42">
        <v>9.8098034712319256E-3</v>
      </c>
      <c r="O93" s="44">
        <f t="shared" si="15"/>
        <v>9.3990149239520909E-3</v>
      </c>
      <c r="Q93" s="617"/>
      <c r="R93" s="448" t="s">
        <v>877</v>
      </c>
      <c r="S93" s="74">
        <v>-8.4967320261437912E-2</v>
      </c>
      <c r="T93" s="74">
        <v>-7.5342465753424695E-2</v>
      </c>
      <c r="U93" s="141">
        <v>1.1578688095750996E-2</v>
      </c>
      <c r="V93" s="141">
        <v>1.4101102810959454</v>
      </c>
      <c r="W93" s="141">
        <f t="shared" si="16"/>
        <v>9.6951772048344265E-3</v>
      </c>
      <c r="X93" s="363">
        <f t="shared" si="17"/>
        <v>9.3996461033141079E-5</v>
      </c>
    </row>
    <row r="94" spans="9:24" ht="16.5" thickBot="1" x14ac:dyDescent="0.3">
      <c r="I94" s="592"/>
      <c r="J94" s="41" t="s">
        <v>866</v>
      </c>
      <c r="K94" s="42">
        <v>0.10238095238095238</v>
      </c>
      <c r="L94" s="43">
        <v>2.5411592826065827E-2</v>
      </c>
      <c r="M94" s="42">
        <v>3.1927675707203271E-2</v>
      </c>
      <c r="N94" s="42">
        <v>9.8098034712319256E-3</v>
      </c>
      <c r="O94" s="44">
        <f t="shared" si="15"/>
        <v>1.7023984607195211E-3</v>
      </c>
      <c r="Q94" s="617"/>
      <c r="R94" s="448" t="s">
        <v>866</v>
      </c>
      <c r="S94" s="74">
        <v>0.10238095238095238</v>
      </c>
      <c r="T94" s="74">
        <v>3.1927675707203271E-2</v>
      </c>
      <c r="U94" s="141">
        <v>1.1578688095750996E-2</v>
      </c>
      <c r="V94" s="141">
        <v>1.4101102810959454</v>
      </c>
      <c r="W94" s="141">
        <f t="shared" si="16"/>
        <v>4.5780720518976796E-2</v>
      </c>
      <c r="X94" s="363">
        <f t="shared" si="17"/>
        <v>2.0958743712366631E-3</v>
      </c>
    </row>
    <row r="95" spans="9:24" ht="16.5" thickBot="1" x14ac:dyDescent="0.3">
      <c r="I95" s="593" t="s">
        <v>891</v>
      </c>
      <c r="J95" s="594"/>
      <c r="K95" s="594"/>
      <c r="L95" s="594"/>
      <c r="M95" s="594"/>
      <c r="N95" s="595"/>
      <c r="O95" s="44">
        <f>SUM(O83:O94)</f>
        <v>1.8437532016407472E-2</v>
      </c>
      <c r="Q95" s="617" t="s">
        <v>891</v>
      </c>
      <c r="R95" s="617"/>
      <c r="S95" s="617"/>
      <c r="T95" s="617"/>
      <c r="U95" s="617"/>
      <c r="V95" s="617"/>
      <c r="W95" s="617"/>
      <c r="X95" s="363">
        <f>SUM(X83:X94)</f>
        <v>3.1083366261609052E-2</v>
      </c>
    </row>
    <row r="96" spans="9:24" ht="17.25" thickBot="1" x14ac:dyDescent="0.3">
      <c r="I96" s="606" t="s">
        <v>892</v>
      </c>
      <c r="J96" s="607"/>
      <c r="K96" s="607"/>
      <c r="L96" s="607"/>
      <c r="M96" s="607"/>
      <c r="N96" s="609"/>
      <c r="O96" s="44">
        <f>O95/12</f>
        <v>1.5364610013672893E-3</v>
      </c>
      <c r="Q96" s="618" t="s">
        <v>5070</v>
      </c>
      <c r="R96" s="618"/>
      <c r="S96" s="618"/>
      <c r="T96" s="618"/>
      <c r="U96" s="618"/>
      <c r="V96" s="618"/>
      <c r="W96" s="618"/>
      <c r="X96" s="363">
        <f>X95/12</f>
        <v>2.5902805218007544E-3</v>
      </c>
    </row>
    <row r="97" spans="9:24" ht="19.5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517" t="s">
        <v>884</v>
      </c>
      <c r="R97" s="517" t="s">
        <v>885</v>
      </c>
      <c r="S97" s="517" t="s">
        <v>5168</v>
      </c>
      <c r="T97" s="517" t="s">
        <v>5170</v>
      </c>
      <c r="U97" s="517" t="s">
        <v>5174</v>
      </c>
      <c r="V97" s="517" t="s">
        <v>5078</v>
      </c>
      <c r="W97" s="517" t="s">
        <v>5175</v>
      </c>
      <c r="X97" s="517" t="s">
        <v>5176</v>
      </c>
    </row>
    <row r="98" spans="9:24" ht="16.5" thickBot="1" x14ac:dyDescent="0.3">
      <c r="I98" s="590">
        <v>2017</v>
      </c>
      <c r="J98" s="41" t="s">
        <v>867</v>
      </c>
      <c r="K98" s="42">
        <v>-5.8315334773218146E-2</v>
      </c>
      <c r="L98" s="42">
        <v>8.5814029188377217E-2</v>
      </c>
      <c r="M98" s="42">
        <v>-8.2182179919061092E-3</v>
      </c>
      <c r="N98" s="42">
        <v>1.7002369229728018E-2</v>
      </c>
      <c r="O98" s="44">
        <f>((K98-L98)*(M98-N98))</f>
        <v>3.6350271949920662E-3</v>
      </c>
      <c r="Q98" s="617">
        <v>2017</v>
      </c>
      <c r="R98" s="448" t="s">
        <v>867</v>
      </c>
      <c r="S98" s="74">
        <v>-5.8315334773218146E-2</v>
      </c>
      <c r="T98" s="74">
        <v>-8.2182179919061092E-3</v>
      </c>
      <c r="U98" s="141">
        <v>0.70259595228436489</v>
      </c>
      <c r="V98" s="141">
        <v>1.3694546922461874</v>
      </c>
      <c r="W98" s="141">
        <f>S98-U98-(V98*T98)</f>
        <v>-0.74965680986666516</v>
      </c>
      <c r="X98" s="363">
        <f>W98^2</f>
        <v>0.56198533257946537</v>
      </c>
    </row>
    <row r="99" spans="9:24" ht="16.5" thickBot="1" x14ac:dyDescent="0.3">
      <c r="I99" s="591"/>
      <c r="J99" s="41" t="s">
        <v>868</v>
      </c>
      <c r="K99" s="42">
        <v>3.669724770642202E-2</v>
      </c>
      <c r="L99" s="42">
        <v>8.5814029188377217E-2</v>
      </c>
      <c r="M99" s="42">
        <v>1.7495868239585141E-2</v>
      </c>
      <c r="N99" s="42">
        <v>1.7002369229728018E-2</v>
      </c>
      <c r="O99" s="44">
        <f t="shared" ref="O99:O109" si="18">((K99-L99)*(M99-N99))</f>
        <v>-2.4239083028713587E-5</v>
      </c>
      <c r="Q99" s="617"/>
      <c r="R99" s="448" t="s">
        <v>868</v>
      </c>
      <c r="S99" s="74">
        <v>3.669724770642202E-2</v>
      </c>
      <c r="T99" s="74">
        <v>1.7495868239585141E-2</v>
      </c>
      <c r="U99" s="141">
        <v>0.70259595228436489</v>
      </c>
      <c r="V99" s="141">
        <v>1.3694546922461874</v>
      </c>
      <c r="W99" s="141">
        <f t="shared" ref="W99:W109" si="19">S99-U99-(V99*T99)</f>
        <v>-0.68985850343356381</v>
      </c>
      <c r="X99" s="363">
        <f t="shared" ref="X99:X109" si="20">W99^2</f>
        <v>0.47590475475959637</v>
      </c>
    </row>
    <row r="100" spans="9:24" ht="16.5" thickBot="1" x14ac:dyDescent="0.3">
      <c r="I100" s="591"/>
      <c r="J100" s="41" t="s">
        <v>869</v>
      </c>
      <c r="K100" s="42">
        <v>8.2525663716814163E-2</v>
      </c>
      <c r="L100" s="42">
        <v>8.5814029188377217E-2</v>
      </c>
      <c r="M100" s="42">
        <v>3.2295283969978633E-2</v>
      </c>
      <c r="N100" s="42">
        <v>1.7002369229728018E-2</v>
      </c>
      <c r="O100" s="44">
        <f t="shared" si="18"/>
        <v>-5.0288692791397794E-5</v>
      </c>
      <c r="Q100" s="617"/>
      <c r="R100" s="448" t="s">
        <v>869</v>
      </c>
      <c r="S100" s="74">
        <v>8.2525663716814163E-2</v>
      </c>
      <c r="T100" s="74">
        <v>3.2295283969978633E-2</v>
      </c>
      <c r="U100" s="141">
        <v>0.70259595228436489</v>
      </c>
      <c r="V100" s="141">
        <v>1.3694546922461874</v>
      </c>
      <c r="W100" s="141">
        <f t="shared" si="19"/>
        <v>-0.66429721673766107</v>
      </c>
      <c r="X100" s="363">
        <f t="shared" si="20"/>
        <v>0.44129079216540307</v>
      </c>
    </row>
    <row r="101" spans="9:24" ht="16.5" thickBot="1" x14ac:dyDescent="0.3">
      <c r="I101" s="591"/>
      <c r="J101" s="41" t="s">
        <v>870</v>
      </c>
      <c r="K101" s="42">
        <v>0</v>
      </c>
      <c r="L101" s="42">
        <v>8.5814029188377217E-2</v>
      </c>
      <c r="M101" s="42">
        <v>2.0867470402482848E-2</v>
      </c>
      <c r="N101" s="42">
        <v>1.7002369229728018E-2</v>
      </c>
      <c r="O101" s="44">
        <f t="shared" si="18"/>
        <v>-3.3167990485481405E-4</v>
      </c>
      <c r="Q101" s="617"/>
      <c r="R101" s="448" t="s">
        <v>870</v>
      </c>
      <c r="S101" s="74">
        <v>0</v>
      </c>
      <c r="T101" s="74">
        <v>2.0867470402482848E-2</v>
      </c>
      <c r="U101" s="141">
        <v>0.70259595228436489</v>
      </c>
      <c r="V101" s="141">
        <v>1.3694546922461874</v>
      </c>
      <c r="W101" s="141">
        <f t="shared" si="19"/>
        <v>-0.73117300754235348</v>
      </c>
      <c r="X101" s="363">
        <f t="shared" si="20"/>
        <v>0.53461396695853047</v>
      </c>
    </row>
    <row r="102" spans="9:24" ht="16.5" thickBot="1" x14ac:dyDescent="0.3">
      <c r="I102" s="591"/>
      <c r="J102" s="41" t="s">
        <v>871</v>
      </c>
      <c r="K102" s="42">
        <v>7.6923076923076927E-2</v>
      </c>
      <c r="L102" s="42">
        <v>8.5814029188377217E-2</v>
      </c>
      <c r="M102" s="42">
        <v>1.8006717972702979E-2</v>
      </c>
      <c r="N102" s="42">
        <v>1.7002369229728018E-2</v>
      </c>
      <c r="O102" s="44">
        <f t="shared" si="18"/>
        <v>-8.9296167315047315E-6</v>
      </c>
      <c r="Q102" s="617"/>
      <c r="R102" s="448" t="s">
        <v>871</v>
      </c>
      <c r="S102" s="74">
        <v>7.6923076923076927E-2</v>
      </c>
      <c r="T102" s="74">
        <v>1.8006717972702979E-2</v>
      </c>
      <c r="U102" s="141">
        <v>0.70259595228436489</v>
      </c>
      <c r="V102" s="141">
        <v>1.3694546922461874</v>
      </c>
      <c r="W102" s="141">
        <f t="shared" si="19"/>
        <v>-0.65033225978095976</v>
      </c>
      <c r="X102" s="363">
        <f t="shared" si="20"/>
        <v>0.42293204811180973</v>
      </c>
    </row>
    <row r="103" spans="9:24" ht="16.5" thickBot="1" x14ac:dyDescent="0.3">
      <c r="I103" s="591"/>
      <c r="J103" s="41" t="s">
        <v>872</v>
      </c>
      <c r="K103" s="42">
        <v>1.1904761904761904E-2</v>
      </c>
      <c r="L103" s="42">
        <v>8.5814029188377217E-2</v>
      </c>
      <c r="M103" s="42">
        <v>2.0799832933068765E-2</v>
      </c>
      <c r="N103" s="42">
        <v>1.7002369229728018E-2</v>
      </c>
      <c r="O103" s="44">
        <f t="shared" si="18"/>
        <v>-2.8066775985003897E-4</v>
      </c>
      <c r="Q103" s="617"/>
      <c r="R103" s="448" t="s">
        <v>872</v>
      </c>
      <c r="S103" s="74">
        <v>1.1904761904761904E-2</v>
      </c>
      <c r="T103" s="74">
        <v>2.0799832933068765E-2</v>
      </c>
      <c r="U103" s="141">
        <v>0.70259595228436489</v>
      </c>
      <c r="V103" s="141">
        <v>1.3694546922461874</v>
      </c>
      <c r="W103" s="141">
        <f t="shared" si="19"/>
        <v>-0.71917561918773087</v>
      </c>
      <c r="X103" s="363">
        <f t="shared" si="20"/>
        <v>0.51721357123405609</v>
      </c>
    </row>
    <row r="104" spans="9:24" ht="16.5" thickBot="1" x14ac:dyDescent="0.3">
      <c r="I104" s="591"/>
      <c r="J104" s="41" t="s">
        <v>873</v>
      </c>
      <c r="K104" s="42">
        <v>7.0588235294117646E-2</v>
      </c>
      <c r="L104" s="42">
        <v>8.5814029188377217E-2</v>
      </c>
      <c r="M104" s="42">
        <v>-3.6210388494506696E-3</v>
      </c>
      <c r="N104" s="42">
        <v>1.7002369229728018E-2</v>
      </c>
      <c r="O104" s="44">
        <f t="shared" si="18"/>
        <v>3.1400776081078237E-4</v>
      </c>
      <c r="Q104" s="617"/>
      <c r="R104" s="448" t="s">
        <v>873</v>
      </c>
      <c r="S104" s="74">
        <v>7.0588235294117646E-2</v>
      </c>
      <c r="T104" s="74">
        <v>-3.6210388494506696E-3</v>
      </c>
      <c r="U104" s="141">
        <v>0.70259595228436489</v>
      </c>
      <c r="V104" s="141">
        <v>1.3694546922461874</v>
      </c>
      <c r="W104" s="141">
        <f t="shared" si="19"/>
        <v>-0.62704886834706131</v>
      </c>
      <c r="X104" s="363">
        <f t="shared" si="20"/>
        <v>0.39319028329533023</v>
      </c>
    </row>
    <row r="105" spans="9:24" ht="16.5" thickBot="1" x14ac:dyDescent="0.3">
      <c r="I105" s="591"/>
      <c r="J105" s="41" t="s">
        <v>874</v>
      </c>
      <c r="K105" s="42">
        <v>-4.0293040293040296E-2</v>
      </c>
      <c r="L105" s="42">
        <v>8.5814029188377217E-2</v>
      </c>
      <c r="M105" s="42">
        <v>3.3364816031537449E-3</v>
      </c>
      <c r="N105" s="42">
        <v>1.7002369229728018E-2</v>
      </c>
      <c r="O105" s="44">
        <f t="shared" si="18"/>
        <v>1.7233650404496457E-3</v>
      </c>
      <c r="Q105" s="617"/>
      <c r="R105" s="448" t="s">
        <v>874</v>
      </c>
      <c r="S105" s="74">
        <v>-4.0293040293040296E-2</v>
      </c>
      <c r="T105" s="74">
        <v>3.3364816031537449E-3</v>
      </c>
      <c r="U105" s="141">
        <v>0.70259595228436489</v>
      </c>
      <c r="V105" s="141">
        <v>1.3694546922461874</v>
      </c>
      <c r="W105" s="141">
        <f t="shared" si="19"/>
        <v>-0.74745815296443707</v>
      </c>
      <c r="X105" s="363">
        <f t="shared" si="20"/>
        <v>0.55869369043300776</v>
      </c>
    </row>
    <row r="106" spans="9:24" ht="16.5" thickBot="1" x14ac:dyDescent="0.3">
      <c r="I106" s="591"/>
      <c r="J106" s="41" t="s">
        <v>875</v>
      </c>
      <c r="K106" s="42">
        <v>-0.51908396946564883</v>
      </c>
      <c r="L106" s="42">
        <v>8.5814029188377217E-2</v>
      </c>
      <c r="M106" s="42">
        <v>2.158943243326219E-3</v>
      </c>
      <c r="N106" s="42">
        <v>1.7002369229728018E-2</v>
      </c>
      <c r="O106" s="44">
        <f t="shared" si="18"/>
        <v>8.9787586723436112E-3</v>
      </c>
      <c r="Q106" s="617"/>
      <c r="R106" s="448" t="s">
        <v>875</v>
      </c>
      <c r="S106" s="74">
        <v>-0.51908396946564883</v>
      </c>
      <c r="T106" s="74">
        <v>2.158943243326219E-3</v>
      </c>
      <c r="U106" s="141">
        <v>0.70259595228436489</v>
      </c>
      <c r="V106" s="141">
        <v>1.3694546922461874</v>
      </c>
      <c r="W106" s="141">
        <f t="shared" si="19"/>
        <v>-1.22463649670488</v>
      </c>
      <c r="X106" s="363">
        <f t="shared" si="20"/>
        <v>1.4997345490616014</v>
      </c>
    </row>
    <row r="107" spans="9:24" ht="16.5" thickBot="1" x14ac:dyDescent="0.3">
      <c r="I107" s="591"/>
      <c r="J107" s="41" t="s">
        <v>876</v>
      </c>
      <c r="K107" s="42">
        <v>1.2380952380952381</v>
      </c>
      <c r="L107" s="42">
        <v>8.5814029188377217E-2</v>
      </c>
      <c r="M107" s="42">
        <v>1.3048272482234717E-2</v>
      </c>
      <c r="N107" s="42">
        <v>1.7002369229728018E-2</v>
      </c>
      <c r="O107" s="44">
        <f t="shared" si="18"/>
        <v>-4.5562313803362677E-3</v>
      </c>
      <c r="Q107" s="617"/>
      <c r="R107" s="448" t="s">
        <v>876</v>
      </c>
      <c r="S107" s="74">
        <v>1.2380952380952381</v>
      </c>
      <c r="T107" s="74">
        <v>1.3048272482234717E-2</v>
      </c>
      <c r="U107" s="141">
        <v>0.70259595228436489</v>
      </c>
      <c r="V107" s="141">
        <v>1.3694546922461874</v>
      </c>
      <c r="W107" s="141">
        <f t="shared" si="19"/>
        <v>0.51763026783437016</v>
      </c>
      <c r="X107" s="363">
        <f t="shared" si="20"/>
        <v>0.26794109417828177</v>
      </c>
    </row>
    <row r="108" spans="9:24" ht="16.5" thickBot="1" x14ac:dyDescent="0.3">
      <c r="I108" s="591"/>
      <c r="J108" s="41" t="s">
        <v>877</v>
      </c>
      <c r="K108" s="42">
        <v>4.9645390070921988E-2</v>
      </c>
      <c r="L108" s="42">
        <v>8.5814029188377217E-2</v>
      </c>
      <c r="M108" s="42">
        <v>-6.0470460180261547E-5</v>
      </c>
      <c r="N108" s="42">
        <v>1.7002369229728018E-2</v>
      </c>
      <c r="O108" s="44">
        <f t="shared" si="18"/>
        <v>6.1713969106328424E-4</v>
      </c>
      <c r="Q108" s="617"/>
      <c r="R108" s="448" t="s">
        <v>877</v>
      </c>
      <c r="S108" s="74">
        <v>4.9645390070921988E-2</v>
      </c>
      <c r="T108" s="74">
        <v>-6.0470460180261547E-5</v>
      </c>
      <c r="U108" s="141">
        <v>0.70259595228436489</v>
      </c>
      <c r="V108" s="141">
        <v>1.3694546922461874</v>
      </c>
      <c r="W108" s="141">
        <f t="shared" si="19"/>
        <v>-0.65286775065800684</v>
      </c>
      <c r="X108" s="363">
        <f t="shared" si="20"/>
        <v>0.42623629984924538</v>
      </c>
    </row>
    <row r="109" spans="9:24" ht="16.5" thickBot="1" x14ac:dyDescent="0.3">
      <c r="I109" s="592"/>
      <c r="J109" s="41" t="s">
        <v>866</v>
      </c>
      <c r="K109" s="42">
        <v>8.1081081081081086E-2</v>
      </c>
      <c r="L109" s="42">
        <v>8.5814029188377217E-2</v>
      </c>
      <c r="M109" s="42">
        <v>8.791928721174018E-2</v>
      </c>
      <c r="N109" s="42">
        <v>1.7002369229728018E-2</v>
      </c>
      <c r="O109" s="44">
        <f t="shared" si="18"/>
        <v>-3.3564609273823944E-4</v>
      </c>
      <c r="Q109" s="617"/>
      <c r="R109" s="448" t="s">
        <v>866</v>
      </c>
      <c r="S109" s="74">
        <v>8.1081081081081086E-2</v>
      </c>
      <c r="T109" s="74">
        <v>8.791928721174018E-2</v>
      </c>
      <c r="U109" s="141">
        <v>0.70259595228436489</v>
      </c>
      <c r="V109" s="141">
        <v>1.3694546922461874</v>
      </c>
      <c r="W109" s="141">
        <f t="shared" si="19"/>
        <v>-0.74191635161434166</v>
      </c>
      <c r="X109" s="363">
        <f t="shared" si="20"/>
        <v>0.55043987279273543</v>
      </c>
    </row>
    <row r="110" spans="9:24" ht="16.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9.6806158293284133E-3</v>
      </c>
      <c r="Q110" s="617" t="s">
        <v>891</v>
      </c>
      <c r="R110" s="617"/>
      <c r="S110" s="617"/>
      <c r="T110" s="617"/>
      <c r="U110" s="617"/>
      <c r="V110" s="617"/>
      <c r="W110" s="617"/>
      <c r="X110" s="363">
        <f>SUM(X98:X109)</f>
        <v>6.6501762554190629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8.0671798577736781E-4</v>
      </c>
      <c r="Q111" s="618" t="s">
        <v>5070</v>
      </c>
      <c r="R111" s="618"/>
      <c r="S111" s="618"/>
      <c r="T111" s="618"/>
      <c r="U111" s="618"/>
      <c r="V111" s="618"/>
      <c r="W111" s="618"/>
      <c r="X111" s="363">
        <f>X110/12</f>
        <v>0.55418135461825524</v>
      </c>
    </row>
    <row r="112" spans="9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</row>
    <row r="113" spans="9:15" ht="16.5" thickBot="1" x14ac:dyDescent="0.3">
      <c r="I113" s="671">
        <v>2018</v>
      </c>
      <c r="J113" s="448" t="s">
        <v>867</v>
      </c>
      <c r="K113" s="141">
        <v>1.8749999999999999E-2</v>
      </c>
      <c r="L113" s="141">
        <v>-3.8490158527254288E-3</v>
      </c>
      <c r="M113" s="141">
        <v>2.443046535543213E-2</v>
      </c>
      <c r="N113" s="141">
        <v>-7.0994468597337171E-3</v>
      </c>
      <c r="O113" s="126">
        <f>((K113-L113)*(M113-N113))</f>
        <v>7.1254498598557418E-4</v>
      </c>
    </row>
    <row r="114" spans="9:15" ht="16.5" thickBot="1" x14ac:dyDescent="0.3">
      <c r="I114" s="672"/>
      <c r="J114" s="448" t="s">
        <v>868</v>
      </c>
      <c r="K114" s="141">
        <v>1.8404907975460124E-2</v>
      </c>
      <c r="L114" s="141">
        <v>-3.8490158527254288E-3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4.7703052733055851E-5</v>
      </c>
    </row>
    <row r="115" spans="9:15" ht="16.5" thickBot="1" x14ac:dyDescent="0.3">
      <c r="I115" s="672"/>
      <c r="J115" s="448" t="s">
        <v>869</v>
      </c>
      <c r="K115" s="141">
        <v>-5.132228915662651E-2</v>
      </c>
      <c r="L115" s="141">
        <v>-3.8490158527254288E-3</v>
      </c>
      <c r="M115" s="141">
        <v>-8.5978114661722491E-2</v>
      </c>
      <c r="N115" s="141">
        <v>-7.0994468597337171E-3</v>
      </c>
      <c r="O115" s="126">
        <f t="shared" si="21"/>
        <v>3.744628554411435E-3</v>
      </c>
    </row>
    <row r="116" spans="9:15" ht="16.5" thickBot="1" x14ac:dyDescent="0.3">
      <c r="I116" s="672"/>
      <c r="J116" s="448" t="s">
        <v>870</v>
      </c>
      <c r="K116" s="141">
        <v>-7.1661237785016291E-2</v>
      </c>
      <c r="L116" s="141">
        <v>-3.8490158527254288E-3</v>
      </c>
      <c r="M116" s="141">
        <v>-4.7003022830323746E-2</v>
      </c>
      <c r="N116" s="141">
        <v>-7.0994468597337171E-3</v>
      </c>
      <c r="O116" s="126">
        <f t="shared" si="21"/>
        <v>2.7059501496096796E-3</v>
      </c>
    </row>
    <row r="117" spans="9:15" ht="16.5" thickBot="1" x14ac:dyDescent="0.3">
      <c r="I117" s="672"/>
      <c r="J117" s="448" t="s">
        <v>871</v>
      </c>
      <c r="K117" s="141">
        <v>-1.0526315789473684E-2</v>
      </c>
      <c r="L117" s="141">
        <v>-3.8490158527254288E-3</v>
      </c>
      <c r="M117" s="141">
        <v>-5.0291628843604896E-3</v>
      </c>
      <c r="N117" s="141">
        <v>-7.0994468597337171E-3</v>
      </c>
      <c r="O117" s="126">
        <f t="shared" si="21"/>
        <v>-1.3823907057810577E-5</v>
      </c>
    </row>
    <row r="118" spans="9:15" ht="16.5" thickBot="1" x14ac:dyDescent="0.3">
      <c r="I118" s="672"/>
      <c r="J118" s="448" t="s">
        <v>872</v>
      </c>
      <c r="K118" s="141">
        <v>-2.8368794326241134E-2</v>
      </c>
      <c r="L118" s="141">
        <v>-3.8490158527254288E-3</v>
      </c>
      <c r="M118" s="141">
        <v>-4.6791598066254894E-2</v>
      </c>
      <c r="N118" s="141">
        <v>-7.0994468597337171E-3</v>
      </c>
      <c r="O118" s="126">
        <f t="shared" si="21"/>
        <v>9.7324275472118835E-4</v>
      </c>
    </row>
    <row r="119" spans="9:15" ht="16.5" thickBot="1" x14ac:dyDescent="0.3">
      <c r="I119" s="672"/>
      <c r="J119" s="448" t="s">
        <v>873</v>
      </c>
      <c r="K119" s="141">
        <v>-2.9197080291970802E-2</v>
      </c>
      <c r="L119" s="141">
        <v>-3.8490158527254288E-3</v>
      </c>
      <c r="M119" s="141">
        <v>2.741564628095532E-2</v>
      </c>
      <c r="N119" s="141">
        <v>-7.0994468597337171E-3</v>
      </c>
      <c r="O119" s="126">
        <f t="shared" si="21"/>
        <v>-8.7489080505674178E-4</v>
      </c>
    </row>
    <row r="120" spans="9:15" ht="16.5" thickBot="1" x14ac:dyDescent="0.3">
      <c r="I120" s="672"/>
      <c r="J120" s="448" t="s">
        <v>874</v>
      </c>
      <c r="K120" s="141">
        <v>3.7593984962406013E-2</v>
      </c>
      <c r="L120" s="141">
        <v>-3.8490158527254288E-3</v>
      </c>
      <c r="M120" s="141">
        <v>1.926351069183738E-2</v>
      </c>
      <c r="N120" s="141">
        <v>-7.0994468597337171E-3</v>
      </c>
      <c r="O120" s="126">
        <f t="shared" si="21"/>
        <v>1.0925600712990366E-3</v>
      </c>
    </row>
    <row r="121" spans="9:15" ht="16.5" thickBot="1" x14ac:dyDescent="0.3">
      <c r="I121" s="672"/>
      <c r="J121" s="448" t="s">
        <v>875</v>
      </c>
      <c r="K121" s="141">
        <v>-2.5362318840579712E-2</v>
      </c>
      <c r="L121" s="141">
        <v>-3.8490158527254288E-3</v>
      </c>
      <c r="M121" s="141">
        <v>-6.0196663444972249E-3</v>
      </c>
      <c r="N121" s="141">
        <v>-7.0994468597337171E-3</v>
      </c>
      <c r="O121" s="126">
        <f t="shared" si="21"/>
        <v>-2.3229645384664063E-5</v>
      </c>
    </row>
    <row r="122" spans="9:15" ht="16.5" thickBot="1" x14ac:dyDescent="0.3">
      <c r="I122" s="672"/>
      <c r="J122" s="448" t="s">
        <v>876</v>
      </c>
      <c r="K122" s="141">
        <v>1.858736059479554E-2</v>
      </c>
      <c r="L122" s="141">
        <v>-3.8490158527254288E-3</v>
      </c>
      <c r="M122" s="141">
        <v>-2.4763515298842628E-2</v>
      </c>
      <c r="N122" s="141">
        <v>-7.0994468597337171E-3</v>
      </c>
      <c r="O122" s="126">
        <f t="shared" si="21"/>
        <v>-3.9631768909462162E-4</v>
      </c>
    </row>
    <row r="123" spans="9:15" ht="16.5" thickBot="1" x14ac:dyDescent="0.3">
      <c r="I123" s="672"/>
      <c r="J123" s="448" t="s">
        <v>877</v>
      </c>
      <c r="K123" s="141">
        <v>8.0291970802919707E-2</v>
      </c>
      <c r="L123" s="141">
        <v>-3.8490158527254288E-3</v>
      </c>
      <c r="M123" s="141">
        <v>4.7403329287324443E-2</v>
      </c>
      <c r="N123" s="141">
        <v>-7.0994468597337171E-3</v>
      </c>
      <c r="O123" s="126">
        <f t="shared" si="21"/>
        <v>4.5859173604852347E-3</v>
      </c>
    </row>
    <row r="124" spans="9:15" ht="16.5" thickBot="1" x14ac:dyDescent="0.3">
      <c r="I124" s="673"/>
      <c r="J124" s="448" t="s">
        <v>866</v>
      </c>
      <c r="K124" s="141">
        <v>-3.3783783783783786E-3</v>
      </c>
      <c r="L124" s="141">
        <v>-3.8490158527254288E-3</v>
      </c>
      <c r="M124" s="141">
        <v>1.6834633611323781E-2</v>
      </c>
      <c r="N124" s="141">
        <v>-7.0994468597337171E-3</v>
      </c>
      <c r="O124" s="126">
        <f t="shared" si="21"/>
        <v>1.126427518371756E-5</v>
      </c>
    </row>
    <row r="125" spans="9:15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7.2953547853463804E-3</v>
      </c>
    </row>
    <row r="126" spans="9:15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6.0794623211219833E-4</v>
      </c>
    </row>
  </sheetData>
  <mergeCells count="60">
    <mergeCell ref="I125:N125"/>
    <mergeCell ref="I126:N126"/>
    <mergeCell ref="I17:U17"/>
    <mergeCell ref="A79:G79"/>
    <mergeCell ref="B8:G8"/>
    <mergeCell ref="B21:G21"/>
    <mergeCell ref="B34:G34"/>
    <mergeCell ref="B47:G47"/>
    <mergeCell ref="B60:G60"/>
    <mergeCell ref="B72:G72"/>
    <mergeCell ref="Q36:X36"/>
    <mergeCell ref="Q38:Q49"/>
    <mergeCell ref="Q50:W50"/>
    <mergeCell ref="Q51:W51"/>
    <mergeCell ref="I53:I64"/>
    <mergeCell ref="I65:N65"/>
    <mergeCell ref="I113:I124"/>
    <mergeCell ref="I80:N80"/>
    <mergeCell ref="I36:O36"/>
    <mergeCell ref="I38:I49"/>
    <mergeCell ref="I50:N50"/>
    <mergeCell ref="I51:N51"/>
    <mergeCell ref="I66:N66"/>
    <mergeCell ref="I68:I79"/>
    <mergeCell ref="I111:N111"/>
    <mergeCell ref="I81:N81"/>
    <mergeCell ref="I83:I94"/>
    <mergeCell ref="I95:N95"/>
    <mergeCell ref="I96:N96"/>
    <mergeCell ref="I98:I109"/>
    <mergeCell ref="I110:N110"/>
    <mergeCell ref="Q53:Q64"/>
    <mergeCell ref="Q65:W65"/>
    <mergeCell ref="Q66:W66"/>
    <mergeCell ref="Q68:Q79"/>
    <mergeCell ref="Q80:W80"/>
    <mergeCell ref="Q110:W110"/>
    <mergeCell ref="Q111:W111"/>
    <mergeCell ref="Q81:W81"/>
    <mergeCell ref="Q83:Q94"/>
    <mergeCell ref="Q95:W95"/>
    <mergeCell ref="Q96:W96"/>
    <mergeCell ref="Q98:Q109"/>
    <mergeCell ref="Z1:Z2"/>
    <mergeCell ref="AA1:AD1"/>
    <mergeCell ref="AE1:AG1"/>
    <mergeCell ref="Z16:AC16"/>
    <mergeCell ref="AE16:AF16"/>
    <mergeCell ref="Z17:Z18"/>
    <mergeCell ref="AA17:AD17"/>
    <mergeCell ref="AE17:AG17"/>
    <mergeCell ref="Z32:AC32"/>
    <mergeCell ref="AE32:AF32"/>
    <mergeCell ref="Z49:AC49"/>
    <mergeCell ref="AE49:AF49"/>
    <mergeCell ref="Z33:Z34"/>
    <mergeCell ref="AA33:AD33"/>
    <mergeCell ref="AE33:AG33"/>
    <mergeCell ref="Z48:AC48"/>
    <mergeCell ref="AE48:AF4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N71" zoomScale="73" zoomScaleNormal="73" workbookViewId="0">
      <selection activeCell="S85" sqref="S85"/>
    </sheetView>
  </sheetViews>
  <sheetFormatPr defaultRowHeight="15" x14ac:dyDescent="0.25"/>
  <cols>
    <col min="1" max="1" width="13.7109375" customWidth="1"/>
    <col min="9" max="9" width="9.28515625" bestFit="1" customWidth="1"/>
    <col min="11" max="14" width="9.28515625" bestFit="1" customWidth="1"/>
    <col min="15" max="15" width="10.42578125" bestFit="1" customWidth="1"/>
  </cols>
  <sheetData>
    <row r="1" spans="1:33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151"/>
      <c r="J1" s="151">
        <v>2013</v>
      </c>
      <c r="K1" s="151"/>
      <c r="L1" s="151">
        <v>2014</v>
      </c>
      <c r="M1" s="151"/>
      <c r="N1" s="151">
        <v>2015</v>
      </c>
      <c r="O1" s="151"/>
      <c r="P1" s="151">
        <v>2016</v>
      </c>
      <c r="Q1" s="151"/>
      <c r="R1" s="151">
        <v>2017</v>
      </c>
      <c r="S1" s="151"/>
      <c r="T1" s="151">
        <v>2018</v>
      </c>
      <c r="U1" s="151"/>
      <c r="Z1" s="616" t="s">
        <v>716</v>
      </c>
      <c r="AA1" s="610" t="s">
        <v>5140</v>
      </c>
      <c r="AB1" s="610"/>
      <c r="AC1" s="610"/>
      <c r="AD1" s="610"/>
      <c r="AE1" s="610" t="s">
        <v>5141</v>
      </c>
      <c r="AF1" s="610"/>
      <c r="AG1" s="610"/>
    </row>
    <row r="2" spans="1:33" ht="16.5" thickBot="1" x14ac:dyDescent="0.3">
      <c r="A2" s="3" t="s">
        <v>7</v>
      </c>
      <c r="B2" s="4" t="s">
        <v>516</v>
      </c>
      <c r="C2" s="4" t="s">
        <v>516</v>
      </c>
      <c r="D2" s="4" t="s">
        <v>958</v>
      </c>
      <c r="E2" s="4" t="s">
        <v>545</v>
      </c>
      <c r="F2" s="4" t="s">
        <v>545</v>
      </c>
      <c r="G2" s="4" t="s">
        <v>2142</v>
      </c>
      <c r="I2" s="27"/>
      <c r="J2" s="27" t="s">
        <v>864</v>
      </c>
      <c r="K2" s="27" t="s">
        <v>865</v>
      </c>
      <c r="L2" s="27" t="s">
        <v>864</v>
      </c>
      <c r="M2" s="27" t="s">
        <v>865</v>
      </c>
      <c r="N2" s="27" t="s">
        <v>864</v>
      </c>
      <c r="O2" s="27" t="s">
        <v>865</v>
      </c>
      <c r="P2" s="27" t="s">
        <v>864</v>
      </c>
      <c r="Q2" s="27" t="s">
        <v>865</v>
      </c>
      <c r="R2" s="27" t="s">
        <v>864</v>
      </c>
      <c r="S2" s="27" t="s">
        <v>865</v>
      </c>
      <c r="T2" s="27" t="s">
        <v>864</v>
      </c>
      <c r="U2" s="27" t="s">
        <v>865</v>
      </c>
      <c r="Z2" s="616"/>
      <c r="AA2" s="403" t="s">
        <v>885</v>
      </c>
      <c r="AB2" s="403" t="s">
        <v>5161</v>
      </c>
      <c r="AC2" s="403" t="s">
        <v>5162</v>
      </c>
      <c r="AD2" s="367" t="s">
        <v>878</v>
      </c>
      <c r="AE2" s="403" t="s">
        <v>5161</v>
      </c>
      <c r="AF2" s="403" t="s">
        <v>5162</v>
      </c>
      <c r="AG2" s="367" t="s">
        <v>878</v>
      </c>
    </row>
    <row r="3" spans="1:33" ht="16.5" thickBot="1" x14ac:dyDescent="0.3">
      <c r="A3" s="3" t="s">
        <v>12</v>
      </c>
      <c r="B3" s="4" t="s">
        <v>819</v>
      </c>
      <c r="C3" s="4" t="s">
        <v>2143</v>
      </c>
      <c r="D3" s="4" t="s">
        <v>545</v>
      </c>
      <c r="E3" s="4" t="s">
        <v>563</v>
      </c>
      <c r="F3" s="4" t="s">
        <v>563</v>
      </c>
      <c r="G3" s="4" t="s">
        <v>2144</v>
      </c>
      <c r="I3" s="27" t="s">
        <v>866</v>
      </c>
      <c r="J3" s="45">
        <v>1100</v>
      </c>
      <c r="K3" s="27"/>
      <c r="L3" s="45">
        <v>1290</v>
      </c>
      <c r="M3" s="27"/>
      <c r="N3" s="33">
        <v>1805</v>
      </c>
      <c r="O3" s="85"/>
      <c r="P3" s="33">
        <v>1800</v>
      </c>
      <c r="Q3" s="85"/>
      <c r="R3" s="33">
        <v>1755</v>
      </c>
      <c r="S3" s="85"/>
      <c r="T3" s="45">
        <v>1700</v>
      </c>
      <c r="U3" s="28"/>
      <c r="Z3" s="391">
        <v>1</v>
      </c>
      <c r="AA3" s="401" t="s">
        <v>866</v>
      </c>
      <c r="AB3" s="45">
        <v>1100</v>
      </c>
      <c r="AC3" s="27"/>
      <c r="AD3" s="391"/>
      <c r="AE3" s="45">
        <v>1290</v>
      </c>
      <c r="AF3" s="27"/>
      <c r="AG3" s="391"/>
    </row>
    <row r="4" spans="1:33" ht="16.5" thickBot="1" x14ac:dyDescent="0.3">
      <c r="A4" s="3" t="s">
        <v>18</v>
      </c>
      <c r="B4" s="4" t="s">
        <v>902</v>
      </c>
      <c r="C4" s="4" t="s">
        <v>915</v>
      </c>
      <c r="D4" s="4" t="s">
        <v>965</v>
      </c>
      <c r="E4" s="4" t="s">
        <v>965</v>
      </c>
      <c r="F4" s="4" t="s">
        <v>965</v>
      </c>
      <c r="G4" s="4" t="s">
        <v>2145</v>
      </c>
      <c r="I4" s="29" t="s">
        <v>867</v>
      </c>
      <c r="J4" s="45">
        <v>1400</v>
      </c>
      <c r="K4" s="27"/>
      <c r="L4" s="45">
        <v>1440</v>
      </c>
      <c r="M4" s="27"/>
      <c r="N4" s="33">
        <v>2020</v>
      </c>
      <c r="O4" s="85"/>
      <c r="P4" s="33">
        <v>1730</v>
      </c>
      <c r="Q4" s="85"/>
      <c r="R4" s="33">
        <v>1830</v>
      </c>
      <c r="S4" s="85"/>
      <c r="T4" s="45">
        <v>1820</v>
      </c>
      <c r="U4" s="8"/>
      <c r="Z4" s="391">
        <v>2</v>
      </c>
      <c r="AA4" s="69" t="s">
        <v>867</v>
      </c>
      <c r="AB4" s="45">
        <v>1400</v>
      </c>
      <c r="AC4" s="27"/>
      <c r="AD4" s="392">
        <v>0.27272727272727271</v>
      </c>
      <c r="AE4" s="45">
        <v>1440</v>
      </c>
      <c r="AF4" s="27"/>
      <c r="AG4" s="392">
        <v>0.11627906976744186</v>
      </c>
    </row>
    <row r="5" spans="1:33" ht="16.5" thickBot="1" x14ac:dyDescent="0.3">
      <c r="A5" s="3" t="s">
        <v>24</v>
      </c>
      <c r="B5" s="4" t="s">
        <v>832</v>
      </c>
      <c r="C5" s="4" t="s">
        <v>2146</v>
      </c>
      <c r="D5" s="4" t="s">
        <v>986</v>
      </c>
      <c r="E5" s="4" t="s">
        <v>550</v>
      </c>
      <c r="F5" s="4" t="s">
        <v>550</v>
      </c>
      <c r="G5" s="4" t="s">
        <v>2147</v>
      </c>
      <c r="I5" s="29" t="s">
        <v>868</v>
      </c>
      <c r="J5" s="45">
        <v>1600</v>
      </c>
      <c r="K5" s="27"/>
      <c r="L5" s="45">
        <v>1535</v>
      </c>
      <c r="M5" s="27"/>
      <c r="N5" s="33">
        <v>2220</v>
      </c>
      <c r="O5" s="85"/>
      <c r="P5" s="33">
        <v>1685</v>
      </c>
      <c r="Q5" s="85"/>
      <c r="R5" s="33">
        <v>1830</v>
      </c>
      <c r="S5" s="85"/>
      <c r="T5" s="45">
        <v>1935</v>
      </c>
      <c r="U5" s="8"/>
      <c r="Z5" s="391">
        <v>3</v>
      </c>
      <c r="AA5" s="69" t="s">
        <v>868</v>
      </c>
      <c r="AB5" s="45">
        <v>1600</v>
      </c>
      <c r="AC5" s="27"/>
      <c r="AD5" s="392">
        <v>0.14285714285714285</v>
      </c>
      <c r="AE5" s="45">
        <v>1535</v>
      </c>
      <c r="AF5" s="27"/>
      <c r="AG5" s="392">
        <v>6.5972222222222224E-2</v>
      </c>
    </row>
    <row r="6" spans="1:33" ht="16.5" thickBot="1" x14ac:dyDescent="0.3">
      <c r="A6" s="3" t="s">
        <v>30</v>
      </c>
      <c r="B6" s="4" t="s">
        <v>899</v>
      </c>
      <c r="C6" s="4" t="s">
        <v>920</v>
      </c>
      <c r="D6" s="4" t="s">
        <v>528</v>
      </c>
      <c r="E6" s="4" t="s">
        <v>832</v>
      </c>
      <c r="F6" s="4" t="s">
        <v>832</v>
      </c>
      <c r="G6" s="4" t="s">
        <v>2148</v>
      </c>
      <c r="I6" s="29" t="s">
        <v>869</v>
      </c>
      <c r="J6" s="45">
        <v>1750</v>
      </c>
      <c r="K6" s="30"/>
      <c r="L6" s="45">
        <v>1635</v>
      </c>
      <c r="M6" s="30"/>
      <c r="N6" s="33">
        <v>2135</v>
      </c>
      <c r="O6" s="86"/>
      <c r="P6" s="33">
        <v>1835</v>
      </c>
      <c r="Q6" s="85"/>
      <c r="R6" s="33">
        <v>1885</v>
      </c>
      <c r="S6" s="85"/>
      <c r="T6" s="45">
        <v>1780</v>
      </c>
      <c r="U6" s="8"/>
      <c r="Z6" s="391">
        <v>4</v>
      </c>
      <c r="AA6" s="69" t="s">
        <v>869</v>
      </c>
      <c r="AB6" s="45">
        <v>1750</v>
      </c>
      <c r="AC6" s="30"/>
      <c r="AD6" s="392">
        <v>9.375E-2</v>
      </c>
      <c r="AE6" s="45">
        <v>1635</v>
      </c>
      <c r="AF6" s="30"/>
      <c r="AG6" s="392">
        <v>6.5146579804560262E-2</v>
      </c>
    </row>
    <row r="7" spans="1:33" ht="16.5" thickBot="1" x14ac:dyDescent="0.3">
      <c r="A7" s="3" t="s">
        <v>36</v>
      </c>
      <c r="B7" s="4" t="s">
        <v>898</v>
      </c>
      <c r="C7" s="4" t="s">
        <v>841</v>
      </c>
      <c r="D7" s="4" t="s">
        <v>2149</v>
      </c>
      <c r="E7" s="4" t="s">
        <v>899</v>
      </c>
      <c r="F7" s="4" t="s">
        <v>899</v>
      </c>
      <c r="G7" s="4" t="s">
        <v>2150</v>
      </c>
      <c r="I7" s="29" t="s">
        <v>870</v>
      </c>
      <c r="J7" s="45">
        <v>1730</v>
      </c>
      <c r="K7" s="30"/>
      <c r="L7" s="45">
        <v>1560</v>
      </c>
      <c r="M7" s="27"/>
      <c r="N7" s="33">
        <v>1865</v>
      </c>
      <c r="O7" s="85"/>
      <c r="P7" s="33">
        <v>1850</v>
      </c>
      <c r="Q7" s="85"/>
      <c r="R7" s="33">
        <v>1790</v>
      </c>
      <c r="S7" s="85"/>
      <c r="T7" s="45">
        <v>1690</v>
      </c>
      <c r="U7" s="8"/>
      <c r="Z7" s="391">
        <v>5</v>
      </c>
      <c r="AA7" s="69" t="s">
        <v>870</v>
      </c>
      <c r="AB7" s="45">
        <v>1730</v>
      </c>
      <c r="AC7" s="30"/>
      <c r="AD7" s="392">
        <v>-1.1428571428571429E-2</v>
      </c>
      <c r="AE7" s="45">
        <v>1560</v>
      </c>
      <c r="AF7" s="27"/>
      <c r="AG7" s="392">
        <v>-4.5871559633027525E-2</v>
      </c>
    </row>
    <row r="8" spans="1:33" ht="16.5" thickBot="1" x14ac:dyDescent="0.3">
      <c r="A8" s="3" t="s">
        <v>42</v>
      </c>
      <c r="B8" s="4" t="s">
        <v>906</v>
      </c>
      <c r="C8" s="4" t="s">
        <v>581</v>
      </c>
      <c r="D8" s="4" t="s">
        <v>905</v>
      </c>
      <c r="E8" s="4" t="s">
        <v>898</v>
      </c>
      <c r="F8" s="4" t="s">
        <v>898</v>
      </c>
      <c r="G8" s="4" t="s">
        <v>2151</v>
      </c>
      <c r="I8" s="29" t="s">
        <v>871</v>
      </c>
      <c r="J8" s="45">
        <v>2200</v>
      </c>
      <c r="K8" s="27"/>
      <c r="L8" s="45">
        <v>1610</v>
      </c>
      <c r="M8" s="27"/>
      <c r="N8" s="33">
        <v>1905</v>
      </c>
      <c r="O8" s="85">
        <v>15</v>
      </c>
      <c r="P8" s="33">
        <v>1830</v>
      </c>
      <c r="Q8" s="85">
        <v>5</v>
      </c>
      <c r="R8" s="33">
        <v>1810</v>
      </c>
      <c r="S8" s="85"/>
      <c r="T8" s="45">
        <v>1705</v>
      </c>
      <c r="U8" s="28"/>
      <c r="Z8" s="391">
        <v>6</v>
      </c>
      <c r="AA8" s="69" t="s">
        <v>871</v>
      </c>
      <c r="AB8" s="45">
        <v>2200</v>
      </c>
      <c r="AC8" s="27"/>
      <c r="AD8" s="392">
        <v>0.27167630057803466</v>
      </c>
      <c r="AE8" s="45">
        <v>1610</v>
      </c>
      <c r="AF8" s="27"/>
      <c r="AG8" s="392">
        <v>3.2051282051282048E-2</v>
      </c>
    </row>
    <row r="9" spans="1:33" ht="16.5" thickBot="1" x14ac:dyDescent="0.3">
      <c r="A9" s="3" t="s">
        <v>49</v>
      </c>
      <c r="B9" s="4" t="s">
        <v>580</v>
      </c>
      <c r="C9" s="4" t="s">
        <v>673</v>
      </c>
      <c r="D9" s="4" t="s">
        <v>2152</v>
      </c>
      <c r="E9" s="4" t="s">
        <v>906</v>
      </c>
      <c r="F9" s="4" t="s">
        <v>906</v>
      </c>
      <c r="G9" s="4" t="s">
        <v>2153</v>
      </c>
      <c r="I9" s="29" t="s">
        <v>872</v>
      </c>
      <c r="J9" s="45">
        <v>1800</v>
      </c>
      <c r="K9" s="27">
        <v>15</v>
      </c>
      <c r="L9" s="45">
        <v>1485</v>
      </c>
      <c r="M9" s="27">
        <v>15</v>
      </c>
      <c r="N9" s="33">
        <v>1670</v>
      </c>
      <c r="O9" s="85"/>
      <c r="P9" s="33">
        <v>2110</v>
      </c>
      <c r="Q9" s="85"/>
      <c r="R9" s="33">
        <v>1830</v>
      </c>
      <c r="S9" s="85">
        <v>5</v>
      </c>
      <c r="T9" s="45">
        <v>1565</v>
      </c>
      <c r="U9" s="28"/>
      <c r="Z9" s="391">
        <v>7</v>
      </c>
      <c r="AA9" s="69" t="s">
        <v>872</v>
      </c>
      <c r="AB9" s="45">
        <v>1800</v>
      </c>
      <c r="AC9" s="27">
        <v>15</v>
      </c>
      <c r="AD9" s="392">
        <v>-0.17499999999999999</v>
      </c>
      <c r="AE9" s="45">
        <v>1485</v>
      </c>
      <c r="AF9" s="27">
        <v>15</v>
      </c>
      <c r="AG9" s="392">
        <v>-6.8322981366459631E-2</v>
      </c>
    </row>
    <row r="10" spans="1:33" ht="16.5" thickBot="1" x14ac:dyDescent="0.3">
      <c r="A10" s="3" t="s">
        <v>55</v>
      </c>
      <c r="B10" s="4" t="s">
        <v>905</v>
      </c>
      <c r="C10" s="4" t="s">
        <v>918</v>
      </c>
      <c r="D10" s="4" t="s">
        <v>1907</v>
      </c>
      <c r="E10" s="4" t="s">
        <v>580</v>
      </c>
      <c r="F10" s="4" t="s">
        <v>580</v>
      </c>
      <c r="G10" s="4" t="s">
        <v>2154</v>
      </c>
      <c r="I10" s="29" t="s">
        <v>873</v>
      </c>
      <c r="J10" s="45">
        <v>1580</v>
      </c>
      <c r="K10" s="27"/>
      <c r="L10" s="45">
        <v>1585</v>
      </c>
      <c r="M10" s="27"/>
      <c r="N10" s="33">
        <v>1790</v>
      </c>
      <c r="O10" s="85"/>
      <c r="P10" s="33">
        <v>2090</v>
      </c>
      <c r="Q10" s="85"/>
      <c r="R10" s="33">
        <v>1790</v>
      </c>
      <c r="S10" s="85"/>
      <c r="T10" s="45">
        <v>1350</v>
      </c>
      <c r="U10" s="28"/>
      <c r="Z10" s="391">
        <v>8</v>
      </c>
      <c r="AA10" s="69" t="s">
        <v>873</v>
      </c>
      <c r="AB10" s="45">
        <v>1580</v>
      </c>
      <c r="AC10" s="27"/>
      <c r="AD10" s="392">
        <v>-0.12222222222222222</v>
      </c>
      <c r="AE10" s="45">
        <v>1585</v>
      </c>
      <c r="AF10" s="27"/>
      <c r="AG10" s="392">
        <v>6.7340067340067339E-2</v>
      </c>
    </row>
    <row r="11" spans="1:33" ht="16.5" thickBot="1" x14ac:dyDescent="0.3">
      <c r="A11" s="3" t="s">
        <v>61</v>
      </c>
      <c r="B11" s="4" t="s">
        <v>574</v>
      </c>
      <c r="C11" s="4" t="s">
        <v>2155</v>
      </c>
      <c r="D11" s="4" t="s">
        <v>523</v>
      </c>
      <c r="E11" s="4" t="s">
        <v>905</v>
      </c>
      <c r="F11" s="4" t="s">
        <v>905</v>
      </c>
      <c r="G11" s="4" t="s">
        <v>2156</v>
      </c>
      <c r="I11" s="29" t="s">
        <v>874</v>
      </c>
      <c r="J11" s="45">
        <v>1310</v>
      </c>
      <c r="K11" s="27"/>
      <c r="L11" s="45">
        <v>1605</v>
      </c>
      <c r="M11" s="27"/>
      <c r="N11" s="33">
        <v>1605</v>
      </c>
      <c r="O11" s="85"/>
      <c r="P11" s="33">
        <v>2150</v>
      </c>
      <c r="Q11" s="85"/>
      <c r="R11" s="33">
        <v>1835</v>
      </c>
      <c r="S11" s="85"/>
      <c r="T11" s="79">
        <v>1200</v>
      </c>
      <c r="U11" s="28"/>
      <c r="Z11" s="391">
        <v>9</v>
      </c>
      <c r="AA11" s="69" t="s">
        <v>874</v>
      </c>
      <c r="AB11" s="45">
        <v>1310</v>
      </c>
      <c r="AC11" s="27"/>
      <c r="AD11" s="392">
        <v>-0.17088607594936708</v>
      </c>
      <c r="AE11" s="45">
        <v>1605</v>
      </c>
      <c r="AF11" s="27"/>
      <c r="AG11" s="392">
        <v>1.2618296529968454E-2</v>
      </c>
    </row>
    <row r="12" spans="1:33" ht="16.5" thickBot="1" x14ac:dyDescent="0.3">
      <c r="A12" s="3" t="s">
        <v>68</v>
      </c>
      <c r="B12" s="4" t="s">
        <v>924</v>
      </c>
      <c r="C12" s="4" t="s">
        <v>916</v>
      </c>
      <c r="D12" s="4" t="s">
        <v>921</v>
      </c>
      <c r="E12" s="4" t="s">
        <v>574</v>
      </c>
      <c r="F12" s="4" t="s">
        <v>574</v>
      </c>
      <c r="G12" s="4" t="s">
        <v>2157</v>
      </c>
      <c r="I12" s="29" t="s">
        <v>875</v>
      </c>
      <c r="J12" s="45">
        <v>1440</v>
      </c>
      <c r="K12" s="27"/>
      <c r="L12" s="45">
        <v>1545</v>
      </c>
      <c r="M12" s="27"/>
      <c r="N12" s="33">
        <v>1405</v>
      </c>
      <c r="O12" s="85"/>
      <c r="P12" s="33">
        <v>2200</v>
      </c>
      <c r="Q12" s="85"/>
      <c r="R12" s="33">
        <v>1770</v>
      </c>
      <c r="S12" s="85"/>
      <c r="T12" s="79">
        <v>1155</v>
      </c>
      <c r="U12" s="31"/>
      <c r="Z12" s="391">
        <v>10</v>
      </c>
      <c r="AA12" s="69" t="s">
        <v>875</v>
      </c>
      <c r="AB12" s="45">
        <v>1440</v>
      </c>
      <c r="AC12" s="27"/>
      <c r="AD12" s="392">
        <v>9.9236641221374045E-2</v>
      </c>
      <c r="AE12" s="45">
        <v>1545</v>
      </c>
      <c r="AF12" s="27"/>
      <c r="AG12" s="392">
        <v>-3.7383177570093455E-2</v>
      </c>
    </row>
    <row r="13" spans="1:33" ht="16.5" thickBot="1" x14ac:dyDescent="0.3">
      <c r="A13" s="3" t="s">
        <v>73</v>
      </c>
      <c r="B13" s="4" t="s">
        <v>898</v>
      </c>
      <c r="C13" s="4" t="s">
        <v>841</v>
      </c>
      <c r="D13" s="4" t="s">
        <v>832</v>
      </c>
      <c r="E13" s="4" t="s">
        <v>2158</v>
      </c>
      <c r="F13" s="4" t="s">
        <v>2158</v>
      </c>
      <c r="G13" s="4" t="s">
        <v>2159</v>
      </c>
      <c r="I13" s="29" t="s">
        <v>876</v>
      </c>
      <c r="J13" s="45">
        <v>1570</v>
      </c>
      <c r="K13" s="27"/>
      <c r="L13" s="45">
        <v>1605</v>
      </c>
      <c r="M13" s="27"/>
      <c r="N13" s="33">
        <v>1620</v>
      </c>
      <c r="O13" s="85"/>
      <c r="P13" s="33">
        <v>2170</v>
      </c>
      <c r="Q13" s="85"/>
      <c r="R13" s="33">
        <v>1720</v>
      </c>
      <c r="S13" s="85"/>
      <c r="T13" s="79">
        <v>1100</v>
      </c>
      <c r="U13" s="28"/>
      <c r="Z13" s="391">
        <v>11</v>
      </c>
      <c r="AA13" s="69" t="s">
        <v>876</v>
      </c>
      <c r="AB13" s="45">
        <v>1570</v>
      </c>
      <c r="AC13" s="27"/>
      <c r="AD13" s="392">
        <v>9.0277777777777776E-2</v>
      </c>
      <c r="AE13" s="45">
        <v>1605</v>
      </c>
      <c r="AF13" s="27"/>
      <c r="AG13" s="392">
        <v>3.8834951456310676E-2</v>
      </c>
    </row>
    <row r="14" spans="1:33" ht="16.5" thickBot="1" x14ac:dyDescent="0.3">
      <c r="A14" s="3" t="s">
        <v>80</v>
      </c>
      <c r="B14" s="4" t="s">
        <v>901</v>
      </c>
      <c r="C14" s="4" t="s">
        <v>654</v>
      </c>
      <c r="D14" s="4" t="s">
        <v>907</v>
      </c>
      <c r="E14" s="4" t="s">
        <v>917</v>
      </c>
      <c r="F14" s="4" t="s">
        <v>917</v>
      </c>
      <c r="G14" s="4" t="s">
        <v>2160</v>
      </c>
      <c r="I14" s="29" t="s">
        <v>877</v>
      </c>
      <c r="J14" s="45">
        <v>1350</v>
      </c>
      <c r="K14" s="27"/>
      <c r="L14" s="45">
        <v>1770</v>
      </c>
      <c r="M14" s="27"/>
      <c r="N14" s="33">
        <v>1680</v>
      </c>
      <c r="O14" s="85"/>
      <c r="P14" s="33">
        <v>1700</v>
      </c>
      <c r="Q14" s="85"/>
      <c r="R14" s="33">
        <v>1650</v>
      </c>
      <c r="S14" s="85"/>
      <c r="T14" s="79">
        <v>1350</v>
      </c>
      <c r="U14" s="28"/>
      <c r="Z14" s="391">
        <v>12</v>
      </c>
      <c r="AA14" s="69" t="s">
        <v>877</v>
      </c>
      <c r="AB14" s="45">
        <v>1350</v>
      </c>
      <c r="AC14" s="27"/>
      <c r="AD14" s="392">
        <v>-0.14012738853503184</v>
      </c>
      <c r="AE14" s="45">
        <v>1770</v>
      </c>
      <c r="AF14" s="27"/>
      <c r="AG14" s="392">
        <v>0.10280373831775701</v>
      </c>
    </row>
    <row r="15" spans="1:33" ht="16.5" thickBot="1" x14ac:dyDescent="0.3">
      <c r="A15" s="3" t="s">
        <v>87</v>
      </c>
      <c r="B15" s="4" t="s">
        <v>911</v>
      </c>
      <c r="C15" s="4" t="s">
        <v>647</v>
      </c>
      <c r="D15" s="4" t="s">
        <v>2161</v>
      </c>
      <c r="E15" s="4" t="s">
        <v>901</v>
      </c>
      <c r="F15" s="4" t="s">
        <v>901</v>
      </c>
      <c r="G15" s="4" t="s">
        <v>2162</v>
      </c>
      <c r="I15" s="29" t="s">
        <v>866</v>
      </c>
      <c r="J15" s="45">
        <v>1290</v>
      </c>
      <c r="K15" s="27"/>
      <c r="L15" s="33">
        <v>1805</v>
      </c>
      <c r="M15" s="27"/>
      <c r="N15" s="33">
        <v>2140</v>
      </c>
      <c r="O15" s="85"/>
      <c r="P15" s="33">
        <v>1755</v>
      </c>
      <c r="Q15" s="85"/>
      <c r="R15" s="33">
        <v>1700</v>
      </c>
      <c r="S15" s="85"/>
      <c r="T15" s="79">
        <v>1255</v>
      </c>
      <c r="U15" s="28"/>
      <c r="Z15" s="391">
        <v>13</v>
      </c>
      <c r="AA15" s="69" t="s">
        <v>866</v>
      </c>
      <c r="AB15" s="45">
        <v>1290</v>
      </c>
      <c r="AC15" s="27"/>
      <c r="AD15" s="392">
        <v>-4.4444444444444446E-2</v>
      </c>
      <c r="AE15" s="404">
        <v>1805</v>
      </c>
      <c r="AF15" s="27"/>
      <c r="AG15" s="392">
        <v>1.977401129943503E-2</v>
      </c>
    </row>
    <row r="16" spans="1:33" ht="15.75" thickBot="1" x14ac:dyDescent="0.3">
      <c r="A16" s="3" t="s">
        <v>93</v>
      </c>
      <c r="B16" s="4" t="s">
        <v>918</v>
      </c>
      <c r="C16" s="4" t="s">
        <v>856</v>
      </c>
      <c r="D16" s="4" t="s">
        <v>2158</v>
      </c>
      <c r="E16" s="4" t="s">
        <v>822</v>
      </c>
      <c r="F16" s="4" t="s">
        <v>822</v>
      </c>
      <c r="G16" s="4" t="s">
        <v>2163</v>
      </c>
      <c r="I16" s="32"/>
      <c r="J16" s="32"/>
      <c r="K16" s="32"/>
      <c r="L16" s="32"/>
      <c r="M16" s="32"/>
      <c r="N16" s="32"/>
      <c r="O16" s="32"/>
      <c r="Z16" s="662" t="s">
        <v>5160</v>
      </c>
      <c r="AA16" s="662"/>
      <c r="AB16" s="662"/>
      <c r="AC16" s="662"/>
      <c r="AD16" s="392">
        <v>0.30641643258196477</v>
      </c>
      <c r="AE16" s="662" t="s">
        <v>5160</v>
      </c>
      <c r="AF16" s="662"/>
      <c r="AG16" s="392">
        <v>0.36924250021946425</v>
      </c>
    </row>
    <row r="17" spans="1:33" ht="15.75" thickBot="1" x14ac:dyDescent="0.3">
      <c r="A17" s="3" t="s">
        <v>2164</v>
      </c>
      <c r="B17" s="661" t="s">
        <v>2165</v>
      </c>
      <c r="C17" s="661"/>
      <c r="D17" s="661"/>
      <c r="E17" s="661"/>
      <c r="F17" s="661"/>
      <c r="G17" s="661"/>
      <c r="I17" s="604" t="s">
        <v>878</v>
      </c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Z17" s="616" t="s">
        <v>716</v>
      </c>
      <c r="AA17" s="610" t="s">
        <v>5142</v>
      </c>
      <c r="AB17" s="610"/>
      <c r="AC17" s="610"/>
      <c r="AD17" s="610"/>
      <c r="AE17" s="610" t="s">
        <v>5143</v>
      </c>
      <c r="AF17" s="610"/>
      <c r="AG17" s="610"/>
    </row>
    <row r="18" spans="1:33" ht="15.75" thickBot="1" x14ac:dyDescent="0.3">
      <c r="A18" s="3" t="s">
        <v>100</v>
      </c>
      <c r="B18" s="4" t="s">
        <v>434</v>
      </c>
      <c r="C18" s="4" t="s">
        <v>1934</v>
      </c>
      <c r="D18" s="4" t="s">
        <v>920</v>
      </c>
      <c r="E18" s="4" t="s">
        <v>841</v>
      </c>
      <c r="F18" s="4" t="s">
        <v>2166</v>
      </c>
      <c r="G18" s="4" t="s">
        <v>2167</v>
      </c>
      <c r="I18" s="21"/>
      <c r="J18" s="21">
        <v>2013</v>
      </c>
      <c r="K18" s="21" t="s">
        <v>879</v>
      </c>
      <c r="L18" s="21">
        <v>2014</v>
      </c>
      <c r="M18" s="21" t="s">
        <v>879</v>
      </c>
      <c r="N18" s="21">
        <v>2015</v>
      </c>
      <c r="O18" s="21" t="s">
        <v>879</v>
      </c>
      <c r="P18" s="21">
        <v>2016</v>
      </c>
      <c r="Q18" s="21" t="s">
        <v>879</v>
      </c>
      <c r="R18" s="21">
        <v>2017</v>
      </c>
      <c r="S18" s="21" t="s">
        <v>879</v>
      </c>
      <c r="T18" s="21">
        <v>2018</v>
      </c>
      <c r="U18" s="21" t="s">
        <v>879</v>
      </c>
      <c r="Z18" s="616"/>
      <c r="AA18" s="403" t="s">
        <v>885</v>
      </c>
      <c r="AB18" s="403" t="s">
        <v>5161</v>
      </c>
      <c r="AC18" s="403" t="s">
        <v>5162</v>
      </c>
      <c r="AD18" s="367" t="s">
        <v>878</v>
      </c>
      <c r="AE18" s="403" t="s">
        <v>5161</v>
      </c>
      <c r="AF18" s="403" t="s">
        <v>5162</v>
      </c>
      <c r="AG18" s="367" t="s">
        <v>878</v>
      </c>
    </row>
    <row r="19" spans="1:33" ht="15.75" thickBot="1" x14ac:dyDescent="0.3">
      <c r="A19" s="3" t="s">
        <v>106</v>
      </c>
      <c r="B19" s="4" t="s">
        <v>822</v>
      </c>
      <c r="C19" s="4" t="s">
        <v>644</v>
      </c>
      <c r="D19" s="4" t="s">
        <v>923</v>
      </c>
      <c r="E19" s="4" t="s">
        <v>434</v>
      </c>
      <c r="F19" s="4" t="s">
        <v>2168</v>
      </c>
      <c r="G19" s="4" t="s">
        <v>2169</v>
      </c>
      <c r="I19" s="33" t="s">
        <v>867</v>
      </c>
      <c r="J19" s="34">
        <f>(J4-J3+K4)/J3</f>
        <v>0.27272727272727271</v>
      </c>
      <c r="K19" s="34">
        <f>(J19-J32)^2</f>
        <v>6.1104166669191398E-2</v>
      </c>
      <c r="L19" s="34">
        <f>(L4-L3+M4)/L3</f>
        <v>0.11627906976744186</v>
      </c>
      <c r="M19" s="34">
        <f>(L19-L32)^2</f>
        <v>7.3117653806298831E-3</v>
      </c>
      <c r="N19" s="34">
        <f>(N4-N3+O4)/N3</f>
        <v>0.11911357340720222</v>
      </c>
      <c r="O19" s="35">
        <f>(N19-N32)^2</f>
        <v>9.3782300636167746E-3</v>
      </c>
      <c r="P19" s="34">
        <f>(P4-P3+Q4)/P3</f>
        <v>-3.888888888888889E-2</v>
      </c>
      <c r="Q19" s="35">
        <f>(P19-P32)^2</f>
        <v>1.65696976983412E-3</v>
      </c>
      <c r="R19" s="34">
        <f>(R4-R3+S4)/R3</f>
        <v>4.2735042735042736E-2</v>
      </c>
      <c r="S19" s="35">
        <f>(R19-R32)^2</f>
        <v>1.996802831797363E-3</v>
      </c>
      <c r="T19" s="34">
        <f>(T4-T3+U4)/T3</f>
        <v>7.0588235294117646E-2</v>
      </c>
      <c r="U19" s="35">
        <f>(T19-T32)^2</f>
        <v>8.3097296542900163E-3</v>
      </c>
      <c r="Z19" s="391">
        <v>1</v>
      </c>
      <c r="AA19" s="401" t="s">
        <v>866</v>
      </c>
      <c r="AB19" s="404">
        <v>1805</v>
      </c>
      <c r="AC19" s="407"/>
      <c r="AD19" s="391"/>
      <c r="AE19" s="404">
        <v>1800</v>
      </c>
      <c r="AF19" s="407"/>
      <c r="AG19" s="391"/>
    </row>
    <row r="20" spans="1:33" ht="15.75" thickBot="1" x14ac:dyDescent="0.3">
      <c r="A20" s="3" t="s">
        <v>114</v>
      </c>
      <c r="B20" s="4" t="s">
        <v>828</v>
      </c>
      <c r="C20" s="4" t="s">
        <v>856</v>
      </c>
      <c r="D20" s="4" t="s">
        <v>919</v>
      </c>
      <c r="E20" s="4" t="s">
        <v>822</v>
      </c>
      <c r="F20" s="4" t="s">
        <v>2170</v>
      </c>
      <c r="G20" s="4" t="s">
        <v>2171</v>
      </c>
      <c r="I20" s="33" t="s">
        <v>868</v>
      </c>
      <c r="J20" s="34">
        <f t="shared" ref="J20:J30" si="0">(J5-J4+K5)/J4</f>
        <v>0.14285714285714285</v>
      </c>
      <c r="K20" s="34">
        <f>(J20-J32)^2</f>
        <v>1.3764554960868274E-2</v>
      </c>
      <c r="L20" s="34">
        <f t="shared" ref="L20:L30" si="1">(L5-L4+M5)/L4</f>
        <v>6.5972222222222224E-2</v>
      </c>
      <c r="M20" s="34">
        <f>(L20-L32)^2</f>
        <v>1.2391817805459293E-3</v>
      </c>
      <c r="N20" s="34">
        <f t="shared" ref="N20:N30" si="2">(N5-N4+O5)/N4</f>
        <v>9.9009900990099015E-2</v>
      </c>
      <c r="O20" s="35">
        <f>(N20-N32)^2</f>
        <v>5.888657684996872E-3</v>
      </c>
      <c r="P20" s="34">
        <f t="shared" ref="P20:P30" si="3">(P5-P4+Q5)/P4</f>
        <v>-2.6011560693641619E-2</v>
      </c>
      <c r="Q20" s="35">
        <f>(P20-P32)^2</f>
        <v>7.7442904979274716E-4</v>
      </c>
      <c r="R20" s="34">
        <f t="shared" ref="R20:R30" si="4">(R5-R4+S5)/R4</f>
        <v>0</v>
      </c>
      <c r="S20" s="35">
        <f>(R20-R32)^2</f>
        <v>3.8046729645577622E-6</v>
      </c>
      <c r="T20" s="34">
        <f t="shared" ref="T20:T30" si="5">(T5-T4+U5)/T4</f>
        <v>6.3186813186813184E-2</v>
      </c>
      <c r="U20" s="35">
        <f>(T20-T32)^2</f>
        <v>7.0151171965981366E-3</v>
      </c>
      <c r="Z20" s="391">
        <v>2</v>
      </c>
      <c r="AA20" s="69" t="s">
        <v>867</v>
      </c>
      <c r="AB20" s="404">
        <v>2020</v>
      </c>
      <c r="AC20" s="407"/>
      <c r="AD20" s="392">
        <v>0.11911357340720222</v>
      </c>
      <c r="AE20" s="404">
        <v>1730</v>
      </c>
      <c r="AF20" s="407"/>
      <c r="AG20" s="392">
        <v>-3.888888888888889E-2</v>
      </c>
    </row>
    <row r="21" spans="1:33" ht="15.75" thickBot="1" x14ac:dyDescent="0.3">
      <c r="A21" s="3" t="s">
        <v>118</v>
      </c>
      <c r="B21" s="4" t="s">
        <v>494</v>
      </c>
      <c r="C21" s="4" t="s">
        <v>828</v>
      </c>
      <c r="D21" s="4" t="s">
        <v>905</v>
      </c>
      <c r="E21" s="4" t="s">
        <v>828</v>
      </c>
      <c r="F21" s="4" t="s">
        <v>2172</v>
      </c>
      <c r="G21" s="4" t="s">
        <v>2173</v>
      </c>
      <c r="I21" s="33" t="s">
        <v>869</v>
      </c>
      <c r="J21" s="34">
        <f t="shared" si="0"/>
        <v>9.375E-2</v>
      </c>
      <c r="K21" s="34">
        <f>(J21-J32)^2</f>
        <v>4.6533267836585913E-3</v>
      </c>
      <c r="L21" s="34">
        <f t="shared" si="1"/>
        <v>6.5146579804560262E-2</v>
      </c>
      <c r="M21" s="34">
        <f>(L21-L32)^2</f>
        <v>1.1817349142703875E-3</v>
      </c>
      <c r="N21" s="34">
        <f t="shared" si="2"/>
        <v>-3.8288288288288286E-2</v>
      </c>
      <c r="O21" s="35">
        <f>(N21-N32)^2</f>
        <v>3.6675862117987522E-3</v>
      </c>
      <c r="P21" s="34">
        <f t="shared" si="3"/>
        <v>8.9020771513353122E-2</v>
      </c>
      <c r="Q21" s="35">
        <f>(P21-P32)^2</f>
        <v>7.604496952941282E-3</v>
      </c>
      <c r="R21" s="34">
        <f t="shared" si="4"/>
        <v>3.0054644808743168E-2</v>
      </c>
      <c r="S21" s="35">
        <f>(R21-R32)^2</f>
        <v>1.0243329486319592E-3</v>
      </c>
      <c r="T21" s="34">
        <f t="shared" si="5"/>
        <v>-8.0103359173126609E-2</v>
      </c>
      <c r="U21" s="35">
        <f>(T21-T32)^2</f>
        <v>3.5442823797385728E-3</v>
      </c>
      <c r="Z21" s="391">
        <v>3</v>
      </c>
      <c r="AA21" s="69" t="s">
        <v>868</v>
      </c>
      <c r="AB21" s="404">
        <v>2220</v>
      </c>
      <c r="AC21" s="407"/>
      <c r="AD21" s="392">
        <v>9.9009900990099015E-2</v>
      </c>
      <c r="AE21" s="404">
        <v>1685</v>
      </c>
      <c r="AF21" s="407"/>
      <c r="AG21" s="392">
        <v>-2.6011560693641619E-2</v>
      </c>
    </row>
    <row r="22" spans="1:33" ht="15.75" thickBot="1" x14ac:dyDescent="0.3">
      <c r="A22" s="3" t="s">
        <v>124</v>
      </c>
      <c r="B22" s="4" t="s">
        <v>911</v>
      </c>
      <c r="C22" s="4" t="s">
        <v>839</v>
      </c>
      <c r="D22" s="4" t="s">
        <v>911</v>
      </c>
      <c r="E22" s="4" t="s">
        <v>841</v>
      </c>
      <c r="F22" s="4" t="s">
        <v>2166</v>
      </c>
      <c r="G22" s="4" t="s">
        <v>2174</v>
      </c>
      <c r="I22" s="33" t="s">
        <v>870</v>
      </c>
      <c r="J22" s="34">
        <f t="shared" si="0"/>
        <v>-1.1428571428571429E-2</v>
      </c>
      <c r="K22" s="46">
        <f>(J22-J32)^2</f>
        <v>1.3662836354249202E-3</v>
      </c>
      <c r="L22" s="34">
        <f t="shared" si="1"/>
        <v>-4.5871559633027525E-2</v>
      </c>
      <c r="M22" s="34">
        <f>(L22-L32)^2</f>
        <v>5.8739605998128514E-3</v>
      </c>
      <c r="N22" s="34">
        <f t="shared" si="2"/>
        <v>-0.12646370023419204</v>
      </c>
      <c r="O22" s="47">
        <f>(N22-N32)^2</f>
        <v>2.2122401100834421E-2</v>
      </c>
      <c r="P22" s="34">
        <f t="shared" si="3"/>
        <v>8.1743869209809257E-3</v>
      </c>
      <c r="Q22" s="47">
        <f>(P22-P32)^2</f>
        <v>4.0416309177774841E-5</v>
      </c>
      <c r="R22" s="34">
        <f t="shared" si="4"/>
        <v>-5.0397877984084884E-2</v>
      </c>
      <c r="S22" s="47">
        <f>(R22-R32)^2</f>
        <v>2.347142901734742E-3</v>
      </c>
      <c r="T22" s="34">
        <f t="shared" si="5"/>
        <v>-5.0561797752808987E-2</v>
      </c>
      <c r="U22" s="47">
        <f>(T22-T32)^2</f>
        <v>8.9953892787938614E-4</v>
      </c>
      <c r="Z22" s="391">
        <v>4</v>
      </c>
      <c r="AA22" s="69" t="s">
        <v>869</v>
      </c>
      <c r="AB22" s="404">
        <v>2135</v>
      </c>
      <c r="AC22" s="86"/>
      <c r="AD22" s="392">
        <v>-3.8288288288288286E-2</v>
      </c>
      <c r="AE22" s="404">
        <v>1835</v>
      </c>
      <c r="AF22" s="407"/>
      <c r="AG22" s="392">
        <v>8.9020771513353122E-2</v>
      </c>
    </row>
    <row r="23" spans="1:33" ht="15.75" thickBot="1" x14ac:dyDescent="0.3">
      <c r="A23" s="3" t="s">
        <v>130</v>
      </c>
      <c r="B23" s="4" t="s">
        <v>920</v>
      </c>
      <c r="C23" s="4" t="s">
        <v>856</v>
      </c>
      <c r="D23" s="4" t="s">
        <v>832</v>
      </c>
      <c r="E23" s="4" t="s">
        <v>841</v>
      </c>
      <c r="F23" s="4" t="s">
        <v>2166</v>
      </c>
      <c r="G23" s="4" t="s">
        <v>2175</v>
      </c>
      <c r="I23" s="33" t="s">
        <v>871</v>
      </c>
      <c r="J23" s="34">
        <f t="shared" si="0"/>
        <v>0.27167630057803466</v>
      </c>
      <c r="K23" s="34">
        <f>(J23-J32)^2</f>
        <v>6.0585686198487268E-2</v>
      </c>
      <c r="L23" s="34">
        <f t="shared" si="1"/>
        <v>3.2051282051282048E-2</v>
      </c>
      <c r="M23" s="34">
        <f>(L23-L32)^2</f>
        <v>1.6411498239606328E-6</v>
      </c>
      <c r="N23" s="34">
        <f t="shared" si="2"/>
        <v>2.9490616621983913E-2</v>
      </c>
      <c r="O23" s="47">
        <f>(N23-N32)^2</f>
        <v>5.2103932996042192E-5</v>
      </c>
      <c r="P23" s="34">
        <f t="shared" si="3"/>
        <v>-8.1081081081081086E-3</v>
      </c>
      <c r="Q23" s="47">
        <f>(P23-P32)^2</f>
        <v>9.8507863513461538E-5</v>
      </c>
      <c r="R23" s="34">
        <f t="shared" si="4"/>
        <v>1.11731843575419E-2</v>
      </c>
      <c r="S23" s="47">
        <f>(R23-R32)^2</f>
        <v>1.7223258960351656E-4</v>
      </c>
      <c r="T23" s="34">
        <f t="shared" si="5"/>
        <v>8.8757396449704144E-3</v>
      </c>
      <c r="U23" s="47">
        <f>(T23-T32)^2</f>
        <v>8.6702115266577482E-4</v>
      </c>
      <c r="Z23" s="391">
        <v>5</v>
      </c>
      <c r="AA23" s="69" t="s">
        <v>870</v>
      </c>
      <c r="AB23" s="404">
        <v>1865</v>
      </c>
      <c r="AC23" s="407"/>
      <c r="AD23" s="392">
        <v>-0.12646370023419204</v>
      </c>
      <c r="AE23" s="404">
        <v>1850</v>
      </c>
      <c r="AF23" s="407"/>
      <c r="AG23" s="392">
        <v>8.1743869209809257E-3</v>
      </c>
    </row>
    <row r="24" spans="1:33" ht="15.75" thickBot="1" x14ac:dyDescent="0.3">
      <c r="A24" s="3" t="s">
        <v>135</v>
      </c>
      <c r="B24" s="4" t="s">
        <v>919</v>
      </c>
      <c r="C24" s="4" t="s">
        <v>896</v>
      </c>
      <c r="D24" s="4" t="s">
        <v>986</v>
      </c>
      <c r="E24" s="4" t="s">
        <v>920</v>
      </c>
      <c r="F24" s="4" t="s">
        <v>2176</v>
      </c>
      <c r="G24" s="4" t="s">
        <v>2177</v>
      </c>
      <c r="I24" s="33" t="s">
        <v>872</v>
      </c>
      <c r="J24" s="34">
        <f t="shared" si="0"/>
        <v>-0.17499999999999999</v>
      </c>
      <c r="K24" s="34">
        <f>(J24-J32)^2</f>
        <v>4.0214166993059089E-2</v>
      </c>
      <c r="L24" s="34">
        <f t="shared" si="1"/>
        <v>-6.8322981366459631E-2</v>
      </c>
      <c r="M24" s="34">
        <f>(L24-L32)^2</f>
        <v>9.8194602485037231E-3</v>
      </c>
      <c r="N24" s="34">
        <f t="shared" si="2"/>
        <v>-0.12335958005249344</v>
      </c>
      <c r="O24" s="47">
        <f>(N24-N32)^2</f>
        <v>2.1208647753187711E-2</v>
      </c>
      <c r="P24" s="34">
        <f t="shared" si="3"/>
        <v>0.15300546448087432</v>
      </c>
      <c r="Q24" s="47">
        <f>(P24-P32)^2</f>
        <v>2.2857950382188616E-2</v>
      </c>
      <c r="R24" s="34">
        <f t="shared" si="4"/>
        <v>1.3812154696132596E-2</v>
      </c>
      <c r="S24" s="47">
        <f>(R24-R32)^2</f>
        <v>2.4846308287861173E-4</v>
      </c>
      <c r="T24" s="34">
        <f t="shared" si="5"/>
        <v>-8.2111436950146624E-2</v>
      </c>
      <c r="U24" s="47">
        <f>(T24-T32)^2</f>
        <v>3.7874120624485398E-3</v>
      </c>
      <c r="Z24" s="391">
        <v>6</v>
      </c>
      <c r="AA24" s="69" t="s">
        <v>871</v>
      </c>
      <c r="AB24" s="404">
        <v>1905</v>
      </c>
      <c r="AC24" s="407">
        <v>15</v>
      </c>
      <c r="AD24" s="392">
        <v>2.9490616621983913E-2</v>
      </c>
      <c r="AE24" s="404">
        <v>1830</v>
      </c>
      <c r="AF24" s="407">
        <v>5</v>
      </c>
      <c r="AG24" s="392">
        <v>-8.1081081081081086E-3</v>
      </c>
    </row>
    <row r="25" spans="1:33" ht="15.75" thickBot="1" x14ac:dyDescent="0.3">
      <c r="A25" s="3" t="s">
        <v>141</v>
      </c>
      <c r="B25" s="4" t="s">
        <v>420</v>
      </c>
      <c r="C25" s="4" t="s">
        <v>449</v>
      </c>
      <c r="D25" s="4" t="s">
        <v>575</v>
      </c>
      <c r="E25" s="4" t="s">
        <v>905</v>
      </c>
      <c r="F25" s="4" t="s">
        <v>2178</v>
      </c>
      <c r="G25" s="4" t="s">
        <v>2179</v>
      </c>
      <c r="I25" s="33" t="s">
        <v>873</v>
      </c>
      <c r="J25" s="34">
        <f t="shared" si="0"/>
        <v>-0.12222222222222222</v>
      </c>
      <c r="K25" s="34">
        <f>(J25-J32)^2</f>
        <v>2.1832108866952308E-2</v>
      </c>
      <c r="L25" s="34">
        <f t="shared" si="1"/>
        <v>6.7340067340067339E-2</v>
      </c>
      <c r="M25" s="34">
        <f>(L25-L32)^2</f>
        <v>1.3373545864347751E-3</v>
      </c>
      <c r="N25" s="34">
        <f t="shared" si="2"/>
        <v>7.1856287425149698E-2</v>
      </c>
      <c r="O25" s="47">
        <f>(N25-N32)^2</f>
        <v>2.4585706971353145E-3</v>
      </c>
      <c r="P25" s="34">
        <f t="shared" si="3"/>
        <v>-9.4786729857819912E-3</v>
      </c>
      <c r="Q25" s="47">
        <f>(P25-P32)^2</f>
        <v>1.2759233353864705E-4</v>
      </c>
      <c r="R25" s="34">
        <f t="shared" si="4"/>
        <v>-2.185792349726776E-2</v>
      </c>
      <c r="S25" s="47">
        <f>(R25-R32)^2</f>
        <v>3.9630323724046699E-4</v>
      </c>
      <c r="T25" s="34">
        <f t="shared" si="5"/>
        <v>-0.13738019169329074</v>
      </c>
      <c r="U25" s="47">
        <f>(T25-T32)^2</f>
        <v>1.36447416017422E-2</v>
      </c>
      <c r="Z25" s="391">
        <v>7</v>
      </c>
      <c r="AA25" s="69" t="s">
        <v>872</v>
      </c>
      <c r="AB25" s="404">
        <v>1670</v>
      </c>
      <c r="AC25" s="407"/>
      <c r="AD25" s="392">
        <v>-0.12335958005249344</v>
      </c>
      <c r="AE25" s="404">
        <v>2110</v>
      </c>
      <c r="AF25" s="407"/>
      <c r="AG25" s="392">
        <v>0.15300546448087432</v>
      </c>
    </row>
    <row r="26" spans="1:33" ht="15.75" thickBot="1" x14ac:dyDescent="0.3">
      <c r="A26" s="3" t="s">
        <v>145</v>
      </c>
      <c r="B26" s="4" t="s">
        <v>612</v>
      </c>
      <c r="C26" s="4" t="s">
        <v>464</v>
      </c>
      <c r="D26" s="4" t="s">
        <v>652</v>
      </c>
      <c r="E26" s="4" t="s">
        <v>2180</v>
      </c>
      <c r="F26" s="4" t="s">
        <v>2181</v>
      </c>
      <c r="G26" s="4" t="s">
        <v>2182</v>
      </c>
      <c r="I26" s="33" t="s">
        <v>874</v>
      </c>
      <c r="J26" s="34">
        <f t="shared" si="0"/>
        <v>-0.17088607594936708</v>
      </c>
      <c r="K26" s="34">
        <f>(J26-J32)^2</f>
        <v>3.8581122291180603E-2</v>
      </c>
      <c r="L26" s="34">
        <f t="shared" si="1"/>
        <v>1.2618296529968454E-2</v>
      </c>
      <c r="M26" s="34">
        <f>(L26-L32)^2</f>
        <v>3.2949190278108644E-4</v>
      </c>
      <c r="N26" s="34">
        <f t="shared" si="2"/>
        <v>-0.10335195530726257</v>
      </c>
      <c r="O26" s="47">
        <f>(N26-N32)^2</f>
        <v>1.578145633842894E-2</v>
      </c>
      <c r="P26" s="34">
        <f t="shared" si="3"/>
        <v>2.8708133971291867E-2</v>
      </c>
      <c r="Q26" s="47">
        <f>(P26-P32)^2</f>
        <v>7.2313283549085773E-4</v>
      </c>
      <c r="R26" s="34">
        <f t="shared" si="4"/>
        <v>2.5139664804469275E-2</v>
      </c>
      <c r="S26" s="47">
        <f>(R26-R32)^2</f>
        <v>7.3388012233614351E-4</v>
      </c>
      <c r="T26" s="34">
        <f t="shared" si="5"/>
        <v>-0.1111111111111111</v>
      </c>
      <c r="U26" s="47">
        <f>(T26-T33)^2</f>
        <v>1.2345679012345678E-2</v>
      </c>
      <c r="Z26" s="391">
        <v>8</v>
      </c>
      <c r="AA26" s="69" t="s">
        <v>873</v>
      </c>
      <c r="AB26" s="404">
        <v>1790</v>
      </c>
      <c r="AC26" s="407"/>
      <c r="AD26" s="392">
        <v>7.1856287425149698E-2</v>
      </c>
      <c r="AE26" s="404">
        <v>2090</v>
      </c>
      <c r="AF26" s="407"/>
      <c r="AG26" s="392">
        <v>-9.4786729857819912E-3</v>
      </c>
    </row>
    <row r="27" spans="1:33" ht="15.75" thickBot="1" x14ac:dyDescent="0.3">
      <c r="A27" s="3" t="s">
        <v>150</v>
      </c>
      <c r="B27" s="4" t="s">
        <v>2180</v>
      </c>
      <c r="C27" s="4" t="s">
        <v>830</v>
      </c>
      <c r="D27" s="4" t="s">
        <v>581</v>
      </c>
      <c r="E27" s="4" t="s">
        <v>486</v>
      </c>
      <c r="F27" s="4" t="s">
        <v>2183</v>
      </c>
      <c r="G27" s="4" t="s">
        <v>2184</v>
      </c>
      <c r="I27" s="33" t="s">
        <v>875</v>
      </c>
      <c r="J27" s="34">
        <f t="shared" si="0"/>
        <v>9.9236641221374045E-2</v>
      </c>
      <c r="K27" s="34">
        <f>(J27-J32)^2</f>
        <v>5.4319757395732068E-3</v>
      </c>
      <c r="L27" s="34">
        <f t="shared" si="1"/>
        <v>-3.7383177570093455E-2</v>
      </c>
      <c r="M27" s="46">
        <f>(L27-L32)^2</f>
        <v>4.644884012594286E-3</v>
      </c>
      <c r="N27" s="34">
        <f t="shared" si="2"/>
        <v>-0.12461059190031153</v>
      </c>
      <c r="O27" s="47">
        <f>(N27-N32)^2</f>
        <v>2.1574587226614431E-2</v>
      </c>
      <c r="P27" s="34">
        <f t="shared" si="3"/>
        <v>2.3255813953488372E-2</v>
      </c>
      <c r="Q27" s="47">
        <f>(P27-P32)^2</f>
        <v>4.5962254380635452E-4</v>
      </c>
      <c r="R27" s="34">
        <f t="shared" si="4"/>
        <v>-3.5422343324250684E-2</v>
      </c>
      <c r="S27" s="47">
        <f>(R27-R32)^2</f>
        <v>1.1203604736563153E-3</v>
      </c>
      <c r="T27" s="34">
        <f t="shared" si="5"/>
        <v>-3.7499999999999999E-2</v>
      </c>
      <c r="U27" s="47">
        <f>(T27-T32)^2</f>
        <v>2.8664239665656364E-4</v>
      </c>
      <c r="Z27" s="391">
        <v>9</v>
      </c>
      <c r="AA27" s="69" t="s">
        <v>874</v>
      </c>
      <c r="AB27" s="404">
        <v>1605</v>
      </c>
      <c r="AC27" s="407"/>
      <c r="AD27" s="392">
        <v>-0.10335195530726257</v>
      </c>
      <c r="AE27" s="404">
        <v>2150</v>
      </c>
      <c r="AF27" s="407"/>
      <c r="AG27" s="392">
        <v>2.8708133971291867E-2</v>
      </c>
    </row>
    <row r="28" spans="1:33" ht="15.75" thickBot="1" x14ac:dyDescent="0.3">
      <c r="A28" s="3" t="s">
        <v>155</v>
      </c>
      <c r="B28" s="4" t="s">
        <v>435</v>
      </c>
      <c r="C28" s="4" t="s">
        <v>491</v>
      </c>
      <c r="D28" s="4" t="s">
        <v>834</v>
      </c>
      <c r="E28" s="4" t="s">
        <v>588</v>
      </c>
      <c r="F28" s="4" t="s">
        <v>2185</v>
      </c>
      <c r="G28" s="4" t="s">
        <v>2186</v>
      </c>
      <c r="I28" s="33" t="s">
        <v>876</v>
      </c>
      <c r="J28" s="34">
        <f t="shared" si="0"/>
        <v>9.0277777777777776E-2</v>
      </c>
      <c r="K28" s="34">
        <f>(J28-J32)^2</f>
        <v>4.1916657685632771E-3</v>
      </c>
      <c r="L28" s="34">
        <f t="shared" si="1"/>
        <v>3.8834951456310676E-2</v>
      </c>
      <c r="M28" s="34">
        <f>(L28-L32)^2</f>
        <v>6.5040081344623231E-5</v>
      </c>
      <c r="N28" s="34">
        <f t="shared" si="2"/>
        <v>0.15302491103202848</v>
      </c>
      <c r="O28" s="47">
        <f>(N28-N32)^2</f>
        <v>1.7096242359773299E-2</v>
      </c>
      <c r="P28" s="34">
        <f t="shared" si="3"/>
        <v>-1.3636363636363636E-2</v>
      </c>
      <c r="Q28" s="47">
        <f>(P28-P32)^2</f>
        <v>2.388065917868215E-4</v>
      </c>
      <c r="R28" s="34">
        <f t="shared" si="4"/>
        <v>-2.8248587570621469E-2</v>
      </c>
      <c r="S28" s="47">
        <f>(R28-R32)^2</f>
        <v>6.9158640711643789E-4</v>
      </c>
      <c r="T28" s="34">
        <f t="shared" si="5"/>
        <v>-4.7619047619047616E-2</v>
      </c>
      <c r="U28" s="47">
        <f>(T28-T32)^2</f>
        <v>7.3167893133227859E-4</v>
      </c>
      <c r="Z28" s="391">
        <v>10</v>
      </c>
      <c r="AA28" s="69" t="s">
        <v>875</v>
      </c>
      <c r="AB28" s="404">
        <v>1405</v>
      </c>
      <c r="AC28" s="407"/>
      <c r="AD28" s="392">
        <v>-0.12461059190031153</v>
      </c>
      <c r="AE28" s="404">
        <v>2200</v>
      </c>
      <c r="AF28" s="407"/>
      <c r="AG28" s="392">
        <v>2.3255813953488372E-2</v>
      </c>
    </row>
    <row r="29" spans="1:33" ht="15.75" thickBot="1" x14ac:dyDescent="0.3">
      <c r="A29" s="3" t="s">
        <v>159</v>
      </c>
      <c r="B29" s="4" t="s">
        <v>652</v>
      </c>
      <c r="C29" s="4" t="s">
        <v>2180</v>
      </c>
      <c r="D29" s="4" t="s">
        <v>428</v>
      </c>
      <c r="E29" s="4" t="s">
        <v>435</v>
      </c>
      <c r="F29" s="4" t="s">
        <v>2187</v>
      </c>
      <c r="G29" s="4" t="s">
        <v>2188</v>
      </c>
      <c r="I29" s="33" t="s">
        <v>877</v>
      </c>
      <c r="J29" s="34">
        <f t="shared" si="0"/>
        <v>-0.14012738853503184</v>
      </c>
      <c r="K29" s="34">
        <f>(J29-J32)^2</f>
        <v>2.7443928477388125E-2</v>
      </c>
      <c r="L29" s="34">
        <f t="shared" si="1"/>
        <v>0.10280373831775701</v>
      </c>
      <c r="M29" s="34">
        <f>(L29-L32)^2</f>
        <v>5.1888294393820679E-3</v>
      </c>
      <c r="N29" s="34">
        <f t="shared" si="2"/>
        <v>3.7037037037037035E-2</v>
      </c>
      <c r="O29" s="47">
        <f>(N29-N32)^2</f>
        <v>2.1799712869718658E-4</v>
      </c>
      <c r="P29" s="34">
        <f t="shared" si="3"/>
        <v>-0.21658986175115208</v>
      </c>
      <c r="Q29" s="47">
        <f>(P29-P32)^2</f>
        <v>4.77015592967227E-2</v>
      </c>
      <c r="R29" s="34">
        <f t="shared" si="4"/>
        <v>-4.0697674418604654E-2</v>
      </c>
      <c r="S29" s="47">
        <f>(R29-R32)^2</f>
        <v>1.5013391012129197E-3</v>
      </c>
      <c r="T29" s="34">
        <f t="shared" si="5"/>
        <v>0.22727272727272727</v>
      </c>
      <c r="U29" s="47">
        <f>(T29-T32)^2</f>
        <v>6.1425761327997368E-2</v>
      </c>
      <c r="Z29" s="391">
        <v>11</v>
      </c>
      <c r="AA29" s="69" t="s">
        <v>876</v>
      </c>
      <c r="AB29" s="404">
        <v>1620</v>
      </c>
      <c r="AC29" s="407"/>
      <c r="AD29" s="392">
        <v>0.15302491103202848</v>
      </c>
      <c r="AE29" s="404">
        <v>2170</v>
      </c>
      <c r="AF29" s="407"/>
      <c r="AG29" s="392">
        <v>-1.3636363636363636E-2</v>
      </c>
    </row>
    <row r="30" spans="1:33" ht="15.75" thickBot="1" x14ac:dyDescent="0.3">
      <c r="A30" s="3" t="s">
        <v>165</v>
      </c>
      <c r="B30" s="4" t="s">
        <v>643</v>
      </c>
      <c r="C30" s="4" t="s">
        <v>1889</v>
      </c>
      <c r="D30" s="4" t="s">
        <v>494</v>
      </c>
      <c r="E30" s="4" t="s">
        <v>624</v>
      </c>
      <c r="F30" s="4" t="s">
        <v>2189</v>
      </c>
      <c r="G30" s="4" t="s">
        <v>2190</v>
      </c>
      <c r="I30" s="33" t="s">
        <v>866</v>
      </c>
      <c r="J30" s="34">
        <f t="shared" si="0"/>
        <v>-4.4444444444444446E-2</v>
      </c>
      <c r="K30" s="34">
        <f>(J30-J32)^2</f>
        <v>4.8970810371860973E-3</v>
      </c>
      <c r="L30" s="34">
        <f t="shared" si="1"/>
        <v>1.977401129943503E-2</v>
      </c>
      <c r="M30" s="34">
        <f>(L30-L32)^2</f>
        <v>1.2091634961052585E-4</v>
      </c>
      <c r="N30" s="34">
        <f t="shared" si="2"/>
        <v>0.27380952380952384</v>
      </c>
      <c r="O30" s="35">
        <f>(N30-N32)^2</f>
        <v>6.3270969321479631E-2</v>
      </c>
      <c r="P30" s="34">
        <f t="shared" si="3"/>
        <v>3.2352941176470591E-2</v>
      </c>
      <c r="Q30" s="35">
        <f>(P30-P32)^2</f>
        <v>9.3244341877240242E-4</v>
      </c>
      <c r="R30" s="34">
        <f t="shared" si="4"/>
        <v>3.0303030303030304E-2</v>
      </c>
      <c r="S30" s="35">
        <f>(R30-R32)^2</f>
        <v>1.0402938997728973E-3</v>
      </c>
      <c r="T30" s="34">
        <f t="shared" si="5"/>
        <v>-7.0370370370370375E-2</v>
      </c>
      <c r="U30" s="47">
        <f>(T30-T32)^2</f>
        <v>2.4801283557242611E-3</v>
      </c>
      <c r="Z30" s="391">
        <v>12</v>
      </c>
      <c r="AA30" s="69" t="s">
        <v>877</v>
      </c>
      <c r="AB30" s="404">
        <v>1680</v>
      </c>
      <c r="AC30" s="407"/>
      <c r="AD30" s="392">
        <v>3.7037037037037035E-2</v>
      </c>
      <c r="AE30" s="404">
        <v>1700</v>
      </c>
      <c r="AF30" s="407"/>
      <c r="AG30" s="392">
        <v>-0.21658986175115208</v>
      </c>
    </row>
    <row r="31" spans="1:33" ht="15.75" thickBot="1" x14ac:dyDescent="0.3">
      <c r="A31" s="3" t="s">
        <v>2191</v>
      </c>
      <c r="B31" s="661" t="s">
        <v>2165</v>
      </c>
      <c r="C31" s="661"/>
      <c r="D31" s="661"/>
      <c r="E31" s="661"/>
      <c r="F31" s="661"/>
      <c r="G31" s="661"/>
      <c r="I31" s="33" t="s">
        <v>880</v>
      </c>
      <c r="J31" s="46">
        <f>SUM(J19:J30)</f>
        <v>0.30641643258196477</v>
      </c>
      <c r="K31" s="46"/>
      <c r="L31" s="46">
        <f>SUM(L19:L30)</f>
        <v>0.36924250021946425</v>
      </c>
      <c r="M31" s="46"/>
      <c r="N31" s="46">
        <f>SUM(N19:N30)</f>
        <v>0.26726773454047631</v>
      </c>
      <c r="O31" s="47"/>
      <c r="P31" s="46">
        <f>SUM(P19:P30)</f>
        <v>2.1804055952522917E-2</v>
      </c>
      <c r="Q31" s="47"/>
      <c r="R31" s="36">
        <f>SUM(R19:R30)</f>
        <v>-2.3406685089869469E-2</v>
      </c>
      <c r="S31" s="47"/>
      <c r="T31" s="36">
        <f>SUM(T19:T30)</f>
        <v>-0.24683379927127352</v>
      </c>
      <c r="U31" s="35"/>
      <c r="Z31" s="391">
        <v>13</v>
      </c>
      <c r="AA31" s="69" t="s">
        <v>866</v>
      </c>
      <c r="AB31" s="404">
        <v>2140</v>
      </c>
      <c r="AC31" s="407"/>
      <c r="AD31" s="392">
        <v>0.27380952380952384</v>
      </c>
      <c r="AE31" s="404">
        <v>1755</v>
      </c>
      <c r="AF31" s="407"/>
      <c r="AG31" s="392">
        <v>3.2352941176470591E-2</v>
      </c>
    </row>
    <row r="32" spans="1:33" ht="15.75" thickBot="1" x14ac:dyDescent="0.3">
      <c r="A32" s="3" t="s">
        <v>171</v>
      </c>
      <c r="B32" s="4" t="s">
        <v>918</v>
      </c>
      <c r="C32" s="4" t="s">
        <v>918</v>
      </c>
      <c r="D32" s="4" t="s">
        <v>569</v>
      </c>
      <c r="E32" s="4" t="s">
        <v>841</v>
      </c>
      <c r="F32" s="4" t="s">
        <v>2192</v>
      </c>
      <c r="G32" s="4" t="s">
        <v>2193</v>
      </c>
      <c r="I32" s="33" t="s">
        <v>881</v>
      </c>
      <c r="J32" s="46">
        <f>J31/12</f>
        <v>2.553470271516373E-2</v>
      </c>
      <c r="K32" s="46"/>
      <c r="L32" s="81">
        <f>L31/12</f>
        <v>3.077020835162202E-2</v>
      </c>
      <c r="M32" s="46"/>
      <c r="N32" s="81">
        <f>N31/12</f>
        <v>2.227231121170636E-2</v>
      </c>
      <c r="O32" s="35"/>
      <c r="P32" s="37">
        <f>P31/12</f>
        <v>1.8170046627102431E-3</v>
      </c>
      <c r="Q32" s="35"/>
      <c r="R32" s="37">
        <f>R31/12</f>
        <v>-1.9505570908224558E-3</v>
      </c>
      <c r="S32" s="35"/>
      <c r="T32" s="37">
        <f>T31/12</f>
        <v>-2.0569483272606128E-2</v>
      </c>
      <c r="U32" s="35"/>
      <c r="Z32" s="662" t="s">
        <v>5160</v>
      </c>
      <c r="AA32" s="662"/>
      <c r="AB32" s="662"/>
      <c r="AC32" s="662"/>
      <c r="AD32" s="392">
        <v>0.26726773454047631</v>
      </c>
      <c r="AE32" s="662" t="s">
        <v>5160</v>
      </c>
      <c r="AF32" s="662"/>
      <c r="AG32" s="392">
        <v>2.1804055952522917E-2</v>
      </c>
    </row>
    <row r="33" spans="1:33" ht="15.75" thickBot="1" x14ac:dyDescent="0.3">
      <c r="A33" s="3" t="s">
        <v>178</v>
      </c>
      <c r="B33" s="4" t="s">
        <v>901</v>
      </c>
      <c r="C33" s="4" t="s">
        <v>2194</v>
      </c>
      <c r="D33" s="4" t="s">
        <v>653</v>
      </c>
      <c r="E33" s="4" t="s">
        <v>654</v>
      </c>
      <c r="F33" s="4" t="s">
        <v>2195</v>
      </c>
      <c r="G33" s="4" t="s">
        <v>2196</v>
      </c>
      <c r="I33" s="76" t="s">
        <v>882</v>
      </c>
      <c r="J33" s="34"/>
      <c r="K33" s="34">
        <f>SUM(K19:K30)/12</f>
        <v>2.3672172285127763E-2</v>
      </c>
      <c r="L33" s="34"/>
      <c r="M33" s="34">
        <f>SUM(M19:M30)/12</f>
        <v>3.0928550371445086E-3</v>
      </c>
      <c r="N33" s="34"/>
      <c r="O33" s="47">
        <f>SUM(O19:O30)/12</f>
        <v>1.5226454151629947E-2</v>
      </c>
      <c r="P33" s="34"/>
      <c r="Q33" s="47">
        <f>SUM(Q19:Q30)/12</f>
        <v>6.9346606122971484E-3</v>
      </c>
      <c r="R33" s="34"/>
      <c r="S33" s="47">
        <f>SUM(S19:S30)/12</f>
        <v>9.397118557454943E-4</v>
      </c>
      <c r="T33" s="34"/>
      <c r="U33" s="47">
        <f>SUM(U19:U30)/7</f>
        <v>1.6476818999916969E-2</v>
      </c>
      <c r="Z33" s="616"/>
      <c r="AA33" s="610" t="s">
        <v>5144</v>
      </c>
      <c r="AB33" s="610"/>
      <c r="AC33" s="610"/>
      <c r="AD33" s="610"/>
      <c r="AE33" s="610" t="s">
        <v>5145</v>
      </c>
      <c r="AF33" s="610"/>
      <c r="AG33" s="610"/>
    </row>
    <row r="34" spans="1:33" ht="15.75" thickBot="1" x14ac:dyDescent="0.3">
      <c r="A34" s="3" t="s">
        <v>182</v>
      </c>
      <c r="B34" s="4" t="s">
        <v>1855</v>
      </c>
      <c r="C34" s="4" t="s">
        <v>673</v>
      </c>
      <c r="D34" s="4" t="s">
        <v>2197</v>
      </c>
      <c r="E34" s="4" t="s">
        <v>901</v>
      </c>
      <c r="F34" s="4" t="s">
        <v>2198</v>
      </c>
      <c r="G34" s="4" t="s">
        <v>2199</v>
      </c>
      <c r="I34" s="38" t="s">
        <v>883</v>
      </c>
      <c r="J34" s="34"/>
      <c r="K34" s="34">
        <f>SQRT(K33)</f>
        <v>0.15385763642123118</v>
      </c>
      <c r="L34" s="34"/>
      <c r="M34" s="34">
        <f>SQRT(M33)</f>
        <v>5.5613442953520768E-2</v>
      </c>
      <c r="N34" s="34"/>
      <c r="O34" s="35">
        <f>SQRT(O33)</f>
        <v>0.12339551917160504</v>
      </c>
      <c r="P34" s="34"/>
      <c r="Q34" s="35">
        <f>SQRT(Q33)</f>
        <v>8.3274609649623382E-2</v>
      </c>
      <c r="R34" s="34"/>
      <c r="S34" s="35">
        <f>SQRT(S33)</f>
        <v>3.065471995868653E-2</v>
      </c>
      <c r="T34" s="34"/>
      <c r="U34" s="35">
        <f>SQRT(U33)</f>
        <v>0.1283620621520119</v>
      </c>
      <c r="Z34" s="616"/>
      <c r="AA34" s="403" t="s">
        <v>885</v>
      </c>
      <c r="AB34" s="403" t="s">
        <v>5161</v>
      </c>
      <c r="AC34" s="403" t="s">
        <v>5162</v>
      </c>
      <c r="AD34" s="405" t="s">
        <v>878</v>
      </c>
      <c r="AE34" s="403" t="s">
        <v>5161</v>
      </c>
      <c r="AF34" s="403" t="s">
        <v>5162</v>
      </c>
      <c r="AG34" s="405" t="s">
        <v>878</v>
      </c>
    </row>
    <row r="35" spans="1:33" ht="16.5" thickBot="1" x14ac:dyDescent="0.3">
      <c r="A35" s="3" t="s">
        <v>186</v>
      </c>
      <c r="B35" s="4" t="s">
        <v>821</v>
      </c>
      <c r="C35" s="4" t="s">
        <v>643</v>
      </c>
      <c r="D35" s="4" t="s">
        <v>908</v>
      </c>
      <c r="E35" s="4" t="s">
        <v>2197</v>
      </c>
      <c r="F35" s="4" t="s">
        <v>2200</v>
      </c>
      <c r="G35" s="4" t="s">
        <v>2201</v>
      </c>
      <c r="I35" s="32"/>
      <c r="J35" s="32"/>
      <c r="K35" s="32"/>
      <c r="L35" s="32"/>
      <c r="M35" s="32"/>
      <c r="N35" s="32"/>
      <c r="O35" s="32"/>
      <c r="P35" s="32"/>
      <c r="Q35" s="32"/>
      <c r="Z35" s="406">
        <v>1</v>
      </c>
      <c r="AA35" s="401" t="s">
        <v>866</v>
      </c>
      <c r="AB35" s="404">
        <v>1755</v>
      </c>
      <c r="AC35" s="407"/>
      <c r="AD35" s="406"/>
      <c r="AE35" s="45">
        <v>1700</v>
      </c>
      <c r="AF35" s="28"/>
      <c r="AG35" s="406"/>
    </row>
    <row r="36" spans="1:33" ht="16.5" thickBot="1" x14ac:dyDescent="0.3">
      <c r="A36" s="3" t="s">
        <v>189</v>
      </c>
      <c r="B36" s="4" t="s">
        <v>911</v>
      </c>
      <c r="C36" s="4" t="s">
        <v>654</v>
      </c>
      <c r="D36" s="4" t="s">
        <v>574</v>
      </c>
      <c r="E36" s="4" t="s">
        <v>821</v>
      </c>
      <c r="F36" s="4" t="s">
        <v>2202</v>
      </c>
      <c r="G36" s="4" t="s">
        <v>2203</v>
      </c>
      <c r="I36" s="601" t="s">
        <v>734</v>
      </c>
      <c r="J36" s="602"/>
      <c r="K36" s="602"/>
      <c r="L36" s="602"/>
      <c r="M36" s="602"/>
      <c r="N36" s="602"/>
      <c r="O36" s="603"/>
      <c r="Q36" s="610" t="s">
        <v>734</v>
      </c>
      <c r="R36" s="610"/>
      <c r="S36" s="610"/>
      <c r="T36" s="610"/>
      <c r="U36" s="610"/>
      <c r="V36" s="610"/>
      <c r="W36" s="610"/>
      <c r="X36" s="610"/>
      <c r="Z36" s="406">
        <v>2</v>
      </c>
      <c r="AA36" s="69" t="s">
        <v>867</v>
      </c>
      <c r="AB36" s="404">
        <v>1830</v>
      </c>
      <c r="AC36" s="407"/>
      <c r="AD36" s="64">
        <v>4.2735042735042736E-2</v>
      </c>
      <c r="AE36" s="45">
        <v>1820</v>
      </c>
      <c r="AF36" s="402"/>
      <c r="AG36" s="64">
        <v>7.0588235294117646E-2</v>
      </c>
    </row>
    <row r="37" spans="1:33" ht="18" thickBot="1" x14ac:dyDescent="0.3">
      <c r="A37" s="3" t="s">
        <v>193</v>
      </c>
      <c r="B37" s="4" t="s">
        <v>2155</v>
      </c>
      <c r="C37" s="4" t="s">
        <v>901</v>
      </c>
      <c r="D37" s="4" t="s">
        <v>915</v>
      </c>
      <c r="E37" s="4" t="s">
        <v>911</v>
      </c>
      <c r="F37" s="4" t="s">
        <v>2204</v>
      </c>
      <c r="G37" s="4" t="s">
        <v>2205</v>
      </c>
      <c r="I37" s="445" t="s">
        <v>884</v>
      </c>
      <c r="J37" s="438" t="s">
        <v>885</v>
      </c>
      <c r="K37" s="438" t="s">
        <v>5168</v>
      </c>
      <c r="L37" s="438" t="s">
        <v>5169</v>
      </c>
      <c r="M37" s="438" t="s">
        <v>5170</v>
      </c>
      <c r="N37" s="438" t="s">
        <v>5171</v>
      </c>
      <c r="O37" s="438" t="s">
        <v>5172</v>
      </c>
      <c r="Q37" s="134" t="s">
        <v>884</v>
      </c>
      <c r="R37" s="134" t="s">
        <v>885</v>
      </c>
      <c r="S37" s="134" t="s">
        <v>886</v>
      </c>
      <c r="T37" s="134" t="s">
        <v>888</v>
      </c>
      <c r="U37" s="134" t="s">
        <v>5071</v>
      </c>
      <c r="V37" s="134" t="s">
        <v>5072</v>
      </c>
      <c r="W37" s="134" t="s">
        <v>5073</v>
      </c>
      <c r="X37" s="134" t="s">
        <v>5074</v>
      </c>
      <c r="Z37" s="406">
        <v>3</v>
      </c>
      <c r="AA37" s="69" t="s">
        <v>868</v>
      </c>
      <c r="AB37" s="404">
        <v>1830</v>
      </c>
      <c r="AC37" s="407"/>
      <c r="AD37" s="64">
        <v>0</v>
      </c>
      <c r="AE37" s="45">
        <v>1935</v>
      </c>
      <c r="AF37" s="402"/>
      <c r="AG37" s="64">
        <v>6.3186813186813184E-2</v>
      </c>
    </row>
    <row r="38" spans="1:33" ht="16.5" thickBot="1" x14ac:dyDescent="0.3">
      <c r="A38" s="3" t="s">
        <v>199</v>
      </c>
      <c r="B38" s="4" t="s">
        <v>910</v>
      </c>
      <c r="C38" s="4" t="s">
        <v>919</v>
      </c>
      <c r="D38" s="4" t="s">
        <v>550</v>
      </c>
      <c r="E38" s="4" t="s">
        <v>2197</v>
      </c>
      <c r="F38" s="4" t="s">
        <v>2200</v>
      </c>
      <c r="G38" s="4" t="s">
        <v>2206</v>
      </c>
      <c r="I38" s="652">
        <v>2013</v>
      </c>
      <c r="J38" s="446" t="s">
        <v>867</v>
      </c>
      <c r="K38" s="74">
        <v>0.27272727272727271</v>
      </c>
      <c r="L38" s="75">
        <v>2.553470271516373E-2</v>
      </c>
      <c r="M38" s="74">
        <v>3.56715280801045E-2</v>
      </c>
      <c r="N38" s="74">
        <v>-1.5438184632049362E-3</v>
      </c>
      <c r="O38" s="126">
        <f>((K38-L38)*(M38-N38))</f>
        <v>9.199357155931915E-3</v>
      </c>
      <c r="Q38" s="599">
        <v>2013</v>
      </c>
      <c r="R38" s="140" t="s">
        <v>867</v>
      </c>
      <c r="S38" s="141">
        <v>0.27272727272727271</v>
      </c>
      <c r="T38" s="141">
        <v>3.5671528080104521E-2</v>
      </c>
      <c r="U38" s="141">
        <v>2.8991149986215384E-2</v>
      </c>
      <c r="V38" s="141">
        <v>2.2388948917453289</v>
      </c>
      <c r="W38" s="142">
        <f>S38-U38-(V38*T38)</f>
        <v>0.16387132074176125</v>
      </c>
      <c r="X38" s="206">
        <f>W38^2</f>
        <v>2.6853809761649191E-2</v>
      </c>
      <c r="Z38" s="406">
        <v>4</v>
      </c>
      <c r="AA38" s="69" t="s">
        <v>869</v>
      </c>
      <c r="AB38" s="404">
        <v>1885</v>
      </c>
      <c r="AC38" s="407"/>
      <c r="AD38" s="64">
        <v>3.0054644808743168E-2</v>
      </c>
      <c r="AE38" s="45">
        <v>1780</v>
      </c>
      <c r="AF38" s="402"/>
      <c r="AG38" s="64">
        <v>-8.0103359173126609E-2</v>
      </c>
    </row>
    <row r="39" spans="1:33" ht="16.5" thickBot="1" x14ac:dyDescent="0.3">
      <c r="A39" s="3" t="s">
        <v>204</v>
      </c>
      <c r="B39" s="4" t="s">
        <v>2207</v>
      </c>
      <c r="C39" s="4" t="s">
        <v>653</v>
      </c>
      <c r="D39" s="4" t="s">
        <v>2143</v>
      </c>
      <c r="E39" s="4" t="s">
        <v>2208</v>
      </c>
      <c r="F39" s="4" t="s">
        <v>2209</v>
      </c>
      <c r="G39" s="4" t="s">
        <v>2210</v>
      </c>
      <c r="I39" s="653"/>
      <c r="J39" s="446" t="s">
        <v>868</v>
      </c>
      <c r="K39" s="74">
        <v>0.14285714285714285</v>
      </c>
      <c r="L39" s="75">
        <v>2.553470271516373E-2</v>
      </c>
      <c r="M39" s="74">
        <v>8.3388067151827255E-2</v>
      </c>
      <c r="N39" s="74">
        <v>-1.5438184632049362E-3</v>
      </c>
      <c r="O39" s="126">
        <f t="shared" ref="O39:O49" si="6">((K39-L39)*(M39-N39))</f>
        <v>9.964416066215032E-3</v>
      </c>
      <c r="Q39" s="599"/>
      <c r="R39" s="140" t="s">
        <v>868</v>
      </c>
      <c r="S39" s="141">
        <v>0.14285714285714285</v>
      </c>
      <c r="T39" s="141">
        <v>8.3388067151827255E-2</v>
      </c>
      <c r="U39" s="141">
        <v>2.8991149986215384E-2</v>
      </c>
      <c r="V39" s="141">
        <v>2.2388948917453289</v>
      </c>
      <c r="W39" s="142">
        <f t="shared" ref="W39:W49" si="7">S39-U39-(V39*T39)</f>
        <v>-7.2831124707815026E-2</v>
      </c>
      <c r="X39" s="206">
        <f t="shared" ref="X39:X49" si="8">W39^2</f>
        <v>5.3043727262053041E-3</v>
      </c>
      <c r="Z39" s="406">
        <v>5</v>
      </c>
      <c r="AA39" s="69" t="s">
        <v>870</v>
      </c>
      <c r="AB39" s="404">
        <v>1790</v>
      </c>
      <c r="AC39" s="407"/>
      <c r="AD39" s="64">
        <v>-5.0397877984084884E-2</v>
      </c>
      <c r="AE39" s="45">
        <v>1690</v>
      </c>
      <c r="AF39" s="402"/>
      <c r="AG39" s="64">
        <v>-5.0561797752808987E-2</v>
      </c>
    </row>
    <row r="40" spans="1:33" ht="16.5" thickBot="1" x14ac:dyDescent="0.3">
      <c r="A40" s="3" t="s">
        <v>210</v>
      </c>
      <c r="B40" s="4" t="s">
        <v>902</v>
      </c>
      <c r="C40" s="4" t="s">
        <v>824</v>
      </c>
      <c r="D40" s="4" t="s">
        <v>2211</v>
      </c>
      <c r="E40" s="4" t="s">
        <v>2207</v>
      </c>
      <c r="F40" s="4" t="s">
        <v>2212</v>
      </c>
      <c r="G40" s="4" t="s">
        <v>2213</v>
      </c>
      <c r="I40" s="653"/>
      <c r="J40" s="446" t="s">
        <v>869</v>
      </c>
      <c r="K40" s="74">
        <v>9.375E-2</v>
      </c>
      <c r="L40" s="75">
        <v>2.553470271516373E-2</v>
      </c>
      <c r="M40" s="74">
        <v>1.4707665446079972E-2</v>
      </c>
      <c r="N40" s="74">
        <v>-1.5438184632049362E-3</v>
      </c>
      <c r="O40" s="126">
        <f t="shared" si="6"/>
        <v>1.1085998061916031E-3</v>
      </c>
      <c r="Q40" s="599"/>
      <c r="R40" s="140" t="s">
        <v>869</v>
      </c>
      <c r="S40" s="141">
        <v>9.375E-2</v>
      </c>
      <c r="T40" s="141">
        <v>1.4707665446079972E-2</v>
      </c>
      <c r="U40" s="141">
        <v>2.8991149986215384E-2</v>
      </c>
      <c r="V40" s="141">
        <v>2.2388948917453289</v>
      </c>
      <c r="W40" s="142">
        <f t="shared" si="7"/>
        <v>3.1829932977056885E-2</v>
      </c>
      <c r="X40" s="206">
        <f t="shared" si="8"/>
        <v>1.0131446333239333E-3</v>
      </c>
      <c r="Z40" s="406">
        <v>6</v>
      </c>
      <c r="AA40" s="69" t="s">
        <v>871</v>
      </c>
      <c r="AB40" s="404">
        <v>1810</v>
      </c>
      <c r="AC40" s="407"/>
      <c r="AD40" s="64">
        <v>1.11731843575419E-2</v>
      </c>
      <c r="AE40" s="45">
        <v>1705</v>
      </c>
      <c r="AF40" s="28"/>
      <c r="AG40" s="64">
        <v>8.8757396449704144E-3</v>
      </c>
    </row>
    <row r="41" spans="1:33" ht="16.5" thickBot="1" x14ac:dyDescent="0.3">
      <c r="A41" s="3" t="s">
        <v>215</v>
      </c>
      <c r="B41" s="4" t="s">
        <v>822</v>
      </c>
      <c r="C41" s="4" t="s">
        <v>918</v>
      </c>
      <c r="D41" s="4" t="s">
        <v>510</v>
      </c>
      <c r="E41" s="4" t="s">
        <v>824</v>
      </c>
      <c r="F41" s="4" t="s">
        <v>2214</v>
      </c>
      <c r="G41" s="4" t="s">
        <v>2215</v>
      </c>
      <c r="I41" s="653"/>
      <c r="J41" s="446" t="s">
        <v>870</v>
      </c>
      <c r="K41" s="74">
        <v>-1.1428571428571429E-2</v>
      </c>
      <c r="L41" s="75">
        <v>2.553470271516373E-2</v>
      </c>
      <c r="M41" s="74">
        <v>1.3813376032119618E-2</v>
      </c>
      <c r="N41" s="74">
        <v>-1.5438184632049362E-3</v>
      </c>
      <c r="O41" s="126">
        <f t="shared" si="6"/>
        <v>-5.6765219020934207E-4</v>
      </c>
      <c r="Q41" s="599"/>
      <c r="R41" s="140" t="s">
        <v>870</v>
      </c>
      <c r="S41" s="141">
        <v>-1.1428571428571429E-2</v>
      </c>
      <c r="T41" s="141">
        <v>1.3813376032119618E-2</v>
      </c>
      <c r="U41" s="141">
        <v>2.8991149986215384E-2</v>
      </c>
      <c r="V41" s="141">
        <v>2.2388948917453289</v>
      </c>
      <c r="W41" s="142">
        <f t="shared" si="7"/>
        <v>-7.1346418450856791E-2</v>
      </c>
      <c r="X41" s="206">
        <f t="shared" si="8"/>
        <v>5.0903114257647587E-3</v>
      </c>
      <c r="Z41" s="406">
        <v>7</v>
      </c>
      <c r="AA41" s="69" t="s">
        <v>872</v>
      </c>
      <c r="AB41" s="404">
        <v>1830</v>
      </c>
      <c r="AC41" s="407">
        <v>5</v>
      </c>
      <c r="AD41" s="64">
        <v>1.3812154696132596E-2</v>
      </c>
      <c r="AE41" s="45">
        <v>1565</v>
      </c>
      <c r="AF41" s="28"/>
      <c r="AG41" s="64">
        <v>-8.2111436950146624E-2</v>
      </c>
    </row>
    <row r="42" spans="1:33" ht="16.5" thickBot="1" x14ac:dyDescent="0.3">
      <c r="A42" s="3" t="s">
        <v>220</v>
      </c>
      <c r="B42" s="4" t="s">
        <v>913</v>
      </c>
      <c r="C42" s="4" t="s">
        <v>828</v>
      </c>
      <c r="D42" s="4" t="s">
        <v>509</v>
      </c>
      <c r="E42" s="4" t="s">
        <v>822</v>
      </c>
      <c r="F42" s="4" t="s">
        <v>2216</v>
      </c>
      <c r="G42" s="4" t="s">
        <v>2217</v>
      </c>
      <c r="I42" s="653"/>
      <c r="J42" s="446" t="s">
        <v>871</v>
      </c>
      <c r="K42" s="74">
        <v>0.27167630057803466</v>
      </c>
      <c r="L42" s="75">
        <v>2.553470271516373E-2</v>
      </c>
      <c r="M42" s="74">
        <v>-1.0560682672701252E-2</v>
      </c>
      <c r="N42" s="74">
        <v>-1.5438184632049362E-3</v>
      </c>
      <c r="O42" s="126">
        <f t="shared" si="6"/>
        <v>-2.2194253642379559E-3</v>
      </c>
      <c r="Q42" s="599"/>
      <c r="R42" s="140" t="s">
        <v>871</v>
      </c>
      <c r="S42" s="141">
        <v>0.27167630057803466</v>
      </c>
      <c r="T42" s="141">
        <v>-1.0560682672701252E-2</v>
      </c>
      <c r="U42" s="141">
        <v>2.8991149986215384E-2</v>
      </c>
      <c r="V42" s="141">
        <v>2.2388948917453289</v>
      </c>
      <c r="W42" s="142">
        <f t="shared" si="7"/>
        <v>0.2663294090810735</v>
      </c>
      <c r="X42" s="206">
        <f t="shared" si="8"/>
        <v>7.0931354141473793E-2</v>
      </c>
      <c r="Z42" s="406">
        <v>8</v>
      </c>
      <c r="AA42" s="69" t="s">
        <v>873</v>
      </c>
      <c r="AB42" s="404">
        <v>1790</v>
      </c>
      <c r="AC42" s="407"/>
      <c r="AD42" s="64">
        <v>-2.185792349726776E-2</v>
      </c>
      <c r="AE42" s="45">
        <v>1350</v>
      </c>
      <c r="AF42" s="28"/>
      <c r="AG42" s="64">
        <v>-0.13738019169329074</v>
      </c>
    </row>
    <row r="43" spans="1:33" ht="16.5" thickBot="1" x14ac:dyDescent="0.3">
      <c r="A43" s="3" t="s">
        <v>224</v>
      </c>
      <c r="B43" s="4" t="s">
        <v>856</v>
      </c>
      <c r="C43" s="4" t="s">
        <v>495</v>
      </c>
      <c r="D43" s="4" t="s">
        <v>824</v>
      </c>
      <c r="E43" s="4" t="s">
        <v>913</v>
      </c>
      <c r="F43" s="4" t="s">
        <v>2218</v>
      </c>
      <c r="G43" s="4" t="s">
        <v>2219</v>
      </c>
      <c r="I43" s="653"/>
      <c r="J43" s="446" t="s">
        <v>872</v>
      </c>
      <c r="K43" s="74">
        <v>-0.17499999999999999</v>
      </c>
      <c r="L43" s="75">
        <v>2.553470271516373E-2</v>
      </c>
      <c r="M43" s="74">
        <v>-4.225285001250792E-2</v>
      </c>
      <c r="N43" s="74">
        <v>-1.5438184632049362E-3</v>
      </c>
      <c r="O43" s="126">
        <f t="shared" si="6"/>
        <v>8.1635735395616943E-3</v>
      </c>
      <c r="Q43" s="599"/>
      <c r="R43" s="140" t="s">
        <v>872</v>
      </c>
      <c r="S43" s="141">
        <v>-0.17499999999999999</v>
      </c>
      <c r="T43" s="141">
        <v>-4.225285001250792E-2</v>
      </c>
      <c r="U43" s="141">
        <v>2.8991149986215384E-2</v>
      </c>
      <c r="V43" s="141">
        <v>2.2388948917453289</v>
      </c>
      <c r="W43" s="142">
        <f t="shared" si="7"/>
        <v>-0.10939145993152984</v>
      </c>
      <c r="X43" s="206">
        <f t="shared" si="8"/>
        <v>1.1966491505951497E-2</v>
      </c>
      <c r="Z43" s="406">
        <v>9</v>
      </c>
      <c r="AA43" s="69" t="s">
        <v>874</v>
      </c>
      <c r="AB43" s="404">
        <v>1835</v>
      </c>
      <c r="AC43" s="407"/>
      <c r="AD43" s="64">
        <v>2.5139664804469275E-2</v>
      </c>
      <c r="AE43" s="79">
        <v>1200</v>
      </c>
      <c r="AF43" s="28"/>
      <c r="AG43" s="64">
        <v>-0.1111111111111111</v>
      </c>
    </row>
    <row r="44" spans="1:33" ht="16.5" thickBot="1" x14ac:dyDescent="0.3">
      <c r="A44" s="3" t="s">
        <v>2220</v>
      </c>
      <c r="B44" s="661" t="s">
        <v>2221</v>
      </c>
      <c r="C44" s="661"/>
      <c r="D44" s="661"/>
      <c r="E44" s="661"/>
      <c r="F44" s="661"/>
      <c r="G44" s="661"/>
      <c r="I44" s="653"/>
      <c r="J44" s="446" t="s">
        <v>873</v>
      </c>
      <c r="K44" s="74">
        <v>-0.12222222222222222</v>
      </c>
      <c r="L44" s="75">
        <v>2.553470271516373E-2</v>
      </c>
      <c r="M44" s="74">
        <v>-3.9925373134328389E-2</v>
      </c>
      <c r="N44" s="74">
        <v>-1.5438184632049362E-3</v>
      </c>
      <c r="O44" s="126">
        <f t="shared" si="6"/>
        <v>5.6711404925213638E-3</v>
      </c>
      <c r="Q44" s="599"/>
      <c r="R44" s="140" t="s">
        <v>873</v>
      </c>
      <c r="S44" s="141">
        <v>-0.12222222222222222</v>
      </c>
      <c r="T44" s="141">
        <v>-3.9925373134328389E-2</v>
      </c>
      <c r="U44" s="141">
        <v>2.8991149986215384E-2</v>
      </c>
      <c r="V44" s="141">
        <v>2.2388948917453289</v>
      </c>
      <c r="W44" s="142">
        <f t="shared" si="7"/>
        <v>-6.1824658246963593E-2</v>
      </c>
      <c r="X44" s="206">
        <f t="shared" si="8"/>
        <v>3.8222883673538436E-3</v>
      </c>
      <c r="Z44" s="406">
        <v>10</v>
      </c>
      <c r="AA44" s="69" t="s">
        <v>875</v>
      </c>
      <c r="AB44" s="404">
        <v>1770</v>
      </c>
      <c r="AC44" s="407"/>
      <c r="AD44" s="64">
        <v>-3.5422343324250684E-2</v>
      </c>
      <c r="AE44" s="79">
        <v>1155</v>
      </c>
      <c r="AF44" s="31"/>
      <c r="AG44" s="64">
        <v>-3.7499999999999999E-2</v>
      </c>
    </row>
    <row r="45" spans="1:33" ht="16.5" thickBot="1" x14ac:dyDescent="0.3">
      <c r="A45" s="3" t="s">
        <v>228</v>
      </c>
      <c r="B45" s="4" t="s">
        <v>644</v>
      </c>
      <c r="C45" s="4" t="s">
        <v>909</v>
      </c>
      <c r="D45" s="4" t="s">
        <v>898</v>
      </c>
      <c r="E45" s="4" t="s">
        <v>900</v>
      </c>
      <c r="F45" s="4" t="s">
        <v>2222</v>
      </c>
      <c r="G45" s="4" t="s">
        <v>2223</v>
      </c>
      <c r="I45" s="653"/>
      <c r="J45" s="446" t="s">
        <v>874</v>
      </c>
      <c r="K45" s="74">
        <v>-0.17088607594936708</v>
      </c>
      <c r="L45" s="75">
        <v>2.553470271516373E-2</v>
      </c>
      <c r="M45" s="74">
        <v>-9.1760590750097071E-2</v>
      </c>
      <c r="N45" s="74">
        <v>-1.5438184632049362E-3</v>
      </c>
      <c r="O45" s="126">
        <f t="shared" si="6"/>
        <v>1.7720448661192018E-2</v>
      </c>
      <c r="Q45" s="599"/>
      <c r="R45" s="140" t="s">
        <v>874</v>
      </c>
      <c r="S45" s="141">
        <v>-0.17088607594936708</v>
      </c>
      <c r="T45" s="141">
        <v>-9.1760590750097071E-2</v>
      </c>
      <c r="U45" s="141">
        <v>2.8991149986215384E-2</v>
      </c>
      <c r="V45" s="141">
        <v>2.2388948917453289</v>
      </c>
      <c r="W45" s="142">
        <f t="shared" si="7"/>
        <v>5.5650919583435376E-3</v>
      </c>
      <c r="X45" s="206">
        <f t="shared" si="8"/>
        <v>3.0970248504819909E-5</v>
      </c>
      <c r="Z45" s="406">
        <v>11</v>
      </c>
      <c r="AA45" s="69" t="s">
        <v>876</v>
      </c>
      <c r="AB45" s="404">
        <v>1720</v>
      </c>
      <c r="AC45" s="407"/>
      <c r="AD45" s="64">
        <v>-2.8248587570621469E-2</v>
      </c>
      <c r="AE45" s="79">
        <v>1100</v>
      </c>
      <c r="AF45" s="28"/>
      <c r="AG45" s="64">
        <v>-4.7619047619047616E-2</v>
      </c>
    </row>
    <row r="46" spans="1:33" ht="16.5" thickBot="1" x14ac:dyDescent="0.3">
      <c r="A46" s="3" t="s">
        <v>234</v>
      </c>
      <c r="B46" s="4" t="s">
        <v>836</v>
      </c>
      <c r="C46" s="4" t="s">
        <v>1889</v>
      </c>
      <c r="D46" s="4" t="s">
        <v>911</v>
      </c>
      <c r="E46" s="4" t="s">
        <v>644</v>
      </c>
      <c r="F46" s="4" t="s">
        <v>2224</v>
      </c>
      <c r="G46" s="4" t="s">
        <v>2225</v>
      </c>
      <c r="I46" s="653"/>
      <c r="J46" s="446" t="s">
        <v>875</v>
      </c>
      <c r="K46" s="74">
        <v>9.9236641221374045E-2</v>
      </c>
      <c r="L46" s="75">
        <v>2.553470271516373E-2</v>
      </c>
      <c r="M46" s="74">
        <v>1.6874206569957247E-2</v>
      </c>
      <c r="N46" s="74">
        <v>-1.5438184632049362E-3</v>
      </c>
      <c r="O46" s="126">
        <f t="shared" si="6"/>
        <v>1.3574441483999613E-3</v>
      </c>
      <c r="Q46" s="599"/>
      <c r="R46" s="140" t="s">
        <v>875</v>
      </c>
      <c r="S46" s="141">
        <v>9.9236641221374045E-2</v>
      </c>
      <c r="T46" s="141">
        <v>1.6874206569957247E-2</v>
      </c>
      <c r="U46" s="141">
        <v>2.8991149986215384E-2</v>
      </c>
      <c r="V46" s="141">
        <v>2.2388948917453289</v>
      </c>
      <c r="W46" s="142">
        <f t="shared" si="7"/>
        <v>3.2465916343425917E-2</v>
      </c>
      <c r="X46" s="206">
        <f t="shared" si="8"/>
        <v>1.0540357240183301E-3</v>
      </c>
      <c r="Z46" s="406">
        <v>12</v>
      </c>
      <c r="AA46" s="69" t="s">
        <v>877</v>
      </c>
      <c r="AB46" s="404">
        <v>1650</v>
      </c>
      <c r="AC46" s="407"/>
      <c r="AD46" s="64">
        <v>-4.0697674418604654E-2</v>
      </c>
      <c r="AE46" s="79">
        <v>1350</v>
      </c>
      <c r="AF46" s="28"/>
      <c r="AG46" s="64">
        <v>0.22727272727272727</v>
      </c>
    </row>
    <row r="47" spans="1:33" ht="16.5" thickBot="1" x14ac:dyDescent="0.3">
      <c r="A47" s="3" t="s">
        <v>238</v>
      </c>
      <c r="B47" s="4" t="s">
        <v>612</v>
      </c>
      <c r="C47" s="4" t="s">
        <v>612</v>
      </c>
      <c r="D47" s="4" t="s">
        <v>909</v>
      </c>
      <c r="E47" s="4" t="s">
        <v>425</v>
      </c>
      <c r="F47" s="4" t="s">
        <v>2226</v>
      </c>
      <c r="G47" s="4" t="s">
        <v>2227</v>
      </c>
      <c r="I47" s="653"/>
      <c r="J47" s="446" t="s">
        <v>876</v>
      </c>
      <c r="K47" s="74">
        <v>9.0277777777777776E-2</v>
      </c>
      <c r="L47" s="75">
        <v>2.553470271516373E-2</v>
      </c>
      <c r="M47" s="74">
        <v>5.8788048814700476E-2</v>
      </c>
      <c r="N47" s="74">
        <v>-1.5438184632049362E-3</v>
      </c>
      <c r="O47" s="126">
        <f t="shared" si="6"/>
        <v>3.9060706118410984E-3</v>
      </c>
      <c r="Q47" s="599"/>
      <c r="R47" s="140" t="s">
        <v>876</v>
      </c>
      <c r="S47" s="141">
        <v>9.0277777777777776E-2</v>
      </c>
      <c r="T47" s="141">
        <v>5.8788048814700476E-2</v>
      </c>
      <c r="U47" s="141">
        <v>2.8991149986215384E-2</v>
      </c>
      <c r="V47" s="141">
        <v>2.2388948917453289</v>
      </c>
      <c r="W47" s="142">
        <f t="shared" si="7"/>
        <v>-7.0333634395345526E-2</v>
      </c>
      <c r="X47" s="206">
        <f t="shared" si="8"/>
        <v>4.9468201272581313E-3</v>
      </c>
      <c r="Z47" s="406">
        <v>13</v>
      </c>
      <c r="AA47" s="69" t="s">
        <v>866</v>
      </c>
      <c r="AB47" s="404">
        <v>1700</v>
      </c>
      <c r="AC47" s="407"/>
      <c r="AD47" s="64">
        <v>3.0303030303030304E-2</v>
      </c>
      <c r="AE47" s="79">
        <v>1255</v>
      </c>
      <c r="AF47" s="28"/>
      <c r="AG47" s="64">
        <v>-7.0370370370370375E-2</v>
      </c>
    </row>
    <row r="48" spans="1:33" ht="16.5" thickBot="1" x14ac:dyDescent="0.3">
      <c r="A48" s="3" t="s">
        <v>243</v>
      </c>
      <c r="B48" s="4" t="s">
        <v>834</v>
      </c>
      <c r="C48" s="4" t="s">
        <v>830</v>
      </c>
      <c r="D48" s="4" t="s">
        <v>573</v>
      </c>
      <c r="E48" s="4" t="s">
        <v>612</v>
      </c>
      <c r="F48" s="4" t="s">
        <v>2228</v>
      </c>
      <c r="G48" s="4" t="s">
        <v>2229</v>
      </c>
      <c r="I48" s="653"/>
      <c r="J48" s="446" t="s">
        <v>877</v>
      </c>
      <c r="K48" s="74">
        <v>-0.14012738853503184</v>
      </c>
      <c r="L48" s="75">
        <v>2.553470271516373E-2</v>
      </c>
      <c r="M48" s="74">
        <v>-6.6135848756640692E-2</v>
      </c>
      <c r="N48" s="74">
        <v>-1.5438184632049362E-3</v>
      </c>
      <c r="O48" s="126">
        <f t="shared" si="6"/>
        <v>1.070045081650655E-2</v>
      </c>
      <c r="Q48" s="599"/>
      <c r="R48" s="140" t="s">
        <v>877</v>
      </c>
      <c r="S48" s="141">
        <v>-0.14012738853503184</v>
      </c>
      <c r="T48" s="141">
        <v>-6.6135848756640692E-2</v>
      </c>
      <c r="U48" s="141">
        <v>2.8991149986215384E-2</v>
      </c>
      <c r="V48" s="141">
        <v>2.2388948917453289</v>
      </c>
      <c r="W48" s="142">
        <f t="shared" si="7"/>
        <v>-2.1047324578762711E-2</v>
      </c>
      <c r="X48" s="206">
        <f t="shared" si="8"/>
        <v>4.4298987192378889E-4</v>
      </c>
      <c r="Z48" s="662" t="s">
        <v>5160</v>
      </c>
      <c r="AA48" s="662"/>
      <c r="AB48" s="662"/>
      <c r="AC48" s="662"/>
      <c r="AD48" s="64">
        <v>-2.3406685089869469E-2</v>
      </c>
      <c r="AE48" s="662" t="s">
        <v>5160</v>
      </c>
      <c r="AF48" s="662"/>
      <c r="AG48" s="64">
        <v>-0.24683379927127352</v>
      </c>
    </row>
    <row r="49" spans="1:33" ht="16.5" thickBot="1" x14ac:dyDescent="0.3">
      <c r="A49" s="3" t="s">
        <v>249</v>
      </c>
      <c r="B49" s="4" t="s">
        <v>829</v>
      </c>
      <c r="C49" s="4" t="s">
        <v>579</v>
      </c>
      <c r="D49" s="4" t="s">
        <v>822</v>
      </c>
      <c r="E49" s="4" t="s">
        <v>597</v>
      </c>
      <c r="F49" s="4" t="s">
        <v>2230</v>
      </c>
      <c r="G49" s="4" t="s">
        <v>2231</v>
      </c>
      <c r="I49" s="654"/>
      <c r="J49" s="446" t="s">
        <v>866</v>
      </c>
      <c r="K49" s="74">
        <v>-4.4444444444444446E-2</v>
      </c>
      <c r="L49" s="75">
        <v>2.553470271516373E-2</v>
      </c>
      <c r="M49" s="74">
        <v>8.8666316730269968E-3</v>
      </c>
      <c r="N49" s="74">
        <v>-1.5438184632049362E-3</v>
      </c>
      <c r="O49" s="126">
        <f t="shared" si="6"/>
        <v>-7.285144220811375E-4</v>
      </c>
      <c r="Q49" s="599"/>
      <c r="R49" s="140" t="s">
        <v>866</v>
      </c>
      <c r="S49" s="141">
        <v>-4.4444444444444446E-2</v>
      </c>
      <c r="T49" s="141">
        <v>8.8666316730269968E-3</v>
      </c>
      <c r="U49" s="141">
        <v>2.8991149986215384E-2</v>
      </c>
      <c r="V49" s="141">
        <v>2.2388948917453289</v>
      </c>
      <c r="W49" s="142">
        <f t="shared" si="7"/>
        <v>-9.3287050790387321E-2</v>
      </c>
      <c r="X49" s="206">
        <f t="shared" si="8"/>
        <v>8.7024738451683039E-3</v>
      </c>
      <c r="Z49" s="662" t="s">
        <v>881</v>
      </c>
      <c r="AA49" s="662"/>
      <c r="AB49" s="662"/>
      <c r="AC49" s="662"/>
      <c r="AD49" s="64">
        <v>-1.9505570908224558E-3</v>
      </c>
      <c r="AE49" s="662" t="s">
        <v>881</v>
      </c>
      <c r="AF49" s="662"/>
      <c r="AG49" s="64">
        <v>-2.0569483272606128E-2</v>
      </c>
    </row>
    <row r="50" spans="1:33" ht="16.5" thickBot="1" x14ac:dyDescent="0.3">
      <c r="A50" s="3" t="s">
        <v>255</v>
      </c>
      <c r="B50" s="4" t="s">
        <v>917</v>
      </c>
      <c r="C50" s="4" t="s">
        <v>642</v>
      </c>
      <c r="D50" s="4" t="s">
        <v>2208</v>
      </c>
      <c r="E50" s="4" t="s">
        <v>829</v>
      </c>
      <c r="F50" s="4" t="s">
        <v>2232</v>
      </c>
      <c r="G50" s="4" t="s">
        <v>2233</v>
      </c>
      <c r="I50" s="646" t="s">
        <v>891</v>
      </c>
      <c r="J50" s="647"/>
      <c r="K50" s="647"/>
      <c r="L50" s="647"/>
      <c r="M50" s="647"/>
      <c r="N50" s="655"/>
      <c r="O50" s="126">
        <f>SUM(O38:O49)</f>
        <v>6.4275909321832803E-2</v>
      </c>
      <c r="Q50" s="599" t="s">
        <v>891</v>
      </c>
      <c r="R50" s="599"/>
      <c r="S50" s="599"/>
      <c r="T50" s="599"/>
      <c r="U50" s="599"/>
      <c r="V50" s="599"/>
      <c r="W50" s="599"/>
      <c r="X50" s="206">
        <f>SUM(X38:X49)</f>
        <v>0.14015906237859571</v>
      </c>
    </row>
    <row r="51" spans="1:33" ht="19.5" thickBot="1" x14ac:dyDescent="0.3">
      <c r="A51" s="3" t="s">
        <v>258</v>
      </c>
      <c r="B51" s="4" t="s">
        <v>1858</v>
      </c>
      <c r="C51" s="4" t="s">
        <v>822</v>
      </c>
      <c r="D51" s="4" t="s">
        <v>554</v>
      </c>
      <c r="E51" s="4" t="s">
        <v>917</v>
      </c>
      <c r="F51" s="4" t="s">
        <v>2234</v>
      </c>
      <c r="G51" s="4" t="s">
        <v>2235</v>
      </c>
      <c r="I51" s="649" t="s">
        <v>5173</v>
      </c>
      <c r="J51" s="650"/>
      <c r="K51" s="650"/>
      <c r="L51" s="650"/>
      <c r="M51" s="650"/>
      <c r="N51" s="656"/>
      <c r="O51" s="126">
        <f>O50/12</f>
        <v>5.3563257768193999E-3</v>
      </c>
      <c r="Q51" s="600" t="s">
        <v>5070</v>
      </c>
      <c r="R51" s="600"/>
      <c r="S51" s="600"/>
      <c r="T51" s="600"/>
      <c r="U51" s="600"/>
      <c r="V51" s="600"/>
      <c r="W51" s="600"/>
      <c r="X51" s="206">
        <f>X50/12</f>
        <v>1.1679921864882975E-2</v>
      </c>
    </row>
    <row r="52" spans="1:33" ht="18" thickBot="1" x14ac:dyDescent="0.3">
      <c r="A52" s="3" t="s">
        <v>263</v>
      </c>
      <c r="B52" s="4" t="s">
        <v>550</v>
      </c>
      <c r="C52" s="4" t="s">
        <v>820</v>
      </c>
      <c r="D52" s="4" t="s">
        <v>2236</v>
      </c>
      <c r="E52" s="4" t="s">
        <v>824</v>
      </c>
      <c r="F52" s="4" t="s">
        <v>2237</v>
      </c>
      <c r="G52" s="4" t="s">
        <v>2238</v>
      </c>
      <c r="I52" s="39" t="s">
        <v>884</v>
      </c>
      <c r="J52" s="40" t="s">
        <v>885</v>
      </c>
      <c r="K52" s="40" t="s">
        <v>886</v>
      </c>
      <c r="L52" s="40" t="s">
        <v>887</v>
      </c>
      <c r="M52" s="40" t="s">
        <v>888</v>
      </c>
      <c r="N52" s="40" t="s">
        <v>889</v>
      </c>
      <c r="O52" s="40" t="s">
        <v>890</v>
      </c>
      <c r="Q52" s="161" t="s">
        <v>884</v>
      </c>
      <c r="R52" s="161" t="s">
        <v>885</v>
      </c>
      <c r="S52" s="161" t="s">
        <v>886</v>
      </c>
      <c r="T52" s="161" t="s">
        <v>888</v>
      </c>
      <c r="U52" s="161" t="s">
        <v>5071</v>
      </c>
      <c r="V52" s="161" t="s">
        <v>5072</v>
      </c>
      <c r="W52" s="161" t="s">
        <v>5073</v>
      </c>
      <c r="X52" s="161" t="s">
        <v>5074</v>
      </c>
    </row>
    <row r="53" spans="1:33" ht="16.5" thickBot="1" x14ac:dyDescent="0.3">
      <c r="A53" s="3" t="s">
        <v>267</v>
      </c>
      <c r="B53" s="4" t="s">
        <v>2208</v>
      </c>
      <c r="C53" s="4" t="s">
        <v>509</v>
      </c>
      <c r="D53" s="4" t="s">
        <v>554</v>
      </c>
      <c r="E53" s="4" t="s">
        <v>2239</v>
      </c>
      <c r="F53" s="4" t="s">
        <v>2240</v>
      </c>
      <c r="G53" s="4" t="s">
        <v>2241</v>
      </c>
      <c r="I53" s="590">
        <v>2014</v>
      </c>
      <c r="J53" s="41" t="s">
        <v>867</v>
      </c>
      <c r="K53" s="42">
        <v>0.11627906976744186</v>
      </c>
      <c r="L53" s="42">
        <v>3.077020835162202E-2</v>
      </c>
      <c r="M53" s="42">
        <v>4.3057625783952537E-2</v>
      </c>
      <c r="N53" s="42">
        <v>1.9868817943784263E-2</v>
      </c>
      <c r="O53" s="44">
        <f>((K53-L53)*(M53-N53))</f>
        <v>1.9828485560030255E-3</v>
      </c>
      <c r="Q53" s="599">
        <v>2014</v>
      </c>
      <c r="R53" s="140" t="s">
        <v>867</v>
      </c>
      <c r="S53" s="42">
        <v>0.11627906976744186</v>
      </c>
      <c r="T53" s="42">
        <v>4.3057625783952537E-2</v>
      </c>
      <c r="U53" s="141">
        <v>-5.3031170257411588E-3</v>
      </c>
      <c r="V53" s="141">
        <v>1.8155748107122958</v>
      </c>
      <c r="W53" s="142">
        <f>S53-U53-(V53*T53)</f>
        <v>4.3407846010762516E-2</v>
      </c>
      <c r="X53" s="206">
        <f>W53^2</f>
        <v>1.8842410952940713E-3</v>
      </c>
    </row>
    <row r="54" spans="1:33" ht="16.5" thickBot="1" x14ac:dyDescent="0.3">
      <c r="A54" s="3" t="s">
        <v>271</v>
      </c>
      <c r="B54" s="4" t="s">
        <v>925</v>
      </c>
      <c r="C54" s="4" t="s">
        <v>923</v>
      </c>
      <c r="D54" s="4" t="s">
        <v>2242</v>
      </c>
      <c r="E54" s="4" t="s">
        <v>824</v>
      </c>
      <c r="F54" s="4" t="s">
        <v>2237</v>
      </c>
      <c r="G54" s="4" t="s">
        <v>2243</v>
      </c>
      <c r="I54" s="591"/>
      <c r="J54" s="41" t="s">
        <v>868</v>
      </c>
      <c r="K54" s="42">
        <v>6.5972222222222224E-2</v>
      </c>
      <c r="L54" s="42">
        <v>3.077020835162202E-2</v>
      </c>
      <c r="M54" s="42">
        <v>4.7090703192407331E-2</v>
      </c>
      <c r="N54" s="42">
        <v>1.9868817943784263E-2</v>
      </c>
      <c r="O54" s="44">
        <f t="shared" ref="O54:O64" si="9">((K54-L54)*(M54-N54))</f>
        <v>9.5826518210591642E-4</v>
      </c>
      <c r="Q54" s="599"/>
      <c r="R54" s="140" t="s">
        <v>868</v>
      </c>
      <c r="S54" s="42">
        <v>6.5972222222222224E-2</v>
      </c>
      <c r="T54" s="42">
        <v>4.7090703192407331E-2</v>
      </c>
      <c r="U54" s="141">
        <v>-5.3031170257411588E-3</v>
      </c>
      <c r="V54" s="141">
        <v>1.8155748107122958</v>
      </c>
      <c r="W54" s="142">
        <f t="shared" ref="W54:W64" si="10">S54-U54-(V54*T54)</f>
        <v>-1.4221355286900467E-2</v>
      </c>
      <c r="X54" s="206">
        <f t="shared" ref="X54:X64" si="11">W54^2</f>
        <v>2.0224694619625186E-4</v>
      </c>
    </row>
    <row r="55" spans="1:33" ht="16.5" thickBot="1" x14ac:dyDescent="0.3">
      <c r="A55" s="3" t="s">
        <v>277</v>
      </c>
      <c r="B55" s="4" t="s">
        <v>2244</v>
      </c>
      <c r="C55" s="4" t="s">
        <v>2197</v>
      </c>
      <c r="D55" s="4" t="s">
        <v>2244</v>
      </c>
      <c r="E55" s="4" t="s">
        <v>925</v>
      </c>
      <c r="F55" s="4" t="s">
        <v>2245</v>
      </c>
      <c r="G55" s="4" t="s">
        <v>2246</v>
      </c>
      <c r="I55" s="591"/>
      <c r="J55" s="41" t="s">
        <v>869</v>
      </c>
      <c r="K55" s="42">
        <v>6.5146579804560262E-2</v>
      </c>
      <c r="L55" s="42">
        <v>3.077020835162202E-2</v>
      </c>
      <c r="M55" s="42">
        <v>2.9381091555189243E-2</v>
      </c>
      <c r="N55" s="42">
        <v>1.9868817943784263E-2</v>
      </c>
      <c r="O55" s="44">
        <f t="shared" si="9"/>
        <v>3.2699745102763997E-4</v>
      </c>
      <c r="Q55" s="599"/>
      <c r="R55" s="140" t="s">
        <v>869</v>
      </c>
      <c r="S55" s="42">
        <v>6.5146579804560262E-2</v>
      </c>
      <c r="T55" s="42">
        <v>2.9381091555189243E-2</v>
      </c>
      <c r="U55" s="141">
        <v>-5.3031170257411588E-3</v>
      </c>
      <c r="V55" s="141">
        <v>1.8155748107122958</v>
      </c>
      <c r="W55" s="142">
        <f t="shared" si="10"/>
        <v>1.7106127091468075E-2</v>
      </c>
      <c r="X55" s="206">
        <f t="shared" si="11"/>
        <v>2.9261958406945804E-4</v>
      </c>
    </row>
    <row r="56" spans="1:33" ht="16.5" thickBot="1" x14ac:dyDescent="0.3">
      <c r="A56" s="3" t="s">
        <v>2247</v>
      </c>
      <c r="B56" s="661" t="s">
        <v>2221</v>
      </c>
      <c r="C56" s="661"/>
      <c r="D56" s="661"/>
      <c r="E56" s="661"/>
      <c r="F56" s="661"/>
      <c r="G56" s="661"/>
      <c r="I56" s="591"/>
      <c r="J56" s="41" t="s">
        <v>870</v>
      </c>
      <c r="K56" s="42">
        <v>-4.5871559633027525E-2</v>
      </c>
      <c r="L56" s="42">
        <v>3.077020835162202E-2</v>
      </c>
      <c r="M56" s="42">
        <v>1.9324336155895544E-2</v>
      </c>
      <c r="N56" s="42">
        <v>1.9868817943784263E-2</v>
      </c>
      <c r="O56" s="44">
        <f t="shared" si="9"/>
        <v>4.1730046859234363E-5</v>
      </c>
      <c r="Q56" s="599"/>
      <c r="R56" s="140" t="s">
        <v>870</v>
      </c>
      <c r="S56" s="42">
        <v>-4.5871559633027525E-2</v>
      </c>
      <c r="T56" s="42">
        <v>1.9324336155895544E-2</v>
      </c>
      <c r="U56" s="141">
        <v>-5.3031170257411588E-3</v>
      </c>
      <c r="V56" s="141">
        <v>1.8155748107122958</v>
      </c>
      <c r="W56" s="142">
        <f t="shared" si="10"/>
        <v>-7.5653220565667201E-2</v>
      </c>
      <c r="X56" s="206">
        <f t="shared" si="11"/>
        <v>5.7234097819574906E-3</v>
      </c>
    </row>
    <row r="57" spans="1:33" ht="16.5" thickBot="1" x14ac:dyDescent="0.3">
      <c r="A57" s="3" t="s">
        <v>281</v>
      </c>
      <c r="B57" s="4" t="s">
        <v>502</v>
      </c>
      <c r="C57" s="4" t="s">
        <v>820</v>
      </c>
      <c r="D57" s="4" t="s">
        <v>514</v>
      </c>
      <c r="E57" s="4" t="s">
        <v>2248</v>
      </c>
      <c r="F57" s="4" t="s">
        <v>2249</v>
      </c>
      <c r="G57" s="4" t="s">
        <v>2250</v>
      </c>
      <c r="I57" s="591"/>
      <c r="J57" s="41" t="s">
        <v>871</v>
      </c>
      <c r="K57" s="42">
        <v>3.2051282051282048E-2</v>
      </c>
      <c r="L57" s="42">
        <v>3.077020835162202E-2</v>
      </c>
      <c r="M57" s="42">
        <v>1.1767448709138997E-2</v>
      </c>
      <c r="N57" s="42">
        <v>1.9868817943784263E-2</v>
      </c>
      <c r="O57" s="44">
        <f t="shared" si="9"/>
        <v>-1.0378451057738944E-5</v>
      </c>
      <c r="Q57" s="599"/>
      <c r="R57" s="140" t="s">
        <v>871</v>
      </c>
      <c r="S57" s="42">
        <v>3.2051282051282048E-2</v>
      </c>
      <c r="T57" s="42">
        <v>1.1767448709138997E-2</v>
      </c>
      <c r="U57" s="141">
        <v>-5.3031170257411588E-3</v>
      </c>
      <c r="V57" s="141">
        <v>1.8155748107122958</v>
      </c>
      <c r="W57" s="142">
        <f t="shared" si="10"/>
        <v>1.5989715614361518E-2</v>
      </c>
      <c r="X57" s="206">
        <f t="shared" si="11"/>
        <v>2.5567100542815653E-4</v>
      </c>
    </row>
    <row r="58" spans="1:33" ht="16.5" thickBot="1" x14ac:dyDescent="0.3">
      <c r="A58" s="3" t="s">
        <v>286</v>
      </c>
      <c r="B58" s="4" t="s">
        <v>523</v>
      </c>
      <c r="C58" s="4" t="s">
        <v>2208</v>
      </c>
      <c r="D58" s="4" t="s">
        <v>554</v>
      </c>
      <c r="E58" s="4" t="s">
        <v>820</v>
      </c>
      <c r="F58" s="4" t="s">
        <v>2251</v>
      </c>
      <c r="G58" s="4" t="s">
        <v>2252</v>
      </c>
      <c r="I58" s="591"/>
      <c r="J58" s="41" t="s">
        <v>872</v>
      </c>
      <c r="K58" s="42">
        <v>-6.8322981366459631E-2</v>
      </c>
      <c r="L58" s="42">
        <v>3.077020835162202E-2</v>
      </c>
      <c r="M58" s="42">
        <v>-2.2800315323509741E-3</v>
      </c>
      <c r="N58" s="42">
        <v>1.9868817943784263E-2</v>
      </c>
      <c r="O58" s="44">
        <f t="shared" si="9"/>
        <v>2.1948001431759023E-3</v>
      </c>
      <c r="Q58" s="599"/>
      <c r="R58" s="140" t="s">
        <v>872</v>
      </c>
      <c r="S58" s="42">
        <v>-6.8322981366459631E-2</v>
      </c>
      <c r="T58" s="42">
        <v>-2.2800315323509741E-3</v>
      </c>
      <c r="U58" s="141">
        <v>-5.3031170257411588E-3</v>
      </c>
      <c r="V58" s="141">
        <v>1.8155748107122958</v>
      </c>
      <c r="W58" s="142">
        <f t="shared" si="10"/>
        <v>-5.8880296522952291E-2</v>
      </c>
      <c r="X58" s="206">
        <f t="shared" si="11"/>
        <v>3.4668893186307875E-3</v>
      </c>
    </row>
    <row r="59" spans="1:33" ht="16.5" thickBot="1" x14ac:dyDescent="0.3">
      <c r="A59" s="3" t="s">
        <v>292</v>
      </c>
      <c r="B59" s="4" t="s">
        <v>988</v>
      </c>
      <c r="C59" s="4" t="s">
        <v>832</v>
      </c>
      <c r="D59" s="4" t="s">
        <v>2253</v>
      </c>
      <c r="E59" s="4" t="s">
        <v>523</v>
      </c>
      <c r="F59" s="4" t="s">
        <v>2254</v>
      </c>
      <c r="G59" s="4" t="s">
        <v>2255</v>
      </c>
      <c r="I59" s="591"/>
      <c r="J59" s="41" t="s">
        <v>873</v>
      </c>
      <c r="K59" s="42">
        <v>6.7340067340067339E-2</v>
      </c>
      <c r="L59" s="42">
        <v>3.077020835162202E-2</v>
      </c>
      <c r="M59" s="42">
        <v>5.5465739603972428E-2</v>
      </c>
      <c r="N59" s="42">
        <v>1.9868817943784263E-2</v>
      </c>
      <c r="O59" s="44">
        <f t="shared" si="9"/>
        <v>1.3017744055358162E-3</v>
      </c>
      <c r="Q59" s="599"/>
      <c r="R59" s="140" t="s">
        <v>873</v>
      </c>
      <c r="S59" s="42">
        <v>6.7340067340067339E-2</v>
      </c>
      <c r="T59" s="42">
        <v>5.5465739603972428E-2</v>
      </c>
      <c r="U59" s="141">
        <v>-5.3031170257411588E-3</v>
      </c>
      <c r="V59" s="141">
        <v>1.8155748107122958</v>
      </c>
      <c r="W59" s="142">
        <f t="shared" si="10"/>
        <v>-2.8059015316691235E-2</v>
      </c>
      <c r="X59" s="206">
        <f t="shared" si="11"/>
        <v>7.8730834054231333E-4</v>
      </c>
    </row>
    <row r="60" spans="1:33" ht="16.5" thickBot="1" x14ac:dyDescent="0.3">
      <c r="A60" s="3" t="s">
        <v>296</v>
      </c>
      <c r="B60" s="4" t="s">
        <v>912</v>
      </c>
      <c r="C60" s="4" t="s">
        <v>919</v>
      </c>
      <c r="D60" s="4" t="s">
        <v>816</v>
      </c>
      <c r="E60" s="4" t="s">
        <v>2149</v>
      </c>
      <c r="F60" s="4" t="s">
        <v>2256</v>
      </c>
      <c r="G60" s="4" t="s">
        <v>2257</v>
      </c>
      <c r="I60" s="591"/>
      <c r="J60" s="41" t="s">
        <v>874</v>
      </c>
      <c r="K60" s="42">
        <v>1.2618296529968454E-2</v>
      </c>
      <c r="L60" s="42">
        <v>3.077020835162202E-2</v>
      </c>
      <c r="M60" s="42">
        <v>1.0365081193137061E-3</v>
      </c>
      <c r="N60" s="42">
        <v>1.9868817943784263E-2</v>
      </c>
      <c r="O60" s="44">
        <f t="shared" si="9"/>
        <v>3.4184242733184967E-4</v>
      </c>
      <c r="Q60" s="599"/>
      <c r="R60" s="140" t="s">
        <v>874</v>
      </c>
      <c r="S60" s="42">
        <v>1.2618296529968454E-2</v>
      </c>
      <c r="T60" s="42">
        <v>1.0365081193137061E-3</v>
      </c>
      <c r="U60" s="141">
        <v>-5.3031170257411588E-3</v>
      </c>
      <c r="V60" s="141">
        <v>1.8155748107122958</v>
      </c>
      <c r="W60" s="142">
        <f t="shared" si="10"/>
        <v>1.6039555523184874E-2</v>
      </c>
      <c r="X60" s="206">
        <f t="shared" si="11"/>
        <v>2.5726734138133042E-4</v>
      </c>
    </row>
    <row r="61" spans="1:33" ht="16.5" thickBot="1" x14ac:dyDescent="0.3">
      <c r="A61" s="3" t="s">
        <v>302</v>
      </c>
      <c r="B61" s="4" t="s">
        <v>1923</v>
      </c>
      <c r="C61" s="4" t="s">
        <v>910</v>
      </c>
      <c r="D61" s="4" t="s">
        <v>2207</v>
      </c>
      <c r="E61" s="4" t="s">
        <v>823</v>
      </c>
      <c r="F61" s="4" t="s">
        <v>2258</v>
      </c>
      <c r="G61" s="4" t="s">
        <v>2259</v>
      </c>
      <c r="I61" s="591"/>
      <c r="J61" s="41" t="s">
        <v>875</v>
      </c>
      <c r="K61" s="42">
        <v>-3.7383177570093455E-2</v>
      </c>
      <c r="L61" s="42">
        <v>3.077020835162202E-2</v>
      </c>
      <c r="M61" s="42">
        <v>4.4638748274275141E-3</v>
      </c>
      <c r="N61" s="42">
        <v>1.9868817943784263E-2</v>
      </c>
      <c r="O61" s="44">
        <f t="shared" si="9"/>
        <v>1.0498990333111357E-3</v>
      </c>
      <c r="Q61" s="599"/>
      <c r="R61" s="140" t="s">
        <v>875</v>
      </c>
      <c r="S61" s="42">
        <v>-3.7383177570093455E-2</v>
      </c>
      <c r="T61" s="42">
        <v>4.4638748274275141E-3</v>
      </c>
      <c r="U61" s="141">
        <v>-5.3031170257411588E-3</v>
      </c>
      <c r="V61" s="141">
        <v>1.8155748107122958</v>
      </c>
      <c r="W61" s="142">
        <f t="shared" si="10"/>
        <v>-4.0184559239202382E-2</v>
      </c>
      <c r="X61" s="206">
        <f t="shared" si="11"/>
        <v>1.6147988012489656E-3</v>
      </c>
    </row>
    <row r="62" spans="1:33" ht="16.5" thickBot="1" x14ac:dyDescent="0.3">
      <c r="A62" s="3" t="s">
        <v>308</v>
      </c>
      <c r="B62" s="4" t="s">
        <v>927</v>
      </c>
      <c r="C62" s="4" t="s">
        <v>910</v>
      </c>
      <c r="D62" s="4" t="s">
        <v>563</v>
      </c>
      <c r="E62" s="4" t="s">
        <v>549</v>
      </c>
      <c r="F62" s="4" t="s">
        <v>2260</v>
      </c>
      <c r="G62" s="4" t="s">
        <v>2261</v>
      </c>
      <c r="I62" s="591"/>
      <c r="J62" s="41" t="s">
        <v>876</v>
      </c>
      <c r="K62" s="42">
        <v>3.8834951456310676E-2</v>
      </c>
      <c r="L62" s="42">
        <v>3.077020835162202E-2</v>
      </c>
      <c r="M62" s="42">
        <v>-5.7612131763413272E-3</v>
      </c>
      <c r="N62" s="42">
        <v>1.9868817943784263E-2</v>
      </c>
      <c r="O62" s="44">
        <f t="shared" si="9"/>
        <v>-2.0669961674898854E-4</v>
      </c>
      <c r="Q62" s="599"/>
      <c r="R62" s="140" t="s">
        <v>876</v>
      </c>
      <c r="S62" s="42">
        <v>3.8834951456310676E-2</v>
      </c>
      <c r="T62" s="42">
        <v>-5.7612131763413272E-3</v>
      </c>
      <c r="U62" s="141">
        <v>-5.3031170257411588E-3</v>
      </c>
      <c r="V62" s="141">
        <v>1.8155748107122958</v>
      </c>
      <c r="W62" s="142">
        <f t="shared" si="10"/>
        <v>5.4597982004160925E-2</v>
      </c>
      <c r="X62" s="206">
        <f t="shared" si="11"/>
        <v>2.9809396389266804E-3</v>
      </c>
    </row>
    <row r="63" spans="1:33" ht="16.5" thickBot="1" x14ac:dyDescent="0.3">
      <c r="A63" s="3" t="s">
        <v>314</v>
      </c>
      <c r="B63" s="4" t="s">
        <v>818</v>
      </c>
      <c r="C63" s="4" t="s">
        <v>2262</v>
      </c>
      <c r="D63" s="4" t="s">
        <v>2263</v>
      </c>
      <c r="E63" s="4" t="s">
        <v>927</v>
      </c>
      <c r="F63" s="4" t="s">
        <v>2264</v>
      </c>
      <c r="G63" s="4" t="s">
        <v>2265</v>
      </c>
      <c r="I63" s="591"/>
      <c r="J63" s="41" t="s">
        <v>877</v>
      </c>
      <c r="K63" s="42">
        <v>0.10280373831775701</v>
      </c>
      <c r="L63" s="42">
        <v>3.077020835162202E-2</v>
      </c>
      <c r="M63" s="42">
        <v>2.1058694775646664E-2</v>
      </c>
      <c r="N63" s="42">
        <v>1.9868817943784263E-2</v>
      </c>
      <c r="O63" s="44">
        <f t="shared" si="9"/>
        <v>8.5711028423970053E-5</v>
      </c>
      <c r="Q63" s="599"/>
      <c r="R63" s="140" t="s">
        <v>877</v>
      </c>
      <c r="S63" s="42">
        <v>0.10280373831775701</v>
      </c>
      <c r="T63" s="42">
        <v>2.1058694775646664E-2</v>
      </c>
      <c r="U63" s="141">
        <v>-5.3031170257411588E-3</v>
      </c>
      <c r="V63" s="141">
        <v>1.8155748107122958</v>
      </c>
      <c r="W63" s="142">
        <f t="shared" si="10"/>
        <v>6.9873219562355454E-2</v>
      </c>
      <c r="X63" s="206">
        <f t="shared" si="11"/>
        <v>4.8822668120091332E-3</v>
      </c>
    </row>
    <row r="64" spans="1:33" ht="16.5" thickBot="1" x14ac:dyDescent="0.3">
      <c r="A64" s="3" t="s">
        <v>320</v>
      </c>
      <c r="B64" s="4" t="s">
        <v>986</v>
      </c>
      <c r="C64" s="4" t="s">
        <v>915</v>
      </c>
      <c r="D64" s="4" t="s">
        <v>2266</v>
      </c>
      <c r="E64" s="4" t="s">
        <v>965</v>
      </c>
      <c r="F64" s="4" t="s">
        <v>2267</v>
      </c>
      <c r="G64" s="4" t="s">
        <v>2268</v>
      </c>
      <c r="I64" s="592"/>
      <c r="J64" s="41" t="s">
        <v>866</v>
      </c>
      <c r="K64" s="42">
        <v>1.977401129943503E-2</v>
      </c>
      <c r="L64" s="42">
        <v>3.077020835162202E-2</v>
      </c>
      <c r="M64" s="42">
        <v>1.3821037311159501E-2</v>
      </c>
      <c r="N64" s="42">
        <v>1.9868817943784263E-2</v>
      </c>
      <c r="O64" s="44">
        <f t="shared" si="9"/>
        <v>6.6502587564741986E-5</v>
      </c>
      <c r="Q64" s="599"/>
      <c r="R64" s="140" t="s">
        <v>866</v>
      </c>
      <c r="S64" s="42">
        <v>1.977401129943503E-2</v>
      </c>
      <c r="T64" s="42">
        <v>1.3821037311159501E-2</v>
      </c>
      <c r="U64" s="141">
        <v>-5.3031170257411588E-3</v>
      </c>
      <c r="V64" s="141">
        <v>1.8155748107122958</v>
      </c>
      <c r="W64" s="142">
        <f t="shared" si="10"/>
        <v>-1.5998874879800257E-5</v>
      </c>
      <c r="X64" s="206">
        <f t="shared" si="11"/>
        <v>2.5596399741950368E-10</v>
      </c>
    </row>
    <row r="65" spans="1:24" ht="15.75" thickBot="1" x14ac:dyDescent="0.3">
      <c r="A65" s="3" t="s">
        <v>325</v>
      </c>
      <c r="B65" s="4" t="s">
        <v>515</v>
      </c>
      <c r="C65" s="4" t="s">
        <v>574</v>
      </c>
      <c r="D65" s="4" t="s">
        <v>964</v>
      </c>
      <c r="E65" s="4" t="s">
        <v>987</v>
      </c>
      <c r="F65" s="4" t="s">
        <v>2269</v>
      </c>
      <c r="G65" s="4" t="s">
        <v>2270</v>
      </c>
      <c r="I65" s="593" t="s">
        <v>891</v>
      </c>
      <c r="J65" s="594"/>
      <c r="K65" s="594"/>
      <c r="L65" s="594"/>
      <c r="M65" s="594"/>
      <c r="N65" s="605"/>
      <c r="O65" s="44">
        <f>SUM(O53:O64)</f>
        <v>8.1332927935325039E-3</v>
      </c>
      <c r="Q65" s="599" t="s">
        <v>891</v>
      </c>
      <c r="R65" s="599"/>
      <c r="S65" s="599"/>
      <c r="T65" s="599"/>
      <c r="U65" s="599"/>
      <c r="V65" s="599"/>
      <c r="W65" s="599"/>
      <c r="X65" s="206">
        <f>SUM(X53:X64)</f>
        <v>2.2347658921648635E-2</v>
      </c>
    </row>
    <row r="66" spans="1:24" ht="17.25" thickBot="1" x14ac:dyDescent="0.3">
      <c r="A66" s="3" t="s">
        <v>330</v>
      </c>
      <c r="B66" s="4" t="s">
        <v>818</v>
      </c>
      <c r="C66" s="4" t="s">
        <v>654</v>
      </c>
      <c r="D66" s="4" t="s">
        <v>563</v>
      </c>
      <c r="E66" s="4" t="s">
        <v>549</v>
      </c>
      <c r="F66" s="4" t="s">
        <v>2260</v>
      </c>
      <c r="G66" s="4" t="s">
        <v>2271</v>
      </c>
      <c r="I66" s="606" t="s">
        <v>892</v>
      </c>
      <c r="J66" s="607"/>
      <c r="K66" s="607"/>
      <c r="L66" s="607"/>
      <c r="M66" s="607"/>
      <c r="N66" s="608"/>
      <c r="O66" s="44">
        <f>O65/12</f>
        <v>6.7777439946104196E-4</v>
      </c>
      <c r="Q66" s="600" t="s">
        <v>5070</v>
      </c>
      <c r="R66" s="600"/>
      <c r="S66" s="600"/>
      <c r="T66" s="600"/>
      <c r="U66" s="600"/>
      <c r="V66" s="600"/>
      <c r="W66" s="600"/>
      <c r="X66" s="206">
        <f>X65/12</f>
        <v>1.8623049101373862E-3</v>
      </c>
    </row>
    <row r="67" spans="1:24" ht="18" thickBot="1" x14ac:dyDescent="0.3">
      <c r="A67" s="3" t="s">
        <v>335</v>
      </c>
      <c r="B67" s="4" t="s">
        <v>915</v>
      </c>
      <c r="C67" s="4" t="s">
        <v>913</v>
      </c>
      <c r="D67" s="4" t="s">
        <v>2272</v>
      </c>
      <c r="E67" s="4" t="s">
        <v>982</v>
      </c>
      <c r="F67" s="4" t="s">
        <v>2273</v>
      </c>
      <c r="G67" s="4" t="s">
        <v>2274</v>
      </c>
      <c r="I67" s="39" t="s">
        <v>884</v>
      </c>
      <c r="J67" s="40" t="s">
        <v>885</v>
      </c>
      <c r="K67" s="40" t="s">
        <v>886</v>
      </c>
      <c r="L67" s="40" t="s">
        <v>887</v>
      </c>
      <c r="M67" s="40" t="s">
        <v>888</v>
      </c>
      <c r="N67" s="40" t="s">
        <v>889</v>
      </c>
      <c r="O67" s="40" t="s">
        <v>890</v>
      </c>
      <c r="Q67" s="161" t="s">
        <v>884</v>
      </c>
      <c r="R67" s="161" t="s">
        <v>885</v>
      </c>
      <c r="S67" s="161" t="s">
        <v>886</v>
      </c>
      <c r="T67" s="161" t="s">
        <v>888</v>
      </c>
      <c r="U67" s="161" t="s">
        <v>5071</v>
      </c>
      <c r="V67" s="161" t="s">
        <v>5072</v>
      </c>
      <c r="W67" s="161" t="s">
        <v>5073</v>
      </c>
      <c r="X67" s="516" t="s">
        <v>5074</v>
      </c>
    </row>
    <row r="68" spans="1:24" ht="16.5" thickBot="1" x14ac:dyDescent="0.3">
      <c r="A68" s="3" t="s">
        <v>340</v>
      </c>
      <c r="B68" s="4" t="s">
        <v>919</v>
      </c>
      <c r="C68" s="4" t="s">
        <v>654</v>
      </c>
      <c r="D68" s="4" t="s">
        <v>983</v>
      </c>
      <c r="E68" s="4" t="s">
        <v>915</v>
      </c>
      <c r="F68" s="4" t="s">
        <v>2275</v>
      </c>
      <c r="G68" s="4" t="s">
        <v>2276</v>
      </c>
      <c r="I68" s="590">
        <v>2015</v>
      </c>
      <c r="J68" s="41" t="s">
        <v>867</v>
      </c>
      <c r="K68" s="42">
        <v>0.11911357340720222</v>
      </c>
      <c r="L68" s="42">
        <v>2.227231121170636E-2</v>
      </c>
      <c r="M68" s="42">
        <v>1.4990318057379324E-2</v>
      </c>
      <c r="N68" s="42">
        <v>-8.9212734082430127E-3</v>
      </c>
      <c r="O68" s="44">
        <f>((K68-L68)*(M68-N68))</f>
        <v>2.3156286986339134E-3</v>
      </c>
      <c r="Q68" s="599">
        <v>2015</v>
      </c>
      <c r="R68" s="140" t="s">
        <v>867</v>
      </c>
      <c r="S68" s="42">
        <v>0.11911357340720222</v>
      </c>
      <c r="T68" s="42">
        <v>1.4990318057379324E-2</v>
      </c>
      <c r="U68" s="141">
        <v>3.9024209808304761E-2</v>
      </c>
      <c r="V68" s="141">
        <v>1.8777474728125816</v>
      </c>
      <c r="W68" s="142">
        <f>S68-U68-(V68*T68)</f>
        <v>5.1941331749996628E-2</v>
      </c>
      <c r="X68" s="206">
        <f>W68^2</f>
        <v>2.6979019439632079E-3</v>
      </c>
    </row>
    <row r="69" spans="1:24" ht="16.5" thickBot="1" x14ac:dyDescent="0.3">
      <c r="A69" s="3" t="s">
        <v>2277</v>
      </c>
      <c r="B69" s="661" t="s">
        <v>2221</v>
      </c>
      <c r="C69" s="661"/>
      <c r="D69" s="661"/>
      <c r="E69" s="661"/>
      <c r="F69" s="661"/>
      <c r="G69" s="661"/>
      <c r="I69" s="591"/>
      <c r="J69" s="41" t="s">
        <v>868</v>
      </c>
      <c r="K69" s="42">
        <v>9.9009900990099015E-2</v>
      </c>
      <c r="L69" s="42">
        <v>2.227231121170636E-2</v>
      </c>
      <c r="M69" s="42">
        <v>3.8188695795186717E-2</v>
      </c>
      <c r="N69" s="42">
        <v>-8.9212734082430127E-3</v>
      </c>
      <c r="O69" s="44">
        <f t="shared" ref="O69:O79" si="12">((K69-L69)*(M69-N69))</f>
        <v>3.615105491205502E-3</v>
      </c>
      <c r="Q69" s="599"/>
      <c r="R69" s="140" t="s">
        <v>868</v>
      </c>
      <c r="S69" s="42">
        <v>9.9009900990099015E-2</v>
      </c>
      <c r="T69" s="42">
        <v>3.8188695795186717E-2</v>
      </c>
      <c r="U69" s="141">
        <v>3.9024209808304761E-2</v>
      </c>
      <c r="V69" s="141">
        <v>1.8777474728125816</v>
      </c>
      <c r="W69" s="142">
        <f t="shared" ref="W69:W79" si="13">S69-U69-(V69*T69)</f>
        <v>-1.1723035837626058E-2</v>
      </c>
      <c r="X69" s="206">
        <f t="shared" ref="X69:X79" si="14">W69^2</f>
        <v>1.374295692502649E-4</v>
      </c>
    </row>
    <row r="70" spans="1:24" ht="16.5" thickBot="1" x14ac:dyDescent="0.3">
      <c r="A70" s="3" t="s">
        <v>343</v>
      </c>
      <c r="B70" s="4" t="s">
        <v>838</v>
      </c>
      <c r="C70" s="4" t="s">
        <v>472</v>
      </c>
      <c r="D70" s="4" t="s">
        <v>509</v>
      </c>
      <c r="E70" s="4" t="s">
        <v>911</v>
      </c>
      <c r="F70" s="4" t="s">
        <v>2278</v>
      </c>
      <c r="G70" s="4" t="s">
        <v>2279</v>
      </c>
      <c r="I70" s="591"/>
      <c r="J70" s="41" t="s">
        <v>869</v>
      </c>
      <c r="K70" s="42">
        <v>-3.8288288288288286E-2</v>
      </c>
      <c r="L70" s="42">
        <v>2.227231121170636E-2</v>
      </c>
      <c r="M70" s="42">
        <v>1.5904866508955791E-2</v>
      </c>
      <c r="N70" s="42">
        <v>-8.9212734082430127E-3</v>
      </c>
      <c r="O70" s="44">
        <f t="shared" si="12"/>
        <v>-1.503485916656307E-3</v>
      </c>
      <c r="Q70" s="599"/>
      <c r="R70" s="140" t="s">
        <v>869</v>
      </c>
      <c r="S70" s="42">
        <v>-3.8288288288288286E-2</v>
      </c>
      <c r="T70" s="42">
        <v>1.5904866508955791E-2</v>
      </c>
      <c r="U70" s="141">
        <v>3.9024209808304761E-2</v>
      </c>
      <c r="V70" s="141">
        <v>1.8777474728125816</v>
      </c>
      <c r="W70" s="142">
        <f t="shared" si="13"/>
        <v>-0.10717782098920625</v>
      </c>
      <c r="X70" s="206">
        <f t="shared" si="14"/>
        <v>1.1487085311994339E-2</v>
      </c>
    </row>
    <row r="71" spans="1:24" ht="16.5" thickBot="1" x14ac:dyDescent="0.3">
      <c r="A71" s="3" t="s">
        <v>348</v>
      </c>
      <c r="B71" s="4" t="s">
        <v>919</v>
      </c>
      <c r="C71" s="4" t="s">
        <v>486</v>
      </c>
      <c r="D71" s="4" t="s">
        <v>821</v>
      </c>
      <c r="E71" s="4" t="s">
        <v>486</v>
      </c>
      <c r="F71" s="4" t="s">
        <v>2280</v>
      </c>
      <c r="G71" s="4" t="s">
        <v>2281</v>
      </c>
      <c r="I71" s="591"/>
      <c r="J71" s="41" t="s">
        <v>870</v>
      </c>
      <c r="K71" s="42">
        <v>-0.12646370023419204</v>
      </c>
      <c r="L71" s="42">
        <v>2.227231121170636E-2</v>
      </c>
      <c r="M71" s="42">
        <v>-9.6159843649292046E-2</v>
      </c>
      <c r="N71" s="42">
        <v>-8.9212734082430127E-3</v>
      </c>
      <c r="O71" s="44">
        <f t="shared" si="12"/>
        <v>1.297551698189648E-2</v>
      </c>
      <c r="Q71" s="599"/>
      <c r="R71" s="140" t="s">
        <v>870</v>
      </c>
      <c r="S71" s="42">
        <v>-0.12646370023419204</v>
      </c>
      <c r="T71" s="42">
        <v>-9.6159843649292046E-2</v>
      </c>
      <c r="U71" s="141">
        <v>3.9024209808304761E-2</v>
      </c>
      <c r="V71" s="141">
        <v>1.8777474728125816</v>
      </c>
      <c r="W71" s="142">
        <f t="shared" si="13"/>
        <v>1.5075993356014311E-2</v>
      </c>
      <c r="X71" s="206">
        <f t="shared" si="14"/>
        <v>2.2728557567058765E-4</v>
      </c>
    </row>
    <row r="72" spans="1:24" ht="16.5" thickBot="1" x14ac:dyDescent="0.3">
      <c r="A72" s="3" t="s">
        <v>350</v>
      </c>
      <c r="B72" s="4" t="s">
        <v>509</v>
      </c>
      <c r="C72" s="4" t="s">
        <v>922</v>
      </c>
      <c r="D72" s="4" t="s">
        <v>988</v>
      </c>
      <c r="E72" s="4" t="s">
        <v>821</v>
      </c>
      <c r="F72" s="4" t="s">
        <v>2282</v>
      </c>
      <c r="G72" s="4" t="s">
        <v>2283</v>
      </c>
      <c r="I72" s="591"/>
      <c r="J72" s="41" t="s">
        <v>871</v>
      </c>
      <c r="K72" s="42">
        <v>2.9490616621983913E-2</v>
      </c>
      <c r="L72" s="42">
        <v>2.227231121170636E-2</v>
      </c>
      <c r="M72" s="42">
        <v>3.9899245491350682E-2</v>
      </c>
      <c r="N72" s="42">
        <v>-8.9212734082430127E-3</v>
      </c>
      <c r="O72" s="44">
        <f t="shared" si="12"/>
        <v>3.5240141570549473E-4</v>
      </c>
      <c r="Q72" s="599"/>
      <c r="R72" s="140" t="s">
        <v>871</v>
      </c>
      <c r="S72" s="42">
        <v>2.9490616621983913E-2</v>
      </c>
      <c r="T72" s="42">
        <v>3.9899245491350682E-2</v>
      </c>
      <c r="U72" s="141">
        <v>3.9024209808304761E-2</v>
      </c>
      <c r="V72" s="141">
        <v>1.8777474728125816</v>
      </c>
      <c r="W72" s="142">
        <f t="shared" si="13"/>
        <v>-8.4454300574833385E-2</v>
      </c>
      <c r="X72" s="206">
        <f t="shared" si="14"/>
        <v>7.1325288855843029E-3</v>
      </c>
    </row>
    <row r="73" spans="1:24" ht="16.5" thickBot="1" x14ac:dyDescent="0.3">
      <c r="A73" s="3" t="s">
        <v>353</v>
      </c>
      <c r="B73" s="4" t="s">
        <v>915</v>
      </c>
      <c r="C73" s="4" t="s">
        <v>822</v>
      </c>
      <c r="D73" s="4" t="s">
        <v>986</v>
      </c>
      <c r="E73" s="4" t="s">
        <v>919</v>
      </c>
      <c r="F73" s="4" t="s">
        <v>2284</v>
      </c>
      <c r="G73" s="4" t="s">
        <v>2285</v>
      </c>
      <c r="I73" s="591"/>
      <c r="J73" s="41" t="s">
        <v>872</v>
      </c>
      <c r="K73" s="42">
        <v>-0.12335958005249344</v>
      </c>
      <c r="L73" s="42">
        <v>2.227231121170636E-2</v>
      </c>
      <c r="M73" s="42">
        <v>-7.1881256014068778E-2</v>
      </c>
      <c r="N73" s="42">
        <v>-8.9212734082430127E-3</v>
      </c>
      <c r="O73" s="44">
        <f t="shared" si="12"/>
        <v>9.1689813408475269E-3</v>
      </c>
      <c r="Q73" s="599"/>
      <c r="R73" s="140" t="s">
        <v>872</v>
      </c>
      <c r="S73" s="42">
        <v>-0.12335958005249344</v>
      </c>
      <c r="T73" s="42">
        <v>-7.1881256014068778E-2</v>
      </c>
      <c r="U73" s="141">
        <v>3.9024209808304761E-2</v>
      </c>
      <c r="V73" s="141">
        <v>1.8777474728125816</v>
      </c>
      <c r="W73" s="142">
        <f t="shared" si="13"/>
        <v>-2.7408943037786376E-2</v>
      </c>
      <c r="X73" s="206">
        <f t="shared" si="14"/>
        <v>7.5125015844861823E-4</v>
      </c>
    </row>
    <row r="74" spans="1:24" ht="16.5" thickBot="1" x14ac:dyDescent="0.3">
      <c r="A74" s="3" t="s">
        <v>356</v>
      </c>
      <c r="B74" s="4" t="s">
        <v>964</v>
      </c>
      <c r="C74" s="4" t="s">
        <v>910</v>
      </c>
      <c r="D74" s="4" t="s">
        <v>818</v>
      </c>
      <c r="E74" s="4" t="s">
        <v>910</v>
      </c>
      <c r="F74" s="4" t="s">
        <v>2286</v>
      </c>
      <c r="G74" s="4" t="s">
        <v>2287</v>
      </c>
      <c r="I74" s="591"/>
      <c r="J74" s="41" t="s">
        <v>873</v>
      </c>
      <c r="K74" s="42">
        <v>7.1856287425149698E-2</v>
      </c>
      <c r="L74" s="42">
        <v>2.227231121170636E-2</v>
      </c>
      <c r="M74" s="42">
        <v>-3.1031770622303743E-2</v>
      </c>
      <c r="N74" s="42">
        <v>-8.9212734082430127E-3</v>
      </c>
      <c r="O74" s="44">
        <f t="shared" si="12"/>
        <v>-1.0963263679293924E-3</v>
      </c>
      <c r="Q74" s="599"/>
      <c r="R74" s="140" t="s">
        <v>873</v>
      </c>
      <c r="S74" s="42">
        <v>7.1856287425149698E-2</v>
      </c>
      <c r="T74" s="42">
        <v>-3.1031770622303743E-2</v>
      </c>
      <c r="U74" s="141">
        <v>3.9024209808304761E-2</v>
      </c>
      <c r="V74" s="141">
        <v>1.8777474728125816</v>
      </c>
      <c r="W74" s="142">
        <f t="shared" si="13"/>
        <v>9.1101906479775507E-2</v>
      </c>
      <c r="X74" s="206">
        <f t="shared" si="14"/>
        <v>8.2995573642497631E-3</v>
      </c>
    </row>
    <row r="75" spans="1:24" ht="16.5" thickBot="1" x14ac:dyDescent="0.3">
      <c r="A75" s="3" t="s">
        <v>358</v>
      </c>
      <c r="B75" s="4" t="s">
        <v>555</v>
      </c>
      <c r="C75" s="4" t="s">
        <v>515</v>
      </c>
      <c r="D75" s="4" t="s">
        <v>931</v>
      </c>
      <c r="E75" s="4" t="s">
        <v>1911</v>
      </c>
      <c r="F75" s="4" t="s">
        <v>2288</v>
      </c>
      <c r="G75" s="4" t="s">
        <v>2289</v>
      </c>
      <c r="I75" s="591"/>
      <c r="J75" s="41" t="s">
        <v>874</v>
      </c>
      <c r="K75" s="42">
        <v>-0.10335195530726257</v>
      </c>
      <c r="L75" s="42">
        <v>2.227231121170636E-2</v>
      </c>
      <c r="M75" s="42">
        <v>-5.2010822777026289E-2</v>
      </c>
      <c r="N75" s="42">
        <v>-8.9212734082430127E-3</v>
      </c>
      <c r="O75" s="44">
        <f t="shared" si="12"/>
        <v>5.4130930340862997E-3</v>
      </c>
      <c r="Q75" s="599"/>
      <c r="R75" s="140" t="s">
        <v>874</v>
      </c>
      <c r="S75" s="42">
        <v>-0.10335195530726257</v>
      </c>
      <c r="T75" s="42">
        <v>-5.2010822777026289E-2</v>
      </c>
      <c r="U75" s="141">
        <v>3.9024209808304761E-2</v>
      </c>
      <c r="V75" s="141">
        <v>1.8777474728125816</v>
      </c>
      <c r="W75" s="142">
        <f t="shared" si="13"/>
        <v>-4.4712974087103161E-2</v>
      </c>
      <c r="X75" s="206">
        <f t="shared" si="14"/>
        <v>1.9992500517139588E-3</v>
      </c>
    </row>
    <row r="76" spans="1:24" ht="16.5" thickBot="1" x14ac:dyDescent="0.3">
      <c r="A76" s="3" t="s">
        <v>364</v>
      </c>
      <c r="B76" s="4" t="s">
        <v>977</v>
      </c>
      <c r="C76" s="4" t="s">
        <v>968</v>
      </c>
      <c r="D76" s="4" t="s">
        <v>958</v>
      </c>
      <c r="E76" s="4" t="s">
        <v>555</v>
      </c>
      <c r="F76" s="4" t="s">
        <v>2290</v>
      </c>
      <c r="G76" s="4" t="s">
        <v>2291</v>
      </c>
      <c r="I76" s="591"/>
      <c r="J76" s="41" t="s">
        <v>875</v>
      </c>
      <c r="K76" s="42">
        <v>-0.12461059190031153</v>
      </c>
      <c r="L76" s="42">
        <v>2.227231121170636E-2</v>
      </c>
      <c r="M76" s="42">
        <v>-8.5403666273141152E-2</v>
      </c>
      <c r="N76" s="42">
        <v>-8.9212734082430127E-3</v>
      </c>
      <c r="O76" s="44">
        <f t="shared" si="12"/>
        <v>1.123395590095012E-2</v>
      </c>
      <c r="Q76" s="599"/>
      <c r="R76" s="140" t="s">
        <v>875</v>
      </c>
      <c r="S76" s="42">
        <v>-0.12461059190031153</v>
      </c>
      <c r="T76" s="42">
        <v>-8.5403666273141152E-2</v>
      </c>
      <c r="U76" s="141">
        <v>3.9024209808304761E-2</v>
      </c>
      <c r="V76" s="141">
        <v>1.8777474728125816</v>
      </c>
      <c r="W76" s="142">
        <f t="shared" si="13"/>
        <v>-3.2682831952963731E-3</v>
      </c>
      <c r="X76" s="206">
        <f t="shared" si="14"/>
        <v>1.0681675044656671E-5</v>
      </c>
    </row>
    <row r="77" spans="1:24" ht="16.5" thickBot="1" x14ac:dyDescent="0.3">
      <c r="A77" s="3" t="s">
        <v>368</v>
      </c>
      <c r="B77" s="4" t="s">
        <v>990</v>
      </c>
      <c r="C77" s="4" t="s">
        <v>990</v>
      </c>
      <c r="D77" s="4" t="s">
        <v>990</v>
      </c>
      <c r="E77" s="4" t="s">
        <v>990</v>
      </c>
      <c r="F77" s="4" t="s">
        <v>990</v>
      </c>
      <c r="G77" s="4" t="s">
        <v>990</v>
      </c>
      <c r="I77" s="591"/>
      <c r="J77" s="41" t="s">
        <v>876</v>
      </c>
      <c r="K77" s="42">
        <v>0.15302491103202848</v>
      </c>
      <c r="L77" s="42">
        <v>2.227231121170636E-2</v>
      </c>
      <c r="M77" s="42">
        <v>7.7661777639081955E-2</v>
      </c>
      <c r="N77" s="42">
        <v>-8.9212734082430127E-3</v>
      </c>
      <c r="O77" s="44">
        <f t="shared" si="12"/>
        <v>1.1320959024813403E-2</v>
      </c>
      <c r="Q77" s="599"/>
      <c r="R77" s="140" t="s">
        <v>876</v>
      </c>
      <c r="S77" s="42">
        <v>0.15302491103202848</v>
      </c>
      <c r="T77" s="42">
        <v>7.7661777639081955E-2</v>
      </c>
      <c r="U77" s="141">
        <v>3.9024209808304761E-2</v>
      </c>
      <c r="V77" s="141">
        <v>1.8777474728125816</v>
      </c>
      <c r="W77" s="142">
        <f t="shared" si="13"/>
        <v>-3.1828505472195096E-2</v>
      </c>
      <c r="X77" s="206">
        <f t="shared" si="14"/>
        <v>1.0130537605935531E-3</v>
      </c>
    </row>
    <row r="78" spans="1:24" ht="16.5" thickBot="1" x14ac:dyDescent="0.3">
      <c r="A78" s="660" t="s">
        <v>2292</v>
      </c>
      <c r="B78" s="660"/>
      <c r="C78" s="660"/>
      <c r="D78" s="660"/>
      <c r="E78" s="660"/>
      <c r="F78" s="660"/>
      <c r="G78" s="660"/>
      <c r="I78" s="591"/>
      <c r="J78" s="41" t="s">
        <v>877</v>
      </c>
      <c r="K78" s="42">
        <v>3.7037037037037035E-2</v>
      </c>
      <c r="L78" s="42">
        <v>2.227231121170636E-2</v>
      </c>
      <c r="M78" s="42">
        <v>-5.6204177800007653E-3</v>
      </c>
      <c r="N78" s="42">
        <v>-8.9212734082430127E-3</v>
      </c>
      <c r="O78" s="44">
        <f t="shared" si="12"/>
        <v>4.8736228339996422E-5</v>
      </c>
      <c r="Q78" s="599"/>
      <c r="R78" s="140" t="s">
        <v>877</v>
      </c>
      <c r="S78" s="42">
        <v>3.7037037037037035E-2</v>
      </c>
      <c r="T78" s="42">
        <v>-5.6204177800007653E-3</v>
      </c>
      <c r="U78" s="141">
        <v>3.9024209808304761E-2</v>
      </c>
      <c r="V78" s="141">
        <v>1.8777474728125816</v>
      </c>
      <c r="W78" s="142">
        <f t="shared" si="13"/>
        <v>8.5665525112796122E-3</v>
      </c>
      <c r="X78" s="206">
        <f t="shared" si="14"/>
        <v>7.3385821928511027E-5</v>
      </c>
    </row>
    <row r="79" spans="1:24" ht="16.5" thickBot="1" x14ac:dyDescent="0.3">
      <c r="I79" s="592"/>
      <c r="J79" s="41" t="s">
        <v>866</v>
      </c>
      <c r="K79" s="42">
        <v>0.27380952380952384</v>
      </c>
      <c r="L79" s="42">
        <v>2.227231121170636E-2</v>
      </c>
      <c r="M79" s="42">
        <v>4.8407592724962187E-2</v>
      </c>
      <c r="N79" s="42">
        <v>-8.9212734082430127E-3</v>
      </c>
      <c r="O79" s="44">
        <f t="shared" si="12"/>
        <v>1.4420343188539856E-2</v>
      </c>
      <c r="Q79" s="599"/>
      <c r="R79" s="140" t="s">
        <v>866</v>
      </c>
      <c r="S79" s="42">
        <v>0.27380952380952384</v>
      </c>
      <c r="T79" s="42">
        <v>4.8407592724962187E-2</v>
      </c>
      <c r="U79" s="141">
        <v>3.9024209808304761E-2</v>
      </c>
      <c r="V79" s="141">
        <v>1.8777474728125816</v>
      </c>
      <c r="W79" s="142">
        <f t="shared" si="13"/>
        <v>0.14388807909698062</v>
      </c>
      <c r="X79" s="206">
        <f t="shared" si="14"/>
        <v>2.0703779306218952E-2</v>
      </c>
    </row>
    <row r="80" spans="1:24" ht="15.75" thickBot="1" x14ac:dyDescent="0.3">
      <c r="I80" s="593" t="s">
        <v>891</v>
      </c>
      <c r="J80" s="594"/>
      <c r="K80" s="594"/>
      <c r="L80" s="594"/>
      <c r="M80" s="594"/>
      <c r="N80" s="605"/>
      <c r="O80" s="44">
        <f>SUM(O68:O79)</f>
        <v>6.826490902043289E-2</v>
      </c>
      <c r="Q80" s="599" t="s">
        <v>891</v>
      </c>
      <c r="R80" s="599"/>
      <c r="S80" s="599"/>
      <c r="T80" s="599"/>
      <c r="U80" s="599"/>
      <c r="V80" s="599"/>
      <c r="W80" s="599"/>
      <c r="X80" s="206">
        <f>SUM(X68:X79)</f>
        <v>5.4533189424660719E-2</v>
      </c>
    </row>
    <row r="81" spans="9:24" ht="17.25" thickBot="1" x14ac:dyDescent="0.3">
      <c r="I81" s="606" t="s">
        <v>892</v>
      </c>
      <c r="J81" s="607"/>
      <c r="K81" s="607"/>
      <c r="L81" s="607"/>
      <c r="M81" s="607"/>
      <c r="N81" s="608"/>
      <c r="O81" s="44">
        <f>O80/12</f>
        <v>5.6887424183694078E-3</v>
      </c>
      <c r="Q81" s="600" t="s">
        <v>5070</v>
      </c>
      <c r="R81" s="600"/>
      <c r="S81" s="600"/>
      <c r="T81" s="600"/>
      <c r="U81" s="600"/>
      <c r="V81" s="600"/>
      <c r="W81" s="600"/>
      <c r="X81" s="206">
        <f>X80/12</f>
        <v>4.5444324520550602E-3</v>
      </c>
    </row>
    <row r="82" spans="9:24" ht="18" thickBot="1" x14ac:dyDescent="0.3">
      <c r="I82" s="39" t="s">
        <v>884</v>
      </c>
      <c r="J82" s="40" t="s">
        <v>885</v>
      </c>
      <c r="K82" s="40" t="s">
        <v>886</v>
      </c>
      <c r="L82" s="40" t="s">
        <v>887</v>
      </c>
      <c r="M82" s="40" t="s">
        <v>888</v>
      </c>
      <c r="N82" s="40" t="s">
        <v>889</v>
      </c>
      <c r="O82" s="40" t="s">
        <v>890</v>
      </c>
      <c r="Q82" s="161" t="s">
        <v>884</v>
      </c>
      <c r="R82" s="161" t="s">
        <v>885</v>
      </c>
      <c r="S82" s="161" t="s">
        <v>886</v>
      </c>
      <c r="T82" s="161" t="s">
        <v>888</v>
      </c>
      <c r="U82" s="161" t="s">
        <v>5071</v>
      </c>
      <c r="V82" s="161" t="s">
        <v>5072</v>
      </c>
      <c r="W82" s="161" t="s">
        <v>5073</v>
      </c>
      <c r="X82" s="516" t="s">
        <v>5074</v>
      </c>
    </row>
    <row r="83" spans="9:24" ht="16.5" thickBot="1" x14ac:dyDescent="0.3">
      <c r="I83" s="590">
        <v>2016</v>
      </c>
      <c r="J83" s="41" t="s">
        <v>867</v>
      </c>
      <c r="K83" s="42">
        <v>-3.888888888888889E-2</v>
      </c>
      <c r="L83" s="43">
        <v>1.8170046627102431E-3</v>
      </c>
      <c r="M83" s="42">
        <v>1.0050124363976159E-2</v>
      </c>
      <c r="N83" s="42">
        <v>9.8098034712319256E-3</v>
      </c>
      <c r="O83" s="44">
        <f>((K83-L83)*(M83-N83))</f>
        <v>-9.7824766782720283E-6</v>
      </c>
      <c r="Q83" s="599">
        <v>2016</v>
      </c>
      <c r="R83" s="140" t="s">
        <v>867</v>
      </c>
      <c r="S83" s="42">
        <v>-3.888888888888889E-2</v>
      </c>
      <c r="T83" s="42">
        <v>1.0050124363976159E-2</v>
      </c>
      <c r="U83" s="141">
        <v>-1.6484622138544215E-2</v>
      </c>
      <c r="V83" s="141">
        <v>1.86564663144634</v>
      </c>
      <c r="W83" s="142">
        <f>S83-U83-(V83*T83)</f>
        <v>-4.115424741561359E-2</v>
      </c>
      <c r="X83" s="206">
        <f>W83^2</f>
        <v>1.693672080345538E-3</v>
      </c>
    </row>
    <row r="84" spans="9:24" ht="16.5" thickBot="1" x14ac:dyDescent="0.3">
      <c r="I84" s="591"/>
      <c r="J84" s="41" t="s">
        <v>868</v>
      </c>
      <c r="K84" s="42">
        <v>-2.6011560693641619E-2</v>
      </c>
      <c r="L84" s="43">
        <v>1.8170046627102431E-3</v>
      </c>
      <c r="M84" s="42">
        <v>4.3438042975537196E-2</v>
      </c>
      <c r="N84" s="42">
        <v>9.8098034712319256E-3</v>
      </c>
      <c r="O84" s="44">
        <f t="shared" ref="O84:O94" si="15">((K84-L84)*(M84-N84))</f>
        <v>-9.3582566086461275E-4</v>
      </c>
      <c r="Q84" s="599"/>
      <c r="R84" s="140" t="s">
        <v>868</v>
      </c>
      <c r="S84" s="42">
        <v>-2.6011560693641619E-2</v>
      </c>
      <c r="T84" s="42">
        <v>4.3438042975537196E-2</v>
      </c>
      <c r="U84" s="141">
        <v>-1.6484622138544215E-2</v>
      </c>
      <c r="V84" s="141">
        <v>1.86564663144634</v>
      </c>
      <c r="W84" s="142">
        <f t="shared" ref="W84:W94" si="16">S84-U84-(V84*T84)</f>
        <v>-9.0566977109029723E-2</v>
      </c>
      <c r="X84" s="206">
        <f t="shared" ref="X84:X94" si="17">W84^2</f>
        <v>8.2023773426675144E-3</v>
      </c>
    </row>
    <row r="85" spans="9:24" ht="16.5" thickBot="1" x14ac:dyDescent="0.3">
      <c r="I85" s="591"/>
      <c r="J85" s="41" t="s">
        <v>869</v>
      </c>
      <c r="K85" s="42">
        <v>8.9020771513353122E-2</v>
      </c>
      <c r="L85" s="43">
        <v>1.8170046627102431E-3</v>
      </c>
      <c r="M85" s="42">
        <v>6.7206555334595368E-3</v>
      </c>
      <c r="N85" s="42">
        <v>9.8098034712319256E-3</v>
      </c>
      <c r="O85" s="44">
        <f t="shared" si="15"/>
        <v>-2.6938533653264764E-4</v>
      </c>
      <c r="Q85" s="599"/>
      <c r="R85" s="140" t="s">
        <v>869</v>
      </c>
      <c r="S85" s="42">
        <v>8.9020771513353122E-2</v>
      </c>
      <c r="T85" s="42">
        <v>6.7206555334595368E-3</v>
      </c>
      <c r="U85" s="141">
        <v>-1.6484622138544215E-2</v>
      </c>
      <c r="V85" s="141">
        <v>1.86564663144634</v>
      </c>
      <c r="W85" s="142">
        <f t="shared" si="16"/>
        <v>9.2967025294787356E-2</v>
      </c>
      <c r="X85" s="206">
        <f t="shared" si="17"/>
        <v>8.6428677921616317E-3</v>
      </c>
    </row>
    <row r="86" spans="9:24" ht="16.5" thickBot="1" x14ac:dyDescent="0.3">
      <c r="I86" s="591"/>
      <c r="J86" s="41" t="s">
        <v>870</v>
      </c>
      <c r="K86" s="42">
        <v>8.1743869209809257E-3</v>
      </c>
      <c r="L86" s="43">
        <v>1.8170046627102431E-3</v>
      </c>
      <c r="M86" s="42">
        <v>-9.3294460641399797E-3</v>
      </c>
      <c r="N86" s="42">
        <v>9.8098034712319256E-3</v>
      </c>
      <c r="O86" s="44">
        <f t="shared" si="15"/>
        <v>-1.2167552543278874E-4</v>
      </c>
      <c r="Q86" s="599"/>
      <c r="R86" s="140" t="s">
        <v>870</v>
      </c>
      <c r="S86" s="42">
        <v>8.1743869209809257E-3</v>
      </c>
      <c r="T86" s="42">
        <v>-9.3294460641399797E-3</v>
      </c>
      <c r="U86" s="141">
        <v>-1.6484622138544215E-2</v>
      </c>
      <c r="V86" s="141">
        <v>1.86564663144634</v>
      </c>
      <c r="W86" s="142">
        <f t="shared" si="16"/>
        <v>4.2064458682348205E-2</v>
      </c>
      <c r="X86" s="206">
        <f t="shared" si="17"/>
        <v>1.7694186842389793E-3</v>
      </c>
    </row>
    <row r="87" spans="9:24" ht="16.5" thickBot="1" x14ac:dyDescent="0.3">
      <c r="I87" s="591"/>
      <c r="J87" s="41" t="s">
        <v>871</v>
      </c>
      <c r="K87" s="42">
        <v>-8.1081081081081086E-3</v>
      </c>
      <c r="L87" s="43">
        <v>1.8170046627102431E-3</v>
      </c>
      <c r="M87" s="42">
        <v>-1.5014834656640762E-2</v>
      </c>
      <c r="N87" s="42">
        <v>9.8098034712319256E-3</v>
      </c>
      <c r="O87" s="44">
        <f t="shared" si="15"/>
        <v>2.4638733291389338E-4</v>
      </c>
      <c r="Q87" s="599"/>
      <c r="R87" s="140" t="s">
        <v>871</v>
      </c>
      <c r="S87" s="42">
        <v>-8.1081081081081086E-3</v>
      </c>
      <c r="T87" s="42">
        <v>-1.5014834656640762E-2</v>
      </c>
      <c r="U87" s="141">
        <v>-1.6484622138544215E-2</v>
      </c>
      <c r="V87" s="141">
        <v>1.86564663144634</v>
      </c>
      <c r="W87" s="142">
        <f t="shared" si="16"/>
        <v>3.6388889729321708E-2</v>
      </c>
      <c r="X87" s="206">
        <f t="shared" si="17"/>
        <v>1.3241512957327349E-3</v>
      </c>
    </row>
    <row r="88" spans="9:24" ht="16.5" thickBot="1" x14ac:dyDescent="0.3">
      <c r="I88" s="591"/>
      <c r="J88" s="41" t="s">
        <v>872</v>
      </c>
      <c r="K88" s="42">
        <v>0.15300546448087432</v>
      </c>
      <c r="L88" s="43">
        <v>1.8170046627102431E-3</v>
      </c>
      <c r="M88" s="42">
        <v>4.9645736027609466E-2</v>
      </c>
      <c r="N88" s="42">
        <v>9.8098034712319256E-3</v>
      </c>
      <c r="O88" s="44">
        <f t="shared" si="15"/>
        <v>6.02273328861898E-3</v>
      </c>
      <c r="Q88" s="599"/>
      <c r="R88" s="140" t="s">
        <v>872</v>
      </c>
      <c r="S88" s="42">
        <v>0.15300546448087432</v>
      </c>
      <c r="T88" s="42">
        <v>4.9645736027609466E-2</v>
      </c>
      <c r="U88" s="141">
        <v>-1.6484622138544215E-2</v>
      </c>
      <c r="V88" s="141">
        <v>1.86564663144634</v>
      </c>
      <c r="W88" s="142">
        <f t="shared" si="16"/>
        <v>7.6868686433834724E-2</v>
      </c>
      <c r="X88" s="206">
        <f t="shared" si="17"/>
        <v>5.9087949540632062E-3</v>
      </c>
    </row>
    <row r="89" spans="9:24" ht="16.5" thickBot="1" x14ac:dyDescent="0.3">
      <c r="I89" s="591"/>
      <c r="J89" s="41" t="s">
        <v>873</v>
      </c>
      <c r="K89" s="42">
        <v>-9.4786729857819912E-3</v>
      </c>
      <c r="L89" s="43">
        <v>1.8170046627102431E-3</v>
      </c>
      <c r="M89" s="42">
        <v>3.7317594571986246E-2</v>
      </c>
      <c r="N89" s="42">
        <v>9.8098034712319256E-3</v>
      </c>
      <c r="O89" s="44">
        <f t="shared" si="15"/>
        <v>-3.1071914109618415E-4</v>
      </c>
      <c r="Q89" s="599"/>
      <c r="R89" s="140" t="s">
        <v>873</v>
      </c>
      <c r="S89" s="42">
        <v>-9.4786729857819912E-3</v>
      </c>
      <c r="T89" s="42">
        <v>3.7317594571986246E-2</v>
      </c>
      <c r="U89" s="141">
        <v>-1.6484622138544215E-2</v>
      </c>
      <c r="V89" s="141">
        <v>1.86564663144634</v>
      </c>
      <c r="W89" s="142">
        <f t="shared" si="16"/>
        <v>-6.2615495454144132E-2</v>
      </c>
      <c r="X89" s="206">
        <f t="shared" si="17"/>
        <v>3.9207002709679443E-3</v>
      </c>
    </row>
    <row r="90" spans="9:24" ht="16.5" thickBot="1" x14ac:dyDescent="0.3">
      <c r="I90" s="591"/>
      <c r="J90" s="41" t="s">
        <v>874</v>
      </c>
      <c r="K90" s="42">
        <v>2.8708133971291867E-2</v>
      </c>
      <c r="L90" s="43">
        <v>1.8170046627102431E-3</v>
      </c>
      <c r="M90" s="42">
        <v>3.5975090721741862E-2</v>
      </c>
      <c r="N90" s="42">
        <v>9.8098034712319256E-3</v>
      </c>
      <c r="O90" s="44">
        <f t="shared" si="15"/>
        <v>7.0361412284964482E-4</v>
      </c>
      <c r="Q90" s="599"/>
      <c r="R90" s="140" t="s">
        <v>874</v>
      </c>
      <c r="S90" s="42">
        <v>2.8708133971291867E-2</v>
      </c>
      <c r="T90" s="42">
        <v>3.5975090721741862E-2</v>
      </c>
      <c r="U90" s="141">
        <v>-1.6484622138544215E-2</v>
      </c>
      <c r="V90" s="141">
        <v>1.86564663144634</v>
      </c>
      <c r="W90" s="142">
        <f t="shared" si="16"/>
        <v>-2.1924050711158105E-2</v>
      </c>
      <c r="X90" s="206">
        <f t="shared" si="17"/>
        <v>4.8066399958543221E-4</v>
      </c>
    </row>
    <row r="91" spans="9:24" ht="16.5" thickBot="1" x14ac:dyDescent="0.3">
      <c r="I91" s="591"/>
      <c r="J91" s="41" t="s">
        <v>875</v>
      </c>
      <c r="K91" s="42">
        <v>2.3255813953488372E-2</v>
      </c>
      <c r="L91" s="43">
        <v>1.8170046627102431E-3</v>
      </c>
      <c r="M91" s="42">
        <v>-2.9839128178515729E-3</v>
      </c>
      <c r="N91" s="42">
        <v>9.8098034712319256E-3</v>
      </c>
      <c r="O91" s="44">
        <f t="shared" si="15"/>
        <v>-2.7428204364198276E-4</v>
      </c>
      <c r="Q91" s="599"/>
      <c r="R91" s="140" t="s">
        <v>875</v>
      </c>
      <c r="S91" s="42">
        <v>2.3255813953488372E-2</v>
      </c>
      <c r="T91" s="42">
        <v>-2.9839128178515729E-3</v>
      </c>
      <c r="U91" s="141">
        <v>-1.6484622138544215E-2</v>
      </c>
      <c r="V91" s="141">
        <v>1.86564663144634</v>
      </c>
      <c r="W91" s="142">
        <f t="shared" si="16"/>
        <v>4.5307362989186931E-2</v>
      </c>
      <c r="X91" s="206">
        <f t="shared" si="17"/>
        <v>2.0527571410339455E-3</v>
      </c>
    </row>
    <row r="92" spans="9:24" ht="16.5" thickBot="1" x14ac:dyDescent="0.3">
      <c r="I92" s="591"/>
      <c r="J92" s="41" t="s">
        <v>876</v>
      </c>
      <c r="K92" s="42">
        <v>-1.3636363636363636E-2</v>
      </c>
      <c r="L92" s="43">
        <v>1.8170046627102431E-3</v>
      </c>
      <c r="M92" s="42">
        <v>5.3133810453263684E-3</v>
      </c>
      <c r="N92" s="42">
        <v>9.8098034712319256E-3</v>
      </c>
      <c r="O92" s="44">
        <f t="shared" si="15"/>
        <v>6.948487177573381E-5</v>
      </c>
      <c r="Q92" s="599"/>
      <c r="R92" s="140" t="s">
        <v>876</v>
      </c>
      <c r="S92" s="42">
        <v>-1.3636363636363636E-2</v>
      </c>
      <c r="T92" s="42">
        <v>5.3133810453263684E-3</v>
      </c>
      <c r="U92" s="141">
        <v>-1.6484622138544215E-2</v>
      </c>
      <c r="V92" s="141">
        <v>1.86564663144634</v>
      </c>
      <c r="W92" s="142">
        <f t="shared" si="16"/>
        <v>-7.064632946623392E-3</v>
      </c>
      <c r="X92" s="206">
        <f t="shared" si="17"/>
        <v>4.9909038670516712E-5</v>
      </c>
    </row>
    <row r="93" spans="9:24" ht="16.5" thickBot="1" x14ac:dyDescent="0.3">
      <c r="I93" s="591"/>
      <c r="J93" s="41" t="s">
        <v>877</v>
      </c>
      <c r="K93" s="42">
        <v>-0.21658986175115208</v>
      </c>
      <c r="L93" s="43">
        <v>1.8170046627102431E-3</v>
      </c>
      <c r="M93" s="42">
        <v>-7.5342465753424681E-2</v>
      </c>
      <c r="N93" s="42">
        <v>9.8098034712319256E-3</v>
      </c>
      <c r="O93" s="44">
        <f t="shared" si="15"/>
        <v>1.8597840289386814E-2</v>
      </c>
      <c r="Q93" s="599"/>
      <c r="R93" s="140" t="s">
        <v>877</v>
      </c>
      <c r="S93" s="42">
        <v>-0.21658986175115208</v>
      </c>
      <c r="T93" s="42">
        <v>-7.5342465753424681E-2</v>
      </c>
      <c r="U93" s="141">
        <v>-1.6484622138544215E-2</v>
      </c>
      <c r="V93" s="141">
        <v>1.86564663144634</v>
      </c>
      <c r="W93" s="142">
        <f t="shared" si="16"/>
        <v>-5.9542822174869892E-2</v>
      </c>
      <c r="X93" s="206">
        <f t="shared" si="17"/>
        <v>3.5453476725481776E-3</v>
      </c>
    </row>
    <row r="94" spans="9:24" ht="16.5" thickBot="1" x14ac:dyDescent="0.3">
      <c r="I94" s="592"/>
      <c r="J94" s="41" t="s">
        <v>866</v>
      </c>
      <c r="K94" s="42">
        <v>3.2352941176470591E-2</v>
      </c>
      <c r="L94" s="43">
        <v>1.8170046627102431E-3</v>
      </c>
      <c r="M94" s="42">
        <v>3.1927675707203271E-2</v>
      </c>
      <c r="N94" s="42">
        <v>9.8098034712319256E-3</v>
      </c>
      <c r="O94" s="44">
        <f t="shared" si="15"/>
        <v>6.7538994241708359E-4</v>
      </c>
      <c r="Q94" s="599"/>
      <c r="R94" s="140" t="s">
        <v>866</v>
      </c>
      <c r="S94" s="42">
        <v>3.2352941176470591E-2</v>
      </c>
      <c r="T94" s="42">
        <v>3.1927675707203271E-2</v>
      </c>
      <c r="U94" s="141">
        <v>-1.6484622138544215E-2</v>
      </c>
      <c r="V94" s="141">
        <v>1.86564663144634</v>
      </c>
      <c r="W94" s="142">
        <f t="shared" si="16"/>
        <v>-1.0728197318040117E-2</v>
      </c>
      <c r="X94" s="206">
        <f t="shared" si="17"/>
        <v>1.1509421769480316E-4</v>
      </c>
    </row>
    <row r="95" spans="9:24" ht="15.75" thickBot="1" x14ac:dyDescent="0.3">
      <c r="I95" s="593" t="s">
        <v>891</v>
      </c>
      <c r="J95" s="594"/>
      <c r="K95" s="594"/>
      <c r="L95" s="594"/>
      <c r="M95" s="594"/>
      <c r="N95" s="595"/>
      <c r="O95" s="44">
        <f>SUM(O83:O94)</f>
        <v>2.439377966371566E-2</v>
      </c>
      <c r="Q95" s="599" t="s">
        <v>891</v>
      </c>
      <c r="R95" s="599"/>
      <c r="S95" s="599"/>
      <c r="T95" s="599"/>
      <c r="U95" s="599"/>
      <c r="V95" s="599"/>
      <c r="W95" s="599"/>
      <c r="X95" s="206">
        <f>SUM(X83:X94)</f>
        <v>3.7705754489710433E-2</v>
      </c>
    </row>
    <row r="96" spans="9:24" ht="17.25" thickBot="1" x14ac:dyDescent="0.3">
      <c r="I96" s="606" t="s">
        <v>892</v>
      </c>
      <c r="J96" s="607"/>
      <c r="K96" s="607"/>
      <c r="L96" s="607"/>
      <c r="M96" s="607"/>
      <c r="N96" s="609"/>
      <c r="O96" s="44">
        <f>O95/12</f>
        <v>2.032814971976305E-3</v>
      </c>
      <c r="Q96" s="600" t="s">
        <v>5070</v>
      </c>
      <c r="R96" s="600"/>
      <c r="S96" s="600"/>
      <c r="T96" s="600"/>
      <c r="U96" s="600"/>
      <c r="V96" s="600"/>
      <c r="W96" s="600"/>
      <c r="X96" s="206">
        <f>X95/12</f>
        <v>3.1421462074758696E-3</v>
      </c>
    </row>
    <row r="97" spans="9:24" ht="18" thickBot="1" x14ac:dyDescent="0.3">
      <c r="I97" s="39" t="s">
        <v>884</v>
      </c>
      <c r="J97" s="40" t="s">
        <v>885</v>
      </c>
      <c r="K97" s="40" t="s">
        <v>886</v>
      </c>
      <c r="L97" s="40" t="s">
        <v>887</v>
      </c>
      <c r="M97" s="40" t="s">
        <v>888</v>
      </c>
      <c r="N97" s="40" t="s">
        <v>889</v>
      </c>
      <c r="O97" s="40" t="s">
        <v>890</v>
      </c>
      <c r="Q97" s="161" t="s">
        <v>884</v>
      </c>
      <c r="R97" s="161" t="s">
        <v>885</v>
      </c>
      <c r="S97" s="161" t="s">
        <v>886</v>
      </c>
      <c r="T97" s="161" t="s">
        <v>888</v>
      </c>
      <c r="U97" s="161" t="s">
        <v>5071</v>
      </c>
      <c r="V97" s="161" t="s">
        <v>5072</v>
      </c>
      <c r="W97" s="161" t="s">
        <v>5073</v>
      </c>
      <c r="X97" s="516" t="s">
        <v>5074</v>
      </c>
    </row>
    <row r="98" spans="9:24" ht="16.5" thickBot="1" x14ac:dyDescent="0.3">
      <c r="I98" s="590">
        <v>2017</v>
      </c>
      <c r="J98" s="41" t="s">
        <v>867</v>
      </c>
      <c r="K98" s="42">
        <v>4.2735042735042736E-2</v>
      </c>
      <c r="L98" s="42">
        <v>-1.9505570908224558E-3</v>
      </c>
      <c r="M98" s="42">
        <v>-8.2182179919061092E-3</v>
      </c>
      <c r="N98" s="42">
        <v>1.7002369229728018E-2</v>
      </c>
      <c r="O98" s="44">
        <f>((K98-L98)*(M98-N98))</f>
        <v>-1.1269970679592717E-3</v>
      </c>
      <c r="Q98" s="599">
        <v>2017</v>
      </c>
      <c r="R98" s="140" t="s">
        <v>867</v>
      </c>
      <c r="S98" s="42">
        <v>4.2735042735042736E-2</v>
      </c>
      <c r="T98" s="42">
        <v>-8.2182179919061092E-3</v>
      </c>
      <c r="U98" s="141">
        <v>-8.7785602373460919E-3</v>
      </c>
      <c r="V98" s="141">
        <v>0.40159127556088609</v>
      </c>
      <c r="W98" s="142">
        <f>S98-U98-(V98*T98)</f>
        <v>5.4813967618595826E-2</v>
      </c>
      <c r="X98" s="206">
        <f>W98^2</f>
        <v>3.0045710460924716E-3</v>
      </c>
    </row>
    <row r="99" spans="9:24" ht="16.5" thickBot="1" x14ac:dyDescent="0.3">
      <c r="I99" s="591"/>
      <c r="J99" s="41" t="s">
        <v>868</v>
      </c>
      <c r="K99" s="42">
        <v>0</v>
      </c>
      <c r="L99" s="42">
        <v>-1.9505570908224558E-3</v>
      </c>
      <c r="M99" s="42">
        <v>1.7495868239585141E-2</v>
      </c>
      <c r="N99" s="42">
        <v>1.7002369229728018E-2</v>
      </c>
      <c r="O99" s="44">
        <f t="shared" ref="O99:O109" si="18">((K99-L99)*(M99-N99))</f>
        <v>9.6259799299067324E-7</v>
      </c>
      <c r="Q99" s="599"/>
      <c r="R99" s="140" t="s">
        <v>868</v>
      </c>
      <c r="S99" s="42">
        <v>0</v>
      </c>
      <c r="T99" s="42">
        <v>1.7495868239585141E-2</v>
      </c>
      <c r="U99" s="141">
        <v>-8.7785602373460919E-3</v>
      </c>
      <c r="V99" s="141">
        <v>0.40159127556088609</v>
      </c>
      <c r="W99" s="142">
        <f t="shared" ref="W99:W109" si="19">S99-U99-(V99*T99)</f>
        <v>1.7523721939659009E-3</v>
      </c>
      <c r="X99" s="206">
        <f t="shared" ref="X99:X109" si="20">W99^2</f>
        <v>3.0708083061848651E-6</v>
      </c>
    </row>
    <row r="100" spans="9:24" ht="16.5" thickBot="1" x14ac:dyDescent="0.3">
      <c r="I100" s="591"/>
      <c r="J100" s="41" t="s">
        <v>869</v>
      </c>
      <c r="K100" s="42">
        <v>3.0054644808743168E-2</v>
      </c>
      <c r="L100" s="42">
        <v>-1.9505570908224558E-3</v>
      </c>
      <c r="M100" s="42">
        <v>3.2295283969978633E-2</v>
      </c>
      <c r="N100" s="42">
        <v>1.7002369229728018E-2</v>
      </c>
      <c r="O100" s="44">
        <f t="shared" si="18"/>
        <v>4.8945282389456415E-4</v>
      </c>
      <c r="Q100" s="599"/>
      <c r="R100" s="140" t="s">
        <v>869</v>
      </c>
      <c r="S100" s="42">
        <v>3.0054644808743168E-2</v>
      </c>
      <c r="T100" s="42">
        <v>3.2295283969978633E-2</v>
      </c>
      <c r="U100" s="141">
        <v>-8.7785602373460919E-3</v>
      </c>
      <c r="V100" s="141">
        <v>0.40159127556088609</v>
      </c>
      <c r="W100" s="142">
        <f t="shared" si="19"/>
        <v>2.5863700761984503E-2</v>
      </c>
      <c r="X100" s="206">
        <f t="shared" si="20"/>
        <v>6.6893101710547773E-4</v>
      </c>
    </row>
    <row r="101" spans="9:24" ht="16.5" thickBot="1" x14ac:dyDescent="0.3">
      <c r="I101" s="591"/>
      <c r="J101" s="41" t="s">
        <v>870</v>
      </c>
      <c r="K101" s="42">
        <v>-5.0397877984084884E-2</v>
      </c>
      <c r="L101" s="42">
        <v>-1.9505570908224558E-3</v>
      </c>
      <c r="M101" s="42">
        <v>2.0867470402482848E-2</v>
      </c>
      <c r="N101" s="42">
        <v>1.7002369229728018E-2</v>
      </c>
      <c r="O101" s="44">
        <f t="shared" si="18"/>
        <v>-1.8725379680137821E-4</v>
      </c>
      <c r="Q101" s="599"/>
      <c r="R101" s="140" t="s">
        <v>870</v>
      </c>
      <c r="S101" s="42">
        <v>-5.0397877984084884E-2</v>
      </c>
      <c r="T101" s="42">
        <v>2.0867470402482848E-2</v>
      </c>
      <c r="U101" s="141">
        <v>-8.7785602373460919E-3</v>
      </c>
      <c r="V101" s="141">
        <v>0.40159127556088609</v>
      </c>
      <c r="W101" s="142">
        <f t="shared" si="19"/>
        <v>-4.9999511803400912E-2</v>
      </c>
      <c r="X101" s="206">
        <f t="shared" si="20"/>
        <v>2.499951180578427E-3</v>
      </c>
    </row>
    <row r="102" spans="9:24" ht="16.5" thickBot="1" x14ac:dyDescent="0.3">
      <c r="I102" s="591"/>
      <c r="J102" s="41" t="s">
        <v>871</v>
      </c>
      <c r="K102" s="42">
        <v>1.11731843575419E-2</v>
      </c>
      <c r="L102" s="42">
        <v>-1.9505570908224558E-3</v>
      </c>
      <c r="M102" s="42">
        <v>1.8006717972702979E-2</v>
      </c>
      <c r="N102" s="42">
        <v>1.7002369229728018E-2</v>
      </c>
      <c r="O102" s="44">
        <f t="shared" si="18"/>
        <v>1.3180813226793141E-5</v>
      </c>
      <c r="Q102" s="599"/>
      <c r="R102" s="140" t="s">
        <v>871</v>
      </c>
      <c r="S102" s="42">
        <v>1.11731843575419E-2</v>
      </c>
      <c r="T102" s="42">
        <v>1.8006717972702979E-2</v>
      </c>
      <c r="U102" s="141">
        <v>-8.7785602373460919E-3</v>
      </c>
      <c r="V102" s="141">
        <v>0.40159127556088609</v>
      </c>
      <c r="W102" s="142">
        <f t="shared" si="19"/>
        <v>1.272040375556507E-2</v>
      </c>
      <c r="X102" s="206">
        <f t="shared" si="20"/>
        <v>1.6180867170459396E-4</v>
      </c>
    </row>
    <row r="103" spans="9:24" ht="16.5" thickBot="1" x14ac:dyDescent="0.3">
      <c r="I103" s="591"/>
      <c r="J103" s="41" t="s">
        <v>872</v>
      </c>
      <c r="K103" s="42">
        <v>1.3812154696132596E-2</v>
      </c>
      <c r="L103" s="42">
        <v>-1.9505570908224558E-3</v>
      </c>
      <c r="M103" s="42">
        <v>2.0799832933068765E-2</v>
      </c>
      <c r="N103" s="42">
        <v>1.7002369229728018E-2</v>
      </c>
      <c r="O103" s="44">
        <f t="shared" si="18"/>
        <v>5.9858325877183184E-5</v>
      </c>
      <c r="Q103" s="599"/>
      <c r="R103" s="140" t="s">
        <v>872</v>
      </c>
      <c r="S103" s="42">
        <v>1.3812154696132596E-2</v>
      </c>
      <c r="T103" s="42">
        <v>2.0799832933068765E-2</v>
      </c>
      <c r="U103" s="141">
        <v>-8.7785602373460919E-3</v>
      </c>
      <c r="V103" s="141">
        <v>0.40159127556088609</v>
      </c>
      <c r="W103" s="142">
        <f t="shared" si="19"/>
        <v>1.4237683494434276E-2</v>
      </c>
      <c r="X103" s="206">
        <f t="shared" si="20"/>
        <v>2.0271163128768622E-4</v>
      </c>
    </row>
    <row r="104" spans="9:24" ht="16.5" thickBot="1" x14ac:dyDescent="0.3">
      <c r="I104" s="591"/>
      <c r="J104" s="41" t="s">
        <v>873</v>
      </c>
      <c r="K104" s="42">
        <v>-2.185792349726776E-2</v>
      </c>
      <c r="L104" s="42">
        <v>-1.9505570908224558E-3</v>
      </c>
      <c r="M104" s="42">
        <v>-3.6210388494506696E-3</v>
      </c>
      <c r="N104" s="42">
        <v>1.7002369229728018E-2</v>
      </c>
      <c r="O104" s="44">
        <f t="shared" si="18"/>
        <v>4.1055774118185448E-4</v>
      </c>
      <c r="Q104" s="599"/>
      <c r="R104" s="140" t="s">
        <v>873</v>
      </c>
      <c r="S104" s="42">
        <v>-2.185792349726776E-2</v>
      </c>
      <c r="T104" s="42">
        <v>-3.6210388494506696E-3</v>
      </c>
      <c r="U104" s="141">
        <v>-8.7785602373460919E-3</v>
      </c>
      <c r="V104" s="141">
        <v>0.40159127556088609</v>
      </c>
      <c r="W104" s="142">
        <f t="shared" si="19"/>
        <v>-1.162518564951525E-2</v>
      </c>
      <c r="X104" s="206">
        <f t="shared" si="20"/>
        <v>1.351449413856953E-4</v>
      </c>
    </row>
    <row r="105" spans="9:24" ht="16.5" thickBot="1" x14ac:dyDescent="0.3">
      <c r="I105" s="591"/>
      <c r="J105" s="41" t="s">
        <v>874</v>
      </c>
      <c r="K105" s="42">
        <v>2.5139664804469275E-2</v>
      </c>
      <c r="L105" s="42">
        <v>-1.9505570908224558E-3</v>
      </c>
      <c r="M105" s="42">
        <v>3.3364816031537449E-3</v>
      </c>
      <c r="N105" s="42">
        <v>1.7002369229728018E-2</v>
      </c>
      <c r="O105" s="44">
        <f t="shared" si="18"/>
        <v>-3.702119282000187E-4</v>
      </c>
      <c r="Q105" s="599"/>
      <c r="R105" s="140" t="s">
        <v>874</v>
      </c>
      <c r="S105" s="42">
        <v>2.5139664804469275E-2</v>
      </c>
      <c r="T105" s="42">
        <v>3.3364816031537449E-3</v>
      </c>
      <c r="U105" s="141">
        <v>-8.7785602373460919E-3</v>
      </c>
      <c r="V105" s="141">
        <v>0.40159127556088609</v>
      </c>
      <c r="W105" s="142">
        <f t="shared" si="19"/>
        <v>3.2578323138919424E-2</v>
      </c>
      <c r="X105" s="206">
        <f t="shared" si="20"/>
        <v>1.0613471385438529E-3</v>
      </c>
    </row>
    <row r="106" spans="9:24" ht="16.5" thickBot="1" x14ac:dyDescent="0.3">
      <c r="I106" s="591"/>
      <c r="J106" s="41" t="s">
        <v>875</v>
      </c>
      <c r="K106" s="42">
        <v>-3.5422343324250684E-2</v>
      </c>
      <c r="L106" s="42">
        <v>-1.9505570908224558E-3</v>
      </c>
      <c r="M106" s="42">
        <v>2.158943243326219E-3</v>
      </c>
      <c r="N106" s="42">
        <v>1.7002369229728018E-2</v>
      </c>
      <c r="O106" s="44">
        <f t="shared" si="18"/>
        <v>4.9683598158855452E-4</v>
      </c>
      <c r="Q106" s="599"/>
      <c r="R106" s="140" t="s">
        <v>875</v>
      </c>
      <c r="S106" s="42">
        <v>-3.5422343324250684E-2</v>
      </c>
      <c r="T106" s="42">
        <v>2.158943243326219E-3</v>
      </c>
      <c r="U106" s="141">
        <v>-8.7785602373460919E-3</v>
      </c>
      <c r="V106" s="141">
        <v>0.40159127556088609</v>
      </c>
      <c r="W106" s="142">
        <f t="shared" si="19"/>
        <v>-2.7510795857855524E-2</v>
      </c>
      <c r="X106" s="206">
        <f t="shared" si="20"/>
        <v>7.5684388873260063E-4</v>
      </c>
    </row>
    <row r="107" spans="9:24" ht="16.5" thickBot="1" x14ac:dyDescent="0.3">
      <c r="I107" s="591"/>
      <c r="J107" s="41" t="s">
        <v>876</v>
      </c>
      <c r="K107" s="42">
        <v>-2.8248587570621469E-2</v>
      </c>
      <c r="L107" s="42">
        <v>-1.9505570908224558E-3</v>
      </c>
      <c r="M107" s="42">
        <v>1.3048272482234717E-2</v>
      </c>
      <c r="N107" s="42">
        <v>1.7002369229728018E-2</v>
      </c>
      <c r="O107" s="44">
        <f t="shared" si="18"/>
        <v>1.0398495678565296E-4</v>
      </c>
      <c r="Q107" s="599"/>
      <c r="R107" s="140" t="s">
        <v>876</v>
      </c>
      <c r="S107" s="42">
        <v>-2.8248587570621469E-2</v>
      </c>
      <c r="T107" s="42">
        <v>1.3048272482234717E-2</v>
      </c>
      <c r="U107" s="141">
        <v>-8.7785602373460919E-3</v>
      </c>
      <c r="V107" s="141">
        <v>0.40159127556088609</v>
      </c>
      <c r="W107" s="142">
        <f t="shared" si="19"/>
        <v>-2.4710099723282027E-2</v>
      </c>
      <c r="X107" s="206">
        <f t="shared" si="20"/>
        <v>6.1058902833454253E-4</v>
      </c>
    </row>
    <row r="108" spans="9:24" ht="16.5" thickBot="1" x14ac:dyDescent="0.3">
      <c r="I108" s="591"/>
      <c r="J108" s="41" t="s">
        <v>877</v>
      </c>
      <c r="K108" s="42">
        <v>-4.0697674418604654E-2</v>
      </c>
      <c r="L108" s="42">
        <v>-1.9505570908224558E-3</v>
      </c>
      <c r="M108" s="42">
        <v>-6.0470460180261547E-5</v>
      </c>
      <c r="N108" s="42">
        <v>1.7002369229728018E-2</v>
      </c>
      <c r="O108" s="44">
        <f t="shared" si="18"/>
        <v>6.6113585141001495E-4</v>
      </c>
      <c r="Q108" s="599"/>
      <c r="R108" s="140" t="s">
        <v>877</v>
      </c>
      <c r="S108" s="42">
        <v>-4.0697674418604654E-2</v>
      </c>
      <c r="T108" s="42">
        <v>-6.0470460180261547E-5</v>
      </c>
      <c r="U108" s="141">
        <v>-8.7785602373460919E-3</v>
      </c>
      <c r="V108" s="141">
        <v>0.40159127556088609</v>
      </c>
      <c r="W108" s="142">
        <f t="shared" si="19"/>
        <v>-3.1894829772021016E-2</v>
      </c>
      <c r="X108" s="206">
        <f t="shared" si="20"/>
        <v>1.0172801661861982E-3</v>
      </c>
    </row>
    <row r="109" spans="9:24" ht="16.5" thickBot="1" x14ac:dyDescent="0.3">
      <c r="I109" s="592"/>
      <c r="J109" s="41" t="s">
        <v>866</v>
      </c>
      <c r="K109" s="42">
        <v>3.0303030303030304E-2</v>
      </c>
      <c r="L109" s="42">
        <v>-1.9505570908224558E-3</v>
      </c>
      <c r="M109" s="42">
        <v>8.791928721174018E-2</v>
      </c>
      <c r="N109" s="42">
        <v>1.7002369229728018E-2</v>
      </c>
      <c r="O109" s="44">
        <f t="shared" si="18"/>
        <v>2.2873250118355172E-3</v>
      </c>
      <c r="Q109" s="599"/>
      <c r="R109" s="140" t="s">
        <v>866</v>
      </c>
      <c r="S109" s="42">
        <v>3.0303030303030304E-2</v>
      </c>
      <c r="T109" s="42">
        <v>8.791928721174018E-2</v>
      </c>
      <c r="U109" s="141">
        <v>-8.7785602373460919E-3</v>
      </c>
      <c r="V109" s="141">
        <v>0.40159127556088609</v>
      </c>
      <c r="W109" s="142">
        <f t="shared" si="19"/>
        <v>3.7739718426097607E-3</v>
      </c>
      <c r="X109" s="206">
        <f t="shared" si="20"/>
        <v>1.4242863468811312E-5</v>
      </c>
    </row>
    <row r="110" spans="9:24" ht="15.75" thickBot="1" x14ac:dyDescent="0.3">
      <c r="I110" s="593" t="s">
        <v>891</v>
      </c>
      <c r="J110" s="594"/>
      <c r="K110" s="594"/>
      <c r="L110" s="594"/>
      <c r="M110" s="594"/>
      <c r="N110" s="605"/>
      <c r="O110" s="44">
        <f>SUM(O98:O109)</f>
        <v>2.8388313108324566E-3</v>
      </c>
      <c r="Q110" s="599" t="s">
        <v>891</v>
      </c>
      <c r="R110" s="599"/>
      <c r="S110" s="599"/>
      <c r="T110" s="599"/>
      <c r="U110" s="599"/>
      <c r="V110" s="599"/>
      <c r="W110" s="599"/>
      <c r="X110" s="206">
        <f>SUM(X98:X109)</f>
        <v>1.0136492381726543E-2</v>
      </c>
    </row>
    <row r="111" spans="9:24" ht="17.25" thickBot="1" x14ac:dyDescent="0.3">
      <c r="I111" s="606" t="s">
        <v>892</v>
      </c>
      <c r="J111" s="607"/>
      <c r="K111" s="607"/>
      <c r="L111" s="607"/>
      <c r="M111" s="607"/>
      <c r="N111" s="608"/>
      <c r="O111" s="44">
        <f>O110/12</f>
        <v>2.3656927590270471E-4</v>
      </c>
      <c r="Q111" s="600" t="s">
        <v>5070</v>
      </c>
      <c r="R111" s="600"/>
      <c r="S111" s="600"/>
      <c r="T111" s="600"/>
      <c r="U111" s="600"/>
      <c r="V111" s="600"/>
      <c r="W111" s="600"/>
      <c r="X111" s="206">
        <f>X110/12</f>
        <v>8.4470769847721193E-4</v>
      </c>
    </row>
    <row r="112" spans="9:24" ht="18" thickBot="1" x14ac:dyDescent="0.3">
      <c r="I112" s="445" t="s">
        <v>884</v>
      </c>
      <c r="J112" s="447" t="s">
        <v>885</v>
      </c>
      <c r="K112" s="447" t="s">
        <v>5168</v>
      </c>
      <c r="L112" s="447" t="s">
        <v>5169</v>
      </c>
      <c r="M112" s="447" t="s">
        <v>5170</v>
      </c>
      <c r="N112" s="447" t="s">
        <v>5171</v>
      </c>
      <c r="O112" s="438" t="s">
        <v>5172</v>
      </c>
    </row>
    <row r="113" spans="9:15" ht="16.5" thickBot="1" x14ac:dyDescent="0.3">
      <c r="I113" s="671">
        <v>2018</v>
      </c>
      <c r="J113" s="448" t="s">
        <v>867</v>
      </c>
      <c r="K113" s="141">
        <v>7.0588235294117646E-2</v>
      </c>
      <c r="L113" s="141">
        <v>-2.0569483272606128E-2</v>
      </c>
      <c r="M113" s="141">
        <v>2.443046535543213E-2</v>
      </c>
      <c r="N113" s="141">
        <v>-7.0994468597337171E-3</v>
      </c>
      <c r="O113" s="126">
        <f>((K113-L113)*(M113-N113))</f>
        <v>2.8741948641435948E-3</v>
      </c>
    </row>
    <row r="114" spans="9:15" ht="16.5" thickBot="1" x14ac:dyDescent="0.3">
      <c r="I114" s="672"/>
      <c r="J114" s="448" t="s">
        <v>868</v>
      </c>
      <c r="K114" s="141">
        <v>6.3186813186813184E-2</v>
      </c>
      <c r="L114" s="141">
        <v>-2.0569483272606128E-2</v>
      </c>
      <c r="M114" s="141">
        <v>-4.9558674576761852E-3</v>
      </c>
      <c r="N114" s="141">
        <v>-7.0994468597337171E-3</v>
      </c>
      <c r="O114" s="126">
        <f t="shared" ref="O114:O124" si="21">((K114-L114)*(M114-N114))</f>
        <v>1.7953827188303543E-4</v>
      </c>
    </row>
    <row r="115" spans="9:15" ht="16.5" thickBot="1" x14ac:dyDescent="0.3">
      <c r="I115" s="672"/>
      <c r="J115" s="448" t="s">
        <v>869</v>
      </c>
      <c r="K115" s="141">
        <v>-8.0103359173126609E-2</v>
      </c>
      <c r="L115" s="141">
        <v>-2.0569483272606128E-2</v>
      </c>
      <c r="M115" s="141">
        <v>-8.5978114661722491E-2</v>
      </c>
      <c r="N115" s="141">
        <v>-7.0994468597337171E-3</v>
      </c>
      <c r="O115" s="126">
        <f t="shared" si="21"/>
        <v>4.6959528201219796E-3</v>
      </c>
    </row>
    <row r="116" spans="9:15" ht="16.5" thickBot="1" x14ac:dyDescent="0.3">
      <c r="I116" s="672"/>
      <c r="J116" s="448" t="s">
        <v>870</v>
      </c>
      <c r="K116" s="141">
        <v>-5.0561797752808987E-2</v>
      </c>
      <c r="L116" s="141">
        <v>-2.0569483272606128E-2</v>
      </c>
      <c r="M116" s="141">
        <v>-4.7003022830323746E-2</v>
      </c>
      <c r="N116" s="141">
        <v>-7.0994468597337171E-3</v>
      </c>
      <c r="O116" s="126">
        <f t="shared" si="21"/>
        <v>1.1968005993946021E-3</v>
      </c>
    </row>
    <row r="117" spans="9:15" ht="16.5" thickBot="1" x14ac:dyDescent="0.3">
      <c r="I117" s="672"/>
      <c r="J117" s="448" t="s">
        <v>871</v>
      </c>
      <c r="K117" s="141">
        <v>8.8757396449704144E-3</v>
      </c>
      <c r="L117" s="141">
        <v>-2.0569483272606128E-2</v>
      </c>
      <c r="M117" s="141">
        <v>-5.0291628843604896E-3</v>
      </c>
      <c r="N117" s="141">
        <v>-7.0994468597337171E-3</v>
      </c>
      <c r="O117" s="126">
        <f t="shared" si="21"/>
        <v>6.095997315755123E-5</v>
      </c>
    </row>
    <row r="118" spans="9:15" ht="16.5" thickBot="1" x14ac:dyDescent="0.3">
      <c r="I118" s="672"/>
      <c r="J118" s="448" t="s">
        <v>872</v>
      </c>
      <c r="K118" s="141">
        <v>-8.2111436950146624E-2</v>
      </c>
      <c r="L118" s="141">
        <v>-2.0569483272606128E-2</v>
      </c>
      <c r="M118" s="141">
        <v>-4.6791598066254894E-2</v>
      </c>
      <c r="N118" s="141">
        <v>-7.0994468597337171E-3</v>
      </c>
      <c r="O118" s="126">
        <f t="shared" si="21"/>
        <v>2.4427325309136594E-3</v>
      </c>
    </row>
    <row r="119" spans="9:15" ht="16.5" thickBot="1" x14ac:dyDescent="0.3">
      <c r="I119" s="672"/>
      <c r="J119" s="448" t="s">
        <v>873</v>
      </c>
      <c r="K119" s="141">
        <v>-0.13738019169329074</v>
      </c>
      <c r="L119" s="141">
        <v>-2.0569483272606128E-2</v>
      </c>
      <c r="M119" s="141">
        <v>2.741564628095532E-2</v>
      </c>
      <c r="N119" s="141">
        <v>-7.0994468597337171E-3</v>
      </c>
      <c r="O119" s="126">
        <f t="shared" si="21"/>
        <v>-4.0317324809697993E-3</v>
      </c>
    </row>
    <row r="120" spans="9:15" ht="16.5" thickBot="1" x14ac:dyDescent="0.3">
      <c r="I120" s="672"/>
      <c r="J120" s="448" t="s">
        <v>874</v>
      </c>
      <c r="K120" s="141">
        <v>-0.1111111111111111</v>
      </c>
      <c r="L120" s="141">
        <v>-2.0569483272606128E-2</v>
      </c>
      <c r="M120" s="141">
        <v>1.926351069183738E-2</v>
      </c>
      <c r="N120" s="141">
        <v>-7.0994468597337171E-3</v>
      </c>
      <c r="O120" s="126">
        <f t="shared" si="21"/>
        <v>-2.3869450913566546E-3</v>
      </c>
    </row>
    <row r="121" spans="9:15" ht="16.5" thickBot="1" x14ac:dyDescent="0.3">
      <c r="I121" s="672"/>
      <c r="J121" s="448" t="s">
        <v>875</v>
      </c>
      <c r="K121" s="141">
        <v>-3.7499999999999999E-2</v>
      </c>
      <c r="L121" s="141">
        <v>-2.0569483272606128E-2</v>
      </c>
      <c r="M121" s="141">
        <v>-6.0196663444972249E-3</v>
      </c>
      <c r="N121" s="141">
        <v>-7.0994468597337171E-3</v>
      </c>
      <c r="O121" s="126">
        <f t="shared" si="21"/>
        <v>-1.8281242075125404E-5</v>
      </c>
    </row>
    <row r="122" spans="9:15" ht="16.5" thickBot="1" x14ac:dyDescent="0.3">
      <c r="I122" s="672"/>
      <c r="J122" s="448" t="s">
        <v>876</v>
      </c>
      <c r="K122" s="141">
        <v>-4.7619047619047616E-2</v>
      </c>
      <c r="L122" s="141">
        <v>-2.0569483272606128E-2</v>
      </c>
      <c r="M122" s="141">
        <v>-2.4763515298842628E-2</v>
      </c>
      <c r="N122" s="141">
        <v>-7.0994468597337171E-3</v>
      </c>
      <c r="O122" s="126">
        <f t="shared" si="21"/>
        <v>4.7780535586362273E-4</v>
      </c>
    </row>
    <row r="123" spans="9:15" ht="16.5" thickBot="1" x14ac:dyDescent="0.3">
      <c r="I123" s="672"/>
      <c r="J123" s="448" t="s">
        <v>877</v>
      </c>
      <c r="K123" s="141">
        <v>0.22727272727272727</v>
      </c>
      <c r="L123" s="141">
        <v>-2.0569483272606128E-2</v>
      </c>
      <c r="M123" s="141">
        <v>4.7403329287324443E-2</v>
      </c>
      <c r="N123" s="141">
        <v>-7.0994468597337171E-3</v>
      </c>
      <c r="O123" s="126">
        <f t="shared" si="21"/>
        <v>1.3508088521144363E-2</v>
      </c>
    </row>
    <row r="124" spans="9:15" ht="16.5" thickBot="1" x14ac:dyDescent="0.3">
      <c r="I124" s="673"/>
      <c r="J124" s="448" t="s">
        <v>866</v>
      </c>
      <c r="K124" s="141">
        <v>-7.0370370370370375E-2</v>
      </c>
      <c r="L124" s="141">
        <v>-2.0569483272606128E-2</v>
      </c>
      <c r="M124" s="141">
        <v>1.6834633611323781E-2</v>
      </c>
      <c r="N124" s="141">
        <v>-7.0994468597337171E-3</v>
      </c>
      <c r="O124" s="126">
        <f t="shared" si="21"/>
        <v>-1.1919384393279384E-3</v>
      </c>
    </row>
    <row r="125" spans="9:15" ht="16.5" thickBot="1" x14ac:dyDescent="0.3">
      <c r="I125" s="646" t="s">
        <v>891</v>
      </c>
      <c r="J125" s="669"/>
      <c r="K125" s="669"/>
      <c r="L125" s="669"/>
      <c r="M125" s="669"/>
      <c r="N125" s="670"/>
      <c r="O125" s="126">
        <f>SUM(O113:O119)</f>
        <v>7.4184465786446231E-3</v>
      </c>
    </row>
    <row r="126" spans="9:15" ht="19.5" thickBot="1" x14ac:dyDescent="0.3">
      <c r="I126" s="649" t="s">
        <v>5173</v>
      </c>
      <c r="J126" s="650"/>
      <c r="K126" s="650"/>
      <c r="L126" s="650"/>
      <c r="M126" s="650"/>
      <c r="N126" s="651"/>
      <c r="O126" s="126">
        <f>O125/12</f>
        <v>6.1820388155371859E-4</v>
      </c>
    </row>
  </sheetData>
  <mergeCells count="59">
    <mergeCell ref="I125:N125"/>
    <mergeCell ref="I126:N126"/>
    <mergeCell ref="Q96:W96"/>
    <mergeCell ref="Q98:Q109"/>
    <mergeCell ref="Q110:W110"/>
    <mergeCell ref="Q111:W111"/>
    <mergeCell ref="I96:N96"/>
    <mergeCell ref="I98:I109"/>
    <mergeCell ref="I110:N110"/>
    <mergeCell ref="I111:N111"/>
    <mergeCell ref="I113:I124"/>
    <mergeCell ref="Q68:Q79"/>
    <mergeCell ref="Q80:W80"/>
    <mergeCell ref="Q81:W81"/>
    <mergeCell ref="Q83:Q94"/>
    <mergeCell ref="Q95:W95"/>
    <mergeCell ref="I17:U17"/>
    <mergeCell ref="I80:N80"/>
    <mergeCell ref="I81:N81"/>
    <mergeCell ref="I83:I94"/>
    <mergeCell ref="I95:N95"/>
    <mergeCell ref="Q36:X36"/>
    <mergeCell ref="Q38:Q49"/>
    <mergeCell ref="Q50:W50"/>
    <mergeCell ref="Q51:W51"/>
    <mergeCell ref="I36:O36"/>
    <mergeCell ref="I38:I49"/>
    <mergeCell ref="I50:N50"/>
    <mergeCell ref="I51:N51"/>
    <mergeCell ref="Q53:Q64"/>
    <mergeCell ref="Q65:W65"/>
    <mergeCell ref="Q66:W66"/>
    <mergeCell ref="B17:G17"/>
    <mergeCell ref="B31:G31"/>
    <mergeCell ref="B44:G44"/>
    <mergeCell ref="B56:G56"/>
    <mergeCell ref="B69:G69"/>
    <mergeCell ref="A78:G78"/>
    <mergeCell ref="I53:I64"/>
    <mergeCell ref="I65:N65"/>
    <mergeCell ref="I66:N66"/>
    <mergeCell ref="I68:I79"/>
    <mergeCell ref="Z1:Z2"/>
    <mergeCell ref="AA1:AD1"/>
    <mergeCell ref="AE1:AG1"/>
    <mergeCell ref="Z16:AC16"/>
    <mergeCell ref="AE16:AF16"/>
    <mergeCell ref="Z17:Z18"/>
    <mergeCell ref="AA17:AD17"/>
    <mergeCell ref="AE17:AG17"/>
    <mergeCell ref="Z32:AC32"/>
    <mergeCell ref="AE32:AF32"/>
    <mergeCell ref="Z33:Z34"/>
    <mergeCell ref="AA33:AD33"/>
    <mergeCell ref="AE33:AG33"/>
    <mergeCell ref="Z49:AC49"/>
    <mergeCell ref="AE49:AF49"/>
    <mergeCell ref="Z48:AC48"/>
    <mergeCell ref="AE48:AF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SAHAM</vt:lpstr>
      <vt:lpstr>ADRO</vt:lpstr>
      <vt:lpstr>AKRA</vt:lpstr>
      <vt:lpstr>ASII</vt:lpstr>
      <vt:lpstr>BBCA</vt:lpstr>
      <vt:lpstr>BBNI</vt:lpstr>
      <vt:lpstr>BBRI</vt:lpstr>
      <vt:lpstr>BMRI</vt:lpstr>
      <vt:lpstr>BSDE</vt:lpstr>
      <vt:lpstr>GGRM</vt:lpstr>
      <vt:lpstr>ICBP</vt:lpstr>
      <vt:lpstr>INDF</vt:lpstr>
      <vt:lpstr>INTP</vt:lpstr>
      <vt:lpstr>JSMR</vt:lpstr>
      <vt:lpstr>KLBF</vt:lpstr>
      <vt:lpstr>LPKR</vt:lpstr>
      <vt:lpstr>MNCN</vt:lpstr>
      <vt:lpstr>PGAS</vt:lpstr>
      <vt:lpstr>PTBA</vt:lpstr>
      <vt:lpstr>SMGR</vt:lpstr>
      <vt:lpstr>TLKM</vt:lpstr>
      <vt:lpstr>UNTR</vt:lpstr>
      <vt:lpstr>UNVR</vt:lpstr>
      <vt:lpstr>Bi rate</vt:lpstr>
      <vt:lpstr>Ri</vt:lpstr>
      <vt:lpstr>BETA</vt:lpstr>
      <vt:lpstr>ALPHA</vt:lpstr>
      <vt:lpstr>ERB</vt:lpstr>
      <vt:lpstr>σi2</vt:lpstr>
      <vt:lpstr>A&amp;B</vt:lpstr>
      <vt:lpstr>C</vt:lpstr>
      <vt:lpstr>Wi 2014</vt:lpstr>
      <vt:lpstr>Wi 2013</vt:lpstr>
      <vt:lpstr>Wi 2015</vt:lpstr>
      <vt:lpstr>Wi 2016</vt:lpstr>
      <vt:lpstr>Wi 2017</vt:lpstr>
      <vt:lpstr>Wi 2018</vt:lpstr>
      <vt:lpstr>SHARPE</vt:lpstr>
      <vt:lpstr>TREYNOR</vt:lpstr>
      <vt:lpstr>JENSEN</vt:lpstr>
      <vt:lpstr>ILQ45</vt:lpstr>
      <vt:lpstr>S,T,J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2019-06-21T03:48:59Z</cp:lastPrinted>
  <dcterms:created xsi:type="dcterms:W3CDTF">2018-09-18T03:54:38Z</dcterms:created>
  <dcterms:modified xsi:type="dcterms:W3CDTF">2019-10-22T04:07:56Z</dcterms:modified>
</cp:coreProperties>
</file>